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75" windowWidth="19320" windowHeight="6960" tabRatio="845" activeTab="12"/>
  </bookViews>
  <sheets>
    <sheet name="Пр.1" sheetId="1" r:id="rId1"/>
    <sheet name="Пр.2" sheetId="2" r:id="rId2"/>
    <sheet name="Пр.3  " sheetId="3" r:id="rId3"/>
    <sheet name="Пр.4" sheetId="4" r:id="rId4"/>
    <sheet name="Пр.8" sheetId="5" r:id="rId5"/>
    <sheet name="Пр.9" sheetId="6" r:id="rId6"/>
    <sheet name="Пр.10" sheetId="7" r:id="rId7"/>
    <sheet name="Пр.12" sheetId="8" r:id="rId8"/>
    <sheet name="Пр.13" sheetId="9" r:id="rId9"/>
    <sheet name="Пр.14" sheetId="10" r:id="rId10"/>
    <sheet name="Пр.19" sheetId="11" r:id="rId11"/>
    <sheet name="Пр.24" sheetId="12" r:id="rId12"/>
    <sheet name="Пр.29" sheetId="13" r:id="rId13"/>
  </sheets>
  <definedNames>
    <definedName name="_xlnm._FilterDatabase" localSheetId="6" hidden="1">'Пр.10'!$A$12:$G$662</definedName>
    <definedName name="_xlnm._FilterDatabase" localSheetId="7" hidden="1">'Пр.12'!$A$12:$G$795</definedName>
    <definedName name="_xlnm._FilterDatabase" localSheetId="2" hidden="1">'Пр.3  '!$A$10:$HM$84</definedName>
    <definedName name="_xlnm._FilterDatabase" localSheetId="5" hidden="1">'Пр.9'!$A$12:$E$768</definedName>
    <definedName name="_xlnm.Print_Titles" localSheetId="9">'Пр.14'!$12:$12</definedName>
    <definedName name="_xlnm.Print_Titles" localSheetId="1">'Пр.2'!$10:$11</definedName>
    <definedName name="_xlnm.Print_Titles" localSheetId="2">'Пр.3  '!$10:$10</definedName>
    <definedName name="_xlnm.Print_Titles" localSheetId="4">'Пр.8'!$9:$10</definedName>
    <definedName name="_xlnm.Print_Area" localSheetId="12">'Пр.29'!$A$1:$E$20</definedName>
  </definedNames>
  <calcPr fullCalcOnLoad="1"/>
</workbook>
</file>

<file path=xl/sharedStrings.xml><?xml version="1.0" encoding="utf-8"?>
<sst xmlns="http://schemas.openxmlformats.org/spreadsheetml/2006/main" count="7777" uniqueCount="1227">
  <si>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 на 2014-2020 годы"</t>
  </si>
  <si>
    <t>Муниципальная программа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</si>
  <si>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</si>
  <si>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</si>
  <si>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68 0 0000</t>
  </si>
  <si>
    <t>110</t>
  </si>
  <si>
    <t>04 0 0000</t>
  </si>
  <si>
    <t>05 0 0000</t>
  </si>
  <si>
    <t>06 0 0000</t>
  </si>
  <si>
    <t>08 0 0000</t>
  </si>
  <si>
    <t>09 0 0000</t>
  </si>
  <si>
    <t>10 0 0000</t>
  </si>
  <si>
    <t>11 0 0000</t>
  </si>
  <si>
    <t>12 0 0000</t>
  </si>
  <si>
    <t>13 0 0000</t>
  </si>
  <si>
    <t>05 1 0000</t>
  </si>
  <si>
    <t>05 2 0000</t>
  </si>
  <si>
    <t>05 3 0000</t>
  </si>
  <si>
    <t>05 4 0000</t>
  </si>
  <si>
    <t>04 2 0000</t>
  </si>
  <si>
    <t>04 3 0000</t>
  </si>
  <si>
    <t>04 4 0000</t>
  </si>
  <si>
    <t>06 1 0000</t>
  </si>
  <si>
    <t>Подпрограмма "Развитие дошкольного образования детей Волховского муниципального района" муниципальной программы "Современное образование в Волховском муниципальном районе на 2014 - 2020 годы"</t>
  </si>
  <si>
    <t>06 2 0000</t>
  </si>
  <si>
    <t>06 3 0000</t>
  </si>
  <si>
    <t>06 5 0000</t>
  </si>
  <si>
    <t>06 6 0000</t>
  </si>
  <si>
    <t>06 7 0000</t>
  </si>
  <si>
    <t>Подпрограмма "Развитие отраслей растениеводства Волховского муниципального района"  муниципальной программы "Развитие сельского хозяйства  Волховского муниципального  района на 2014-2020 годы"</t>
  </si>
  <si>
    <t>08 1 0000</t>
  </si>
  <si>
    <t>08 2 0000</t>
  </si>
  <si>
    <t>08 3 0000</t>
  </si>
  <si>
    <t>08 4 0000</t>
  </si>
  <si>
    <t>Подпрограмма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</si>
  <si>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>09 1 0000</t>
  </si>
  <si>
    <t>09 2 0000</t>
  </si>
  <si>
    <t>09 3 0000</t>
  </si>
  <si>
    <t>09 4 0000</t>
  </si>
  <si>
    <t>09 5 0000</t>
  </si>
  <si>
    <t>09 6 0000</t>
  </si>
  <si>
    <t>10 1 0000</t>
  </si>
  <si>
    <t>10 2 0000</t>
  </si>
  <si>
    <t>10 3 0000</t>
  </si>
  <si>
    <t>10 4 0000</t>
  </si>
  <si>
    <t>11 1 0000</t>
  </si>
  <si>
    <t>12 1 0000</t>
  </si>
  <si>
    <t>12 2 0000</t>
  </si>
  <si>
    <t>13 2 0000</t>
  </si>
  <si>
    <t>13 3 0000</t>
  </si>
  <si>
    <t>13 4 0000</t>
  </si>
  <si>
    <t>13 5 0000</t>
  </si>
  <si>
    <t>13 6 0000</t>
  </si>
  <si>
    <t>13 7 0000</t>
  </si>
  <si>
    <t>Подпрограмма "Развитие системы защиты прав потребителей в Волховском муниципальном районе" муниципальной программы "Устойчивое общественное развитие в Волховском муниципальном районе"</t>
  </si>
  <si>
    <t>Подпрограмма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</si>
  <si>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Всего расходов</t>
  </si>
  <si>
    <t>0801</t>
  </si>
  <si>
    <t>Культура</t>
  </si>
  <si>
    <t>02 5 0000</t>
  </si>
  <si>
    <t>02 5 7139</t>
  </si>
  <si>
    <t xml:space="preserve">Иные межбюджетные трансферты </t>
  </si>
  <si>
    <t>0702</t>
  </si>
  <si>
    <t>Общее образование</t>
  </si>
  <si>
    <t>1101</t>
  </si>
  <si>
    <t>Физическая культура</t>
  </si>
  <si>
    <t>06 1 0017</t>
  </si>
  <si>
    <t>06 1 7135</t>
  </si>
  <si>
    <t>06 1 7136</t>
  </si>
  <si>
    <t>115</t>
  </si>
  <si>
    <t>119</t>
  </si>
  <si>
    <t>06 2 0017</t>
  </si>
  <si>
    <t>06 2 7153</t>
  </si>
  <si>
    <t>06 2 7144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</si>
  <si>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"Современное образование в Волховском муниципальном районе на 2014 - 2020 годы"</t>
  </si>
  <si>
    <t>Иные межбюджетные трансферты</t>
  </si>
  <si>
    <t>01 2 6001</t>
  </si>
  <si>
    <t>01 4 6002</t>
  </si>
  <si>
    <t>0501</t>
  </si>
  <si>
    <t>Жилищное хозяйство</t>
  </si>
  <si>
    <t>02 3 9603</t>
  </si>
  <si>
    <t>04 2 0016</t>
  </si>
  <si>
    <t>117</t>
  </si>
  <si>
    <t>04 3 1001</t>
  </si>
  <si>
    <t>04 3 0017</t>
  </si>
  <si>
    <t>04 4 0401</t>
  </si>
  <si>
    <t>Развитие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</si>
  <si>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</si>
  <si>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</si>
  <si>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</si>
  <si>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руководителя контрольно-счетной палаты муниципального образования и его заместителей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</si>
  <si>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 "Современное образование в Волховском муниципальном районе на 2014 - 2020 годы"</t>
  </si>
  <si>
    <t>08 1 0601</t>
  </si>
  <si>
    <t>810</t>
  </si>
  <si>
    <t>0405</t>
  </si>
  <si>
    <t>Сельское хозяйство и рыболовство</t>
  </si>
  <si>
    <t>08 2 0602</t>
  </si>
  <si>
    <t>08 3 7103</t>
  </si>
  <si>
    <t>08 4 0603</t>
  </si>
  <si>
    <t>08 4 0604</t>
  </si>
  <si>
    <t>0412</t>
  </si>
  <si>
    <t>Другие вопросы в области национальной экономики</t>
  </si>
  <si>
    <t>0408</t>
  </si>
  <si>
    <t>09 1 5250</t>
  </si>
  <si>
    <t>09 1 7113</t>
  </si>
  <si>
    <t>09 1 7115</t>
  </si>
  <si>
    <t>09 1 7107</t>
  </si>
  <si>
    <t>09 1 7116</t>
  </si>
  <si>
    <t>09 1 7118</t>
  </si>
  <si>
    <t>09 1 7109</t>
  </si>
  <si>
    <t>09 1 7117</t>
  </si>
  <si>
    <t>09 1 7143</t>
  </si>
  <si>
    <t>09 1 7145</t>
  </si>
  <si>
    <t>109</t>
  </si>
  <si>
    <t>1002</t>
  </si>
  <si>
    <t>Социальное обслуживание населения</t>
  </si>
  <si>
    <t>09 2 7120</t>
  </si>
  <si>
    <t>04 4 1003</t>
  </si>
  <si>
    <t>04 4 1004</t>
  </si>
  <si>
    <t>05 2 1005</t>
  </si>
  <si>
    <t>05 4 6009</t>
  </si>
  <si>
    <t>06 1 1006</t>
  </si>
  <si>
    <t>06 2 1007</t>
  </si>
  <si>
    <t>06 2 1008</t>
  </si>
  <si>
    <t>06 2 1009</t>
  </si>
  <si>
    <t>06 3 1010</t>
  </si>
  <si>
    <t>06 3 1011</t>
  </si>
  <si>
    <t>06 5 1012</t>
  </si>
  <si>
    <t>06 6 1013</t>
  </si>
  <si>
    <t>06 6 1014</t>
  </si>
  <si>
    <t>06 6 1015</t>
  </si>
  <si>
    <t>06 7 1016</t>
  </si>
  <si>
    <t>08 3 1019</t>
  </si>
  <si>
    <t>На меры социальной поддержки по предоставлению единовременной выплаты лицам, состоящим в браке 50, 60 ,70 и 75 лет,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</si>
  <si>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>09 1 0605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</si>
  <si>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</si>
  <si>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</si>
  <si>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</si>
  <si>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09 1 0302</t>
  </si>
  <si>
    <t xml:space="preserve"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</si>
  <si>
    <t xml:space="preserve">На обеспечение бесплатного проезда детей-сирот и детей, оставшихся без попечения родителей, обучающихся в 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</si>
  <si>
    <t>09 3 1020</t>
  </si>
  <si>
    <t>09 3 1021</t>
  </si>
  <si>
    <t>09 5 1022</t>
  </si>
  <si>
    <t>09 5 1023</t>
  </si>
  <si>
    <t>09 5 1024</t>
  </si>
  <si>
    <t>09 5 1026</t>
  </si>
  <si>
    <t>67 4 0000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</si>
  <si>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</si>
  <si>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</si>
  <si>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67 3 0015</t>
  </si>
  <si>
    <t>0113</t>
  </si>
  <si>
    <t>67 3 0014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</si>
  <si>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</si>
  <si>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</si>
  <si>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</si>
  <si>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</si>
  <si>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</si>
  <si>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</si>
  <si>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</si>
  <si>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</si>
  <si>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</si>
  <si>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</si>
  <si>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</si>
  <si>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Обеспечение деятельности органов местного самоуправления Волховского муниципального района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</si>
  <si>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</si>
  <si>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</si>
  <si>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</si>
  <si>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</si>
  <si>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</si>
  <si>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</si>
  <si>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</si>
  <si>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</si>
  <si>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</si>
  <si>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</si>
  <si>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</si>
  <si>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67 4 0014</t>
  </si>
  <si>
    <t/>
  </si>
  <si>
    <t>111</t>
  </si>
  <si>
    <t>Дошкольное образование</t>
  </si>
  <si>
    <t>0701</t>
  </si>
  <si>
    <t>112</t>
  </si>
  <si>
    <t>Охрана семьи и детства</t>
  </si>
  <si>
    <t>1004</t>
  </si>
  <si>
    <t>01 0 0000</t>
  </si>
  <si>
    <t>540</t>
  </si>
  <si>
    <t>0502</t>
  </si>
  <si>
    <t>Коммунальное хозяйство</t>
  </si>
  <si>
    <t>01 2 0000</t>
  </si>
  <si>
    <t>01 4 0000</t>
  </si>
  <si>
    <t>11 1 1037</t>
  </si>
  <si>
    <t>11 1 1038</t>
  </si>
  <si>
    <t>12 1 7134</t>
  </si>
  <si>
    <t>12 1 7133</t>
  </si>
  <si>
    <t>12 2 1039</t>
  </si>
  <si>
    <t>0309</t>
  </si>
  <si>
    <t>12 2 1040</t>
  </si>
  <si>
    <t>Защита населения и территорий от чрезвычайной ситуации природного и техногенного характера, гражданская оборона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</si>
  <si>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</si>
  <si>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</si>
  <si>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02 0 0000</t>
  </si>
  <si>
    <t>02 4 0000</t>
  </si>
  <si>
    <t>1003</t>
  </si>
  <si>
    <t>Социальное обеспечение населения</t>
  </si>
  <si>
    <t>02 4 7142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</si>
  <si>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</si>
  <si>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Волховского муниципального района "Развитие культуры в Волховском муниципальном районе 2014-2016 годы"</t>
  </si>
  <si>
    <t>Муниципальная программа Волховского муниципального района "Развитие физической культуры и спорта в Волховском муниципальном районе на 2014 – 2018 годы"</t>
  </si>
  <si>
    <t>Муниципальная программа Волховского муниципального района "Современное образование в Волховском муниципальном районе на 2014-2020 годы"</t>
  </si>
  <si>
    <t>Муниципальная программа Волховского муниципального района "Развитие сельского хозяйства  Волховского муниципального  района на 2014-2020 годы"</t>
  </si>
  <si>
    <t>12 3 0000</t>
  </si>
  <si>
    <t>12 3 1045</t>
  </si>
  <si>
    <t>12 3 1046</t>
  </si>
  <si>
    <t>12 3 1047</t>
  </si>
  <si>
    <t>12 3 1048</t>
  </si>
  <si>
    <t>13 2 1049</t>
  </si>
  <si>
    <t>13 3 1050</t>
  </si>
  <si>
    <t>13 3 1051</t>
  </si>
  <si>
    <t>13 3 1052</t>
  </si>
  <si>
    <t>13 3 1053</t>
  </si>
  <si>
    <t>Поддержка молодых семей и пропаганда семейных ценностей в рамках подпрограммы  "Молодежь Волховского муниципального района" муниципальной программы "Устойчивое общественное развитие в Волховском муниципальном районе"</t>
  </si>
  <si>
    <t>13 3 1054</t>
  </si>
  <si>
    <t>0707</t>
  </si>
  <si>
    <t>Молодежная политика и оздоровление детей</t>
  </si>
  <si>
    <t>Профилактика правонарушений и рискованного поведения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</si>
  <si>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Социализация молодежи, находящейся в трудной жизненной ситуации в рамках подпрограммы    "Профилактика асоциального поведения в молодежной среде Волховского муниципального района" муниципальной программы "Устойчивое общественное развитие в Волховском муниципальном районе"</t>
  </si>
  <si>
    <t>13 4 1055</t>
  </si>
  <si>
    <t>13 4 1056</t>
  </si>
  <si>
    <t>13 4 1057</t>
  </si>
  <si>
    <t>13 4 1058</t>
  </si>
  <si>
    <t>13 4 1059</t>
  </si>
  <si>
    <t>13 4 1060</t>
  </si>
  <si>
    <t>13 5 1061</t>
  </si>
  <si>
    <t>13 5 1062</t>
  </si>
  <si>
    <t>630</t>
  </si>
  <si>
    <t>Субсидии некоммерческим организациям (за исключением государственных (муниципальных) учреждений)</t>
  </si>
  <si>
    <t>68 9 7101</t>
  </si>
  <si>
    <t>68 9 0000</t>
  </si>
  <si>
    <t>68 9 0016</t>
  </si>
  <si>
    <t>68 9 1066</t>
  </si>
  <si>
    <t>0111</t>
  </si>
  <si>
    <t>68 9 1067</t>
  </si>
  <si>
    <t>Непрограммные расходы</t>
  </si>
  <si>
    <t>68 9 1068</t>
  </si>
  <si>
    <t>68 9 1069</t>
  </si>
  <si>
    <t>1001</t>
  </si>
  <si>
    <t>06 2 0402</t>
  </si>
  <si>
    <t>06 3 0017</t>
  </si>
  <si>
    <t>06 3 0401</t>
  </si>
  <si>
    <t>09 3 7130</t>
  </si>
  <si>
    <t>09 3 7131</t>
  </si>
  <si>
    <t>09 3 7146</t>
  </si>
  <si>
    <t>09 3 7148</t>
  </si>
  <si>
    <t>09 3 7149</t>
  </si>
  <si>
    <t>09 3 7150</t>
  </si>
  <si>
    <t>09 3 7147</t>
  </si>
  <si>
    <t>09 4 7132</t>
  </si>
  <si>
    <t>09 4 7138</t>
  </si>
  <si>
    <t>04 3 1002</t>
  </si>
  <si>
    <t>114</t>
  </si>
  <si>
    <t>118</t>
  </si>
  <si>
    <t>120</t>
  </si>
  <si>
    <t>Комитет по образованию Волховского муниципального района</t>
  </si>
  <si>
    <t>Совет депутатов Волховского муниципального района</t>
  </si>
  <si>
    <t>0500</t>
  </si>
  <si>
    <t>Жилищно-коммунальное хозяйство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</si>
  <si>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</si>
  <si>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</si>
  <si>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</si>
  <si>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</si>
  <si>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</si>
  <si>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</si>
  <si>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</si>
  <si>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</si>
  <si>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</si>
  <si>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</si>
  <si>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</si>
  <si>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</si>
  <si>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</si>
  <si>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1400</t>
  </si>
  <si>
    <t>1401</t>
  </si>
  <si>
    <t>Образование</t>
  </si>
  <si>
    <t>Культура, кинематография</t>
  </si>
  <si>
    <t>Физическая культура и спорт</t>
  </si>
  <si>
    <t>09 6 1027</t>
  </si>
  <si>
    <t>09 6 1028</t>
  </si>
  <si>
    <t xml:space="preserve"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"Стимулирование экономической активности в Волховском муниципальном районе на 2014-2020 годы" </t>
  </si>
  <si>
    <t>10 2 0606</t>
  </si>
  <si>
    <t>10 2 0607</t>
  </si>
  <si>
    <t>10 2 1030</t>
  </si>
  <si>
    <t>10 2 1031</t>
  </si>
  <si>
    <t>10 3 1032</t>
  </si>
  <si>
    <t xml:space="preserve"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"Стимулирование экономической активности в Волховском муниципальном районе на 2014-2020 годы" </t>
  </si>
  <si>
    <t>10 4 1034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</si>
  <si>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</si>
  <si>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12 2 1042</t>
  </si>
  <si>
    <t>12 2 1041</t>
  </si>
  <si>
    <t>12 2 1043</t>
  </si>
  <si>
    <t>12 2 1044</t>
  </si>
  <si>
    <t>Волховского муниципального района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</si>
  <si>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</si>
  <si>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</si>
  <si>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</si>
  <si>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</si>
  <si>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</si>
  <si>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</si>
  <si>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</si>
  <si>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</si>
  <si>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</si>
  <si>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</si>
  <si>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</si>
  <si>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</si>
  <si>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</si>
  <si>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</si>
  <si>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</si>
  <si>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</si>
  <si>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</si>
  <si>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</si>
  <si>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</si>
  <si>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</si>
  <si>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</si>
  <si>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</si>
  <si>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</si>
  <si>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</si>
  <si>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</si>
  <si>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</si>
  <si>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</si>
  <si>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</si>
  <si>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</si>
  <si>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</si>
  <si>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</si>
  <si>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</si>
  <si>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</si>
  <si>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</si>
  <si>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</si>
  <si>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</si>
  <si>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</si>
  <si>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</si>
  <si>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</si>
  <si>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</si>
  <si>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</si>
  <si>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</si>
  <si>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</si>
  <si>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</si>
  <si>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</si>
  <si>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</si>
  <si>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</si>
  <si>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</si>
  <si>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</si>
  <si>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</si>
  <si>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</si>
  <si>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</si>
  <si>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</si>
  <si>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</si>
  <si>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№ п/п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</si>
  <si>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</si>
  <si>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</si>
  <si>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</si>
  <si>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ВСЕГО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</si>
  <si>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</si>
  <si>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</si>
  <si>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</si>
  <si>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</si>
  <si>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</si>
  <si>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</si>
  <si>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</si>
  <si>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</si>
  <si>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</si>
  <si>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</si>
  <si>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</si>
  <si>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</si>
  <si>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</si>
  <si>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>- за счет средств областного бюджета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</si>
  <si>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</si>
  <si>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</si>
  <si>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</si>
  <si>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</si>
  <si>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</si>
  <si>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</si>
  <si>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</si>
  <si>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</si>
  <si>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</si>
  <si>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</si>
  <si>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меры социальной поддержки лицам, которым присвоено звание "Ветеран труда Ленинградской области"</t>
  </si>
  <si>
    <t>- на меры социальной поддержки многодетным семьям по предоставлению льготного проезда детям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</si>
  <si>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</si>
  <si>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</si>
  <si>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передачу полномочий в сфере жилищных отношений</t>
  </si>
  <si>
    <t xml:space="preserve"> 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</si>
  <si>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</si>
  <si>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</si>
  <si>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</si>
  <si>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</si>
  <si>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</si>
  <si>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питание обучающихся в общеобразовательных учреждениях</t>
  </si>
  <si>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</si>
  <si>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</si>
  <si>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>- по подготовке граждан, желающих принять на воспитание в свою семью ребенка, оставшегося без попечения родителей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</si>
  <si>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</si>
  <si>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>13 6 1063</t>
  </si>
  <si>
    <t>13 6 1064</t>
  </si>
  <si>
    <t>13 6 1065</t>
  </si>
  <si>
    <t>67 3 7151</t>
  </si>
  <si>
    <t>67 3 7101</t>
  </si>
  <si>
    <t>67 3 7102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</si>
  <si>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</si>
  <si>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</si>
  <si>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</si>
  <si>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</si>
  <si>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</si>
  <si>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Культура и кинематография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</si>
  <si>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</si>
  <si>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</si>
  <si>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"Обеспечение качественным жильем граждан на территории Волховского муниципального района" на 2014-2016 годы</t>
  </si>
  <si>
    <t>02 2 0000</t>
  </si>
  <si>
    <t>02 2 0301</t>
  </si>
  <si>
    <t xml:space="preserve">Непрограммные расходы органов местного самоуправления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</si>
  <si>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</si>
  <si>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</si>
  <si>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</si>
  <si>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</si>
  <si>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68 9 1070</t>
  </si>
  <si>
    <t>68 9 6013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</si>
  <si>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</si>
  <si>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Прочие общегосударственные расходы   в рамках непрограммных расходов органов местного самоуправления </t>
  </si>
  <si>
    <t xml:space="preserve">Дотация на выравнивание бюджетной обеспеченности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</si>
  <si>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</si>
  <si>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Резервный фонд администрации Волховского муниципального района в рамках непрограммных расходов органов местного самоуправления</t>
  </si>
  <si>
    <t>Резервные фонды местных администраций</t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</si>
  <si>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рамках подпрограммы "Совершенствование социальной поддержки семьи и детей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</t>
    </r>
  </si>
  <si>
    <t>Муниципальная программа Волховского муниципального района "Развитие культуры в Волховском муниципальном районе на 2014-2016 годы"</t>
  </si>
  <si>
    <t>Подпрограмма "Обеспечение доступа жителей Волховского муниципального  района к культурным ценностям" муниципальной программы "Развитие культуры в Волховском муниципальном районе на 2014-2016 годы"</t>
  </si>
  <si>
    <t>Расходы на обеспечение деятельности муниципальных казенных учреждений в рамках подпрограммы "Обеспечение доступа жителей Волховского муниципального 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</si>
  <si>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</si>
  <si>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</si>
  <si>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113</t>
  </si>
  <si>
    <t>Муниципальная программа Волховского муниципального района "Устойчивое общественное развитие в Волховском муниципальном районе на 2014 - 2016 годы"</t>
  </si>
  <si>
    <t>Итого дотации</t>
  </si>
  <si>
    <t>Наименование раздела и подраздела</t>
  </si>
  <si>
    <t>Бюджет всего (тыс.руб.)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</si>
  <si>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</si>
  <si>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</si>
  <si>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Муниципальная программа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</si>
  <si>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"Безопасность Волховского муниципального района  на 2014-2018 годы"</t>
  </si>
  <si>
    <t>Муниципальная программа Волховского муниципального района "Безопасность Волховского муниципального района  на 2014-2018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</si>
  <si>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</si>
  <si>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</si>
  <si>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</si>
  <si>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</si>
  <si>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Муниципальная программа Волховского муниципального района "Безопасность Волховского муниципального района  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</si>
  <si>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"Безопасность Волховского муниципального района  на 2014-2018 годы"</t>
  </si>
  <si>
    <t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</si>
  <si>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</si>
  <si>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</si>
  <si>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</si>
  <si>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 Волховского муниципального района "Развитие культуры в Волховском муниципальном районе на 2014-2016 годы"</t>
  </si>
  <si>
    <t>Осуществление мероприятий по проведению ремонтных работ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 Волховского муниципального района "Развитие культуры в Волховском муниципальном районе на 2014-2016 годы"</t>
  </si>
  <si>
    <t>Подпрограмма "Развитие физической культуры и массового спорта в  Волховском муниципальном районе"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</si>
  <si>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</si>
  <si>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</si>
  <si>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Предоставление муниципальным бюджетным учреждениям субсидий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</si>
  <si>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в Волховском муниципальном районе на 2014-2020 годы"</t>
  </si>
  <si>
    <t>Реализация программ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</si>
  <si>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Выплата компенсации части родительской платы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</si>
  <si>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</si>
  <si>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Предоставление муниципальным бюджетным учреждениям субсидий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</si>
  <si>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Проектирование, строительство и реконструкция объектов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</si>
  <si>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</si>
  <si>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Укрепление материально-технической базы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</si>
  <si>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Волховского муниципального района "Современное образование в Волховском муниципальном районе на 2014-2020 годы"</t>
  </si>
  <si>
    <t>Питание обучающихся в общеобразовательных учреждениях, расположенных на территории Ленинградской области,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</si>
  <si>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Реализация программ начального общего, основного общего, среднего общего образования в общеобразовательных организациях 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</si>
  <si>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</si>
  <si>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Предоставление муниципальным бюджетным учреждениям субсидий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</si>
  <si>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Осуществление мероприятий по проведению ремонтных работ 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</si>
  <si>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</si>
  <si>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Подпрограмма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</si>
  <si>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</si>
  <si>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</si>
  <si>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Организация работы оздоровительных лагерей с дневным (круглосуточным) пребыванием на базе образовательных учреждений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</si>
  <si>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</si>
  <si>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Организация занятости подростков и молодежи в каникулярное время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</si>
  <si>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</si>
  <si>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Подпрограмма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</si>
  <si>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Развитие племенного животноводства в рамках подпрограммы "Развитие отраслей животноводства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</si>
  <si>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</si>
  <si>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</si>
  <si>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</si>
  <si>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садоводческих, огороднических и дачных некоммерческих объединений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</si>
  <si>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</si>
  <si>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оплату жилищно-коммунальных услуг отдельным категориям граждан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</si>
  <si>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</si>
  <si>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</si>
  <si>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</si>
  <si>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выплату социального пособия и возмещение расходов на погребение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</si>
  <si>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по предоставлению единовременной выплаты лицам, состоящим в браке 50, 60 ,70 и 75 лет,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</si>
  <si>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вознаграждение, причитающиеся приемному родителю,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</si>
  <si>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подготовку граждан, желающих принять на воспитание в свою семью ребенка, оставшегося без попечения родителей,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</si>
  <si>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</si>
  <si>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Доплата к пенсиям муниципальных служащих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</si>
  <si>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"Модернизация и развитие социального обслуживания населения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</si>
  <si>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Предоставление социального обслуживания населения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</si>
  <si>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</si>
  <si>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</si>
  <si>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ежемесячной денежной выплаты семьям в случае рождения третьего ребенка и последующих детей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</si>
  <si>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  </r>
  </si>
  <si>
    <t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</si>
  <si>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</si>
  <si>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Развитие системы социального обслуживания несовершеннолетних и семей с детьми, находящихся в трудной жизненной ситуации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</si>
  <si>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Улучшение качества жизни детей-инвалидов и детей с ограниченными возможностями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</si>
  <si>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</si>
  <si>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организацию социальной помощи и социальной защиты населения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</si>
  <si>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</si>
  <si>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Меры по укреплению здоровья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</si>
  <si>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Основы деятельности по укреплению социальной защищенности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</si>
  <si>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Кадровое обеспечение деятельности по работе с пожилыми гражданами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</si>
  <si>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Подпрограмма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</si>
  <si>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Совершенствование организационных механизмов развития системы реабилитации и социальной интеграции инвалидов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</si>
  <si>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Подпрограмма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</si>
  <si>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 xml:space="preserve">Подпрограмма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 </t>
  </si>
  <si>
    <t>Содействие в доступе субъектов малого и среднего предпринимательства к финансовым и материальным ресурсам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</si>
  <si>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</si>
  <si>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</si>
  <si>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"Развитие международных связей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</si>
  <si>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</si>
  <si>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</si>
  <si>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"Обеспечение правопорядка и профилактика правонарушений в Волховском муниципальном районе" муниципальной программы 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</si>
  <si>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</si>
  <si>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 Волховского муниципального района "Безопасность Волховского муниципального района на 2014-2018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</si>
  <si>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</si>
  <si>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Проведение учебных мероприятий по мобилизационной подготовке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</si>
  <si>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Подготовка руководящего состава ГО, КЧС и ОПБ администрации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</si>
  <si>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</si>
  <si>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</si>
  <si>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</si>
  <si>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</si>
  <si>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Обеспечение учреждений дошкольного, общего и дополнительного образования комплектами учебно-методических материалов, программ, печатных и электронных пособий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</si>
  <si>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Организация работы ЮИД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</si>
  <si>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"Развитие системы защиты прав потребителей в Волховском муниципальном районе"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</si>
  <si>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</si>
  <si>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</si>
  <si>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Проведение пресс-мероприятий для журналистов средств массовой информации (круглых столов, пресс-конференций, семинаров, встреч)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</si>
  <si>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Информационная поддержка работы блога главы администрации Волховского муниципального района на сайте ИА "Леноблинформ"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</si>
  <si>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Организация выпуска и распространения информационной и имиджевой продукции о Волховском районе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</si>
  <si>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</si>
  <si>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</si>
  <si>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Содействие трудовой адаптации и занятости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</si>
  <si>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Поддержка молодых семей и пропаганда семейных ценностей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</si>
  <si>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Реализация комплекса мер по информационному, научно-методическому обеспечению молодежной политики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</si>
  <si>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Реализация мер по созданию условий и возможностей для успешной социализации и самореализации молодежи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</si>
  <si>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"Патриотическое воспитание молодежи Волховского муниципального района на 2014-2016 годы"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</si>
  <si>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Сохранение исторической памяти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</si>
  <si>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Гражданско-патриотическое и духовно-нравственное воспитание молодежи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</si>
  <si>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</si>
  <si>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Профилактика правонарушений и рискованного поведения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</si>
  <si>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Социализация молодежи, находящейся в трудной жизненной ситуации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</si>
  <si>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Формирование культуры межэтнических и межконфессиональных отношений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</si>
  <si>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</si>
  <si>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Проведение мониторинга качества образовательного результатов рамках подпрограммы "Развитие системы оценки качества образования и информационной прозрачности системы образования Волховского муниципального района"  муниципальной программы Волховского муниципального района "Современное образование в Волховском муниципальном районе на 2014-2020 годы"</t>
  </si>
  <si>
    <t>Поддержка стабилизации и развития отраслей растениеводства в рамках подпрограммы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</si>
  <si>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</si>
  <si>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Поддержка развития крестьянских (фермерских) хозяйств, личных подсобных хозяйств населения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</si>
  <si>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На меры социальной поддержки инвалидам,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имеющим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</si>
  <si>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организацию и осуществление деятельности по опеке и попечительству в рамках подпрограммы "Обеспечение реализации муниципальной программы "Социальная поддержка отдельных категорий  граждан в Волховском муниципальном районе на 2014-2020 годы"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</si>
  <si>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Организация свободного времени и культурного досуга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 </t>
  </si>
  <si>
    <t>Комплекс практических мероприятий, направленный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</si>
  <si>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Развитие международных связей в рамках подпрограммы  "Развитие международных связей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</si>
  <si>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</si>
  <si>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</si>
  <si>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Организация профильного лагеря по безопасности дорожного движения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</si>
  <si>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</si>
  <si>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</si>
  <si>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</si>
  <si>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 xml:space="preserve">Подпрограмма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</si>
  <si>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Развитие системы социального обслуживания несовершеннолетних и семей с детьми, находящихся в трудной жизненной ситуации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</si>
  <si>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Улучшение качества жизни детей-инвалидов и детей с ограниченными возможностями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</si>
  <si>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</si>
  <si>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обеспечение бесплатного проезда детей-сирот и детей, оставшихся без попечения родителей, обучающихся в 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</si>
  <si>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</si>
  <si>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найм),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</si>
  <si>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Подпрограмма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</si>
  <si>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Меры по укреплению здоровья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</si>
  <si>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Организация свободного времени и культурного досуга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</t>
  </si>
  <si>
    <t xml:space="preserve">Основы деятельности по укреплению социальной защищенности пожилых людей в рамках подпрограммы "Социальная поддержка граждан пожилого возраста 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  </t>
  </si>
  <si>
    <t xml:space="preserve">Подпрограмма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</si>
  <si>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Совершенствование организационных механизмов развития системы реабилитации и социальной интеграции инвалидов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</si>
  <si>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Комплекс практических мероприятий, направленный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</si>
  <si>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 xml:space="preserve">На предоставление ежемесячной денежной выплаты семьям в случае рождения третьего ребенка и последующих детей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</si>
  <si>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</si>
  <si>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"Обеспечение  реализации   муниципальной   программы Волховского муниципального района   "Развитие   сельского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</t>
  </si>
  <si>
    <t>Подпрограмма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</si>
  <si>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</si>
  <si>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 xml:space="preserve">Подпрограмма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</si>
  <si>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районе"</t>
  </si>
  <si>
    <t>Подпрограмма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</si>
  <si>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Информационная поддержка работы блога главы администрации Волховского муниципального района на сайте ИА "Леноблинформ"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</si>
  <si>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Проведение пресс-мероприятий для журналистов средств массовой информации (круглых столов, пресс-конференций, семинаров, встреч)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</si>
  <si>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Организация выпуска и распространения информационной и имиджевой продукции о Волховском районе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</si>
  <si>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</si>
  <si>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Проведение учебных мероприятий по мобилизационной подготовке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</si>
  <si>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Подготовка руководящего состава ГО, КЧС и ОПБ администрации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</si>
  <si>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Подпрограмма "Развитие отраслей растениеводства Волховского муниципального района" 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</si>
  <si>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"Развитие   сельского   хозяйства Волховского  муниципального  района на 2014-2020 годы"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</si>
  <si>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</si>
  <si>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Подпрограмма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    </t>
  </si>
  <si>
    <t xml:space="preserve">Подпрограмма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</si>
  <si>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Содействие в доступе субъектов малого и среднего предпринимательства к финансовым и материальным ресурсам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</si>
  <si>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</si>
  <si>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Содействие в продвижении продукции (работ, услуг) субъектов малого и среднего предпринимательства на товарные рынки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</si>
  <si>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Подпрограмма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</si>
  <si>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 xml:space="preserve">Жилищно-коммунальное хозяйство </t>
  </si>
  <si>
    <t>Подпрограмма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</si>
  <si>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</si>
  <si>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"Развитие рынка труда и содействие занятости населения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</si>
  <si>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Подпрограмма "Общество и власть" муниципальной программы Волховского муниципального района "Устойчивое общественное развитие в Волховском муниципальном районе"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</si>
  <si>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на 2014-2018 годы"</t>
  </si>
  <si>
    <t>12 2 6010</t>
  </si>
  <si>
    <t>12 2 6011</t>
  </si>
  <si>
    <t>Подпрограмма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</si>
  <si>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</si>
  <si>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Подпрограмма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</si>
  <si>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Выплата компенсации части родительской платы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</si>
  <si>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Подпрограмма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</si>
  <si>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Питание обучающихся в общеобразовательных учреждениях, расположенных на территории Ленинградской области,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</si>
  <si>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</si>
  <si>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</si>
  <si>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Осуществление мероприятий по проведению ремонтных работ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</si>
  <si>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Организация и проведение выставочных, праздничных мероприятий и конкурсов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</si>
  <si>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Поддержка талантливой молодежи (вручение премии Главы администрации Волховского муниципального района)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на 2014-2016 годы"</t>
  </si>
  <si>
    <t>Комплектование книжных фондов библиотек Волховского муниципального района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</si>
  <si>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Информатизация и модернизация отрасли "Культура"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</si>
  <si>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Предоставление муниципальным бюджетным учреждениям субсидий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</si>
  <si>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 в Волховском муниципальном районе на 2014 - 2020 годы"</t>
  </si>
  <si>
    <t>Реализация программ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 в Волховском муниципальном районе на 2014 - 2020 годы"</t>
  </si>
  <si>
    <t>Предоставление муниципальным бюджетным учреждениям субсидий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</si>
  <si>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Проектирование, строительство и реконструкция объектов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</si>
  <si>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</si>
  <si>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Укрепление материально-технической базы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</si>
  <si>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</si>
  <si>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Реализация программ начального общего, основного общего, среднего общего образования в общеобразовательных организациях 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</si>
  <si>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</si>
  <si>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Предоставление муниципальным бюджетным учреждениям субсидий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</si>
  <si>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Осуществление мероприятий по проведению ремонтных работ 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</si>
  <si>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Волховского муниципального района "Современное образование в Волховском муниципальном районе на 2014 - 2020 годы"</t>
  </si>
  <si>
    <t>Подпрограмма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</si>
  <si>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</si>
  <si>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Содействие трудовой адаптации и занятости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</si>
  <si>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Реализация комплекса мер по информационному, научно-методическому обеспечению молодежной политики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</si>
  <si>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Реализация мер по созданию условий и возможностей для успешной социализации и самореализации молодежи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районе"</t>
  </si>
  <si>
    <t>Подпрограмма "Патриотическое воспитание молодежи Волховского муниципального района на 2014-2016 годы" муниципальной программы  Волховского муниципального района "Устойчивое общественное развитие в Волховском муниципальном районе"</t>
  </si>
  <si>
    <t xml:space="preserve">Сохранение исторической памяти в рамках подпрограммы   "Патриотическое воспитание молодежи Волховского муниципального района на 2014-2016 годы"  муниципальной программы Волховского муниципального района "Устойчивое общественное развитие в Волховском муниципальном районе" </t>
  </si>
  <si>
    <t>Гражданско-патриотическое и духовно-нравственное воспитание молодежи в рамках подпрограммы   "Патриотическое воспитание молодежи Волховского муниципального района на 2014-2016 годы"  муниципальной программы  Волховского муниципального района "Устойчивое общественное развитие в Волховском муниципальном районе"</t>
  </si>
  <si>
    <t>Формирование культуры межэтнических и межконфессиональных отношений в молодежной среде в рамках подпрограммы    "Профилактика асоциального поведения в молодежной среде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</si>
  <si>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Подпрограмма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</si>
  <si>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</si>
  <si>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</si>
  <si>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работы оздоровительных лагерей с дневным (круглосуточным) пребыванием на базе образовательных учреждений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</si>
  <si>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Развитие разнообразных форм отдыха и занятости детей и подростков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</si>
  <si>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занятости подростков и молодежи в каникулярное время в рамках подпрограммы "Развитие системы отдыха, оздоровления, занятости детей, подростков и молодежи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</si>
  <si>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</si>
  <si>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</si>
  <si>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Подпрограмма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</si>
  <si>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 xml:space="preserve"> Расходы на  приобретение спортивного инвентаря и оборудования для  учреждений в рамках подпрограммы "Развитие спорта высших достижений и системы подготовки спортивного резерва в Волховском муниципальном районе" муниципальной программы Волховского муниципального района "Развитие физической  культуры и спорта в Волховском муниципальном районе на 2014 – 2018 годы"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</si>
  <si>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</si>
  <si>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</si>
  <si>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Подпрограмма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  на 2014-2018 годы"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</si>
  <si>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Волховском муниципальном районе" муниципальной программы Волховского муниципального района "Безопасность Волховского муниципального района   на 2014-2018 годы"</t>
  </si>
  <si>
    <t>Подпрограмма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</si>
  <si>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Муниципальная программа Волховского муниципального района Волховского муниципального района "Устойчивое общественное развитие в Волховском муниципальном районе"</t>
  </si>
  <si>
    <t>Подпрограмма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</si>
  <si>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"Общество и власть"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</si>
  <si>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Обеспечение деятельности информационно-консультационного центра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</si>
  <si>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</si>
  <si>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</si>
  <si>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Расходы на вывоз и уничтожение  взрывоопасных предметов времён Великой отечественной войны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</si>
  <si>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Оплата услуг за доставку и отправку документов через структуры специальной связи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</si>
  <si>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Обеспечение безопасности людей на водных объектах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</si>
  <si>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Проведение конкурсов профмастерства, организация и проведение выставочных, праздничных мероприятий в рамках подпрограммы "Обеспечение  реализации   муниципальной   программы Волховского муниципального района   Волховского муниципального района "Развитие   сельского   хозяйства Волховского  муниципального  района на 2014-2020 годы"</t>
  </si>
  <si>
    <t xml:space="preserve">Продвижение туристских возможностей Волховского района на внутреннем и международном рынках в рамках подпрограммы "Развитие внутреннего и въездного туризма в Волховском муниципальном районе"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</si>
  <si>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Укрепление материально-технической базы учреждений дошкольного образования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 "Современное образование  в Волховском муниципальном районе на 2014 - 2020 годы"</t>
  </si>
  <si>
    <t>Проектирование, строительство и реконструкция объектов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</si>
  <si>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Обновление содержания общего образования, создание современной образовательной среды и развитие сети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</si>
  <si>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</si>
  <si>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Подпрограмма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</si>
  <si>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Участие в молодежных форумах и молодежных массовых мероприятиях в рамках подпрограммы  "Молодежь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</si>
  <si>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Содействие трудовой адаптации и занятости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</si>
  <si>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Подпрограмма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</si>
  <si>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Обеспечение учреждений дошкольного, общего и дополнительного образования комплектами учебно-методических материалов, программ, печатных и электронных пособий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</si>
  <si>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</si>
  <si>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Организация работы ЮИД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</si>
  <si>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Подпрограмма "Обеспечение доступа жителей Волховского муниципального  района к культурным ценностям" муниципальной программы Волховского муниципального района "Развитие культуры в Волховском муниципальном районе на 2014-2016 годы"</t>
  </si>
  <si>
    <t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</si>
  <si>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 xml:space="preserve">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</si>
  <si>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Обеспечение жильем сирот и детей, оставшихся без попечения родителей,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</si>
  <si>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</si>
  <si>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r>
      <t xml:space="preserve">На содержание  детей-сирот и детей, оставшихся без попечения родителей, в семьях опекунов (попечителей) и приемных семьях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  </r>
  </si>
  <si>
    <t>Муниципальная программа Волховского муниципального района  "Устойчивое общественное развитие в Волховском муниципальном районе на 2014 - 2016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</si>
  <si>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</si>
  <si>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05 3 1071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</si>
  <si>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в рамках подпрограммы "Общество и власть"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</si>
  <si>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Комитет социальной защиты населения Администрации Волховского муниципального района Ленинградской области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</si>
  <si>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</si>
  <si>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</si>
  <si>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</si>
  <si>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</si>
  <si>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</si>
  <si>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</si>
  <si>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</si>
  <si>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Сумма</t>
  </si>
  <si>
    <t>Наименование объекта</t>
  </si>
  <si>
    <t>Годы           стр-ва</t>
  </si>
  <si>
    <t>в том числе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</si>
  <si>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</si>
  <si>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</si>
  <si>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 на 2014-2020 годы"</t>
  </si>
  <si>
    <t xml:space="preserve">ИТОГО по подпрограмме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</si>
  <si>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</si>
  <si>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софинансирование на строительство пристройки</t>
  </si>
  <si>
    <t xml:space="preserve">Подпрограмма "Развитие дополнительного образования в Волховском муниципальном районе" </t>
  </si>
  <si>
    <t>ВСЕГО по программе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</si>
  <si>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</si>
  <si>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МОБУ ДОД "Волховская детская художественная школа"</t>
  </si>
  <si>
    <t>ИТОГО по подпрограмме</t>
  </si>
  <si>
    <t>ВСЕГО по адресной программе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</si>
  <si>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</si>
  <si>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Обеспечение проведения диспансеризации лиц в соответствии с приказом Минздравсоцразвития РФ от 14.12.2009 года № 984н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</si>
  <si>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</si>
  <si>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</si>
  <si>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</si>
  <si>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</si>
  <si>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Подпрограмма "Поддержка социально ориентированных некоммерческих организаций Волховского муниципального района" муниципальной программы Волховском муниципальном районе "Устойчивое общественное развитие в Волховском муниципальном районе"</t>
  </si>
  <si>
    <t>Бюджет всего, тыс.руб.</t>
  </si>
  <si>
    <t>2 02 03122 05 0000 151</t>
  </si>
  <si>
    <t>-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</si>
  <si>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08 4 7103</t>
  </si>
  <si>
    <t>Осуществление отдельных государственных полномочий Ленинградской области по поддержке сельскохозяйственного производства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</si>
  <si>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</si>
  <si>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</si>
  <si>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</si>
  <si>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</si>
  <si>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Обслуживание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</si>
  <si>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</si>
  <si>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непрограммных расходов органов местного самоуправления</t>
  </si>
  <si>
    <t>68 9 1073</t>
  </si>
  <si>
    <t>Организация и проведение мероприятий в сфере культуры 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</si>
  <si>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Поддержка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Волховского муниципального района "Развитие культуры в Волховском муниципальном районе 2014-2016 годы"</t>
  </si>
  <si>
    <t>04 3 1074</t>
  </si>
  <si>
    <t>04 3 1075</t>
  </si>
  <si>
    <t>05 1 1076</t>
  </si>
  <si>
    <t>Организация и проведение районных мероприятий и спортивных соревнований по различным  видам спорта среди различных групп населения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</si>
  <si>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05 1 1077</t>
  </si>
  <si>
    <t>05 1 1078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</si>
  <si>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в рамках подпрограммы "Развития физической культуры и 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</si>
  <si>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Приобретение наградной и спортивной атрибутики, типографской и сувенирной продукции в рамках подпрограммы "Развитие физической культуры и массового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районе"</t>
  </si>
  <si>
    <t>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</si>
  <si>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</si>
  <si>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"Водоснабжение и водоотведение в Волховском муниципальном районе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</si>
  <si>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</si>
  <si>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Подпрограмма "Энергосбережение и повышение энергетической эффективности на территории Волховского муниципального района на 2014-2016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</si>
  <si>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района, в рамках подпрограммы "Энергосбережение и повышение энергетической эффективности на территории Волховского муниципального района на 2014-2016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</si>
  <si>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Развитие потребительского рынка Волховского муниципального района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</si>
  <si>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 xml:space="preserve">Развитие потребительского рынка Волховского муниципального района в рамках подпрограммы "Развитие малого, среднего предпринимательства и потребительского рынка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</si>
  <si>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- реализация программ дошкольного образования</t>
  </si>
  <si>
    <t>- реализация программ начального общего, основного общего, среднего общего образования в общеобразовательных организациях</t>
  </si>
  <si>
    <t>2 02 03119 05 0000 151</t>
  </si>
  <si>
    <t>09 3 5380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</si>
  <si>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района, в рамках подпрограммы  "Водоснабжение и водоотведение в Волховском муниципальном районе на 2014-2017 годы"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</si>
  <si>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</si>
  <si>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Подпрограмма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</si>
  <si>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</si>
  <si>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Обеспечение проведения диспансеризации лиц в соответствии с приказом Минздравсоцразвития РФ от 14.12.2009 года № 984н в рамках подпрограммы "Развитие системы муниципальной службы Волховского муниципального района" муниципальной программы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</si>
  <si>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Организация дополнительного профессионального образования муниципальных служащих Волховского муниципального района  в рамках подпрограммы "Развитие системы муниципальной службы Волховского муниципального района" муниципальной программы 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</si>
  <si>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- за счет средств федерального бюджета</t>
  </si>
  <si>
    <t>2 02 03070 05 0000 151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</si>
  <si>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</si>
  <si>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</si>
  <si>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ДОТАЦИИ бюджетам субъектов Российской Федерации и муниципальных образований</t>
  </si>
  <si>
    <t>2 02 01000 00 0000 151</t>
  </si>
  <si>
    <t>02 4 5135</t>
  </si>
  <si>
    <t>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</si>
  <si>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02 4 7141</t>
  </si>
  <si>
    <t>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</si>
  <si>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02 5 5082</t>
  </si>
  <si>
    <t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</si>
  <si>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09 3 5260</t>
  </si>
  <si>
    <t>На выплату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</si>
  <si>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67 3 5930</t>
  </si>
  <si>
    <t>МОБУ "Средняя общеобразовательная школа № 8 г.Волхова"</t>
  </si>
  <si>
    <t>Налог, взимаемый в связи с применением патентной системы налогообложения</t>
  </si>
  <si>
    <t>02 3 0000</t>
  </si>
  <si>
    <t>06 1 1079</t>
  </si>
  <si>
    <t>06 2 1079</t>
  </si>
  <si>
    <t>Создание безопасных условий в общеобразовательных учреждениях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2014-2020 годы"</t>
  </si>
  <si>
    <t>Создание безопасных условий в общеобразовательных учреждениях  в рамках подпрограммы "Развитие дошкольного образования детей Волховского муниципального района" муниципальной программы  Волховского муниципального района "Современное образование в Волховском муниципальном районе на 2014-2020 годы"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</si>
  <si>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</si>
  <si>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</si>
  <si>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</si>
  <si>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</si>
  <si>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</si>
  <si>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</si>
  <si>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</si>
  <si>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</si>
  <si>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</si>
  <si>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</si>
  <si>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</si>
  <si>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</si>
  <si>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</si>
  <si>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</si>
  <si>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</si>
  <si>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</si>
  <si>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</si>
  <si>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</si>
  <si>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</si>
  <si>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</si>
  <si>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</si>
  <si>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</si>
  <si>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</si>
  <si>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</si>
  <si>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</si>
  <si>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</si>
  <si>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Источники внутреннего финансирования дефицита  районного бюджета Волховского муниципального района Ленинградской области на 2015 год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</si>
  <si>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</si>
  <si>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 xml:space="preserve">Распределение бюджетных ассигнований по разделам подразделам на 2015 год
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</si>
  <si>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2015 год</t>
  </si>
  <si>
    <t>Распределение бюджетных ассигнований по разделам и подразделам, целевым статьям (муниципальным программам Волховского муниципального района и непрограммным направлениям деятельности) и видам расходов классификации расходов бюджета на 2015 год</t>
  </si>
  <si>
    <t>Ведомственная структура расходов районного бюджета Волховского муниципального района на 2015 год</t>
  </si>
  <si>
    <t>План на 2015 год</t>
  </si>
  <si>
    <t>Виды работ на 2015 год</t>
  </si>
  <si>
    <t>Формы, цели и объем межбюджетных трансфертов
бюджетам муниципальных образований Волховского муниципального района
на 2015 год</t>
  </si>
  <si>
    <t>- на меры социальной поддержки ветеранов труда, жертв политических репрессий, сельских специалистов по оплата жилья и коммунальных услуг</t>
  </si>
  <si>
    <t>09 1 7156</t>
  </si>
  <si>
    <t>09 1 7155</t>
  </si>
  <si>
    <t>09 1 5220</t>
  </si>
  <si>
    <t>На обеспечение мер социальной поддержки для лиц, награжденных нагрудным знаком "Почетный донор России"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</si>
  <si>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ветеранов труда, жертв политических репрессий, сельских специалистов по оплата жилья и коммунальных услуг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</si>
  <si>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09 3 7157</t>
  </si>
  <si>
    <t>68 9 7159</t>
  </si>
  <si>
    <t>10 1 1080</t>
  </si>
  <si>
    <t>06 3 1079</t>
  </si>
  <si>
    <t>Создание безопасных условий в общеобразовательных учреждениях в рамках подпрограммы "Развитие дополнительного образования в Волховском муниципальном районе" муниципальной программы  "Современное образование в Волховском муниципальном районе на 2014 - 2020 годы"</t>
  </si>
  <si>
    <t>09 3 7158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</si>
  <si>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</si>
  <si>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</si>
  <si>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</si>
  <si>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</si>
  <si>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сельские поселения</t>
  </si>
  <si>
    <t xml:space="preserve">   - МО г.Волхов</t>
  </si>
  <si>
    <t>Гл.адм.</t>
  </si>
  <si>
    <t xml:space="preserve">Иные межбюджетные трансферты на комплекс практических мероприятий, направленные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</si>
  <si>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>09 6 6067</t>
  </si>
  <si>
    <t>Поддержка талантливой молодежи (вручение премии Главы администрации Волховского муниципального района)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 Волховского муниципального района "Развитие культуры в Волховском муниципальном районе на 2014-2016 годы"</t>
  </si>
  <si>
    <t>Подпрограмма "Развитие спорта высших достижений и системы подготовки спортивного резерва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</si>
  <si>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 xml:space="preserve"> Расходы на  приобретение спортивного инвентаря и оборудования для  учреждений в рамках подпрограммы "Развитие спорта высших достижений и системы подготовки спортивного резерва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</si>
  <si>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</si>
  <si>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в рамках подпрограммы "Развитие адаптационной 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</si>
  <si>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Прочие межбюджетные трансферты, передаваемые районному бюджету Волховского муниципального района Ленинградской области из бюджетов  поселений на 2015 год</t>
  </si>
  <si>
    <t>тыс. руб.</t>
  </si>
  <si>
    <t>Наименование поселения</t>
  </si>
  <si>
    <t xml:space="preserve">Бережковское сельское поселение 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</si>
  <si>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</si>
  <si>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</si>
  <si>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</si>
  <si>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</si>
  <si>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</si>
  <si>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</si>
  <si>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</si>
  <si>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</si>
  <si>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</si>
  <si>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</si>
  <si>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И Т О Г О :</t>
  </si>
  <si>
    <t>МОБУ ДОД "Детско-юношеская спортивная школа" г.Волхов</t>
  </si>
  <si>
    <t>2014-2015</t>
  </si>
  <si>
    <t>Ремонт спортивного зала на Кировском проспекте</t>
  </si>
  <si>
    <t>ремонт гардероба, ремонт выставочного зала, ремонт класса 2 этажа</t>
  </si>
  <si>
    <t>Вындиноостровское сельское поселение</t>
  </si>
  <si>
    <t>Сумма, тыс.руб.</t>
  </si>
  <si>
    <t xml:space="preserve">       </t>
  </si>
  <si>
    <t>Наименование мероприятий</t>
  </si>
  <si>
    <t>Муниципальное образование Вындиноостровское сельское поселение</t>
  </si>
  <si>
    <t>Муниципальное образование Бережковское сельское поселение</t>
  </si>
  <si>
    <t>Муниципальное образование Иссадское сельское поселение</t>
  </si>
  <si>
    <t>Муниципальное образование Пашское сельское поселение</t>
  </si>
  <si>
    <t>Муниципальное образование Селивановское сельское поселение</t>
  </si>
  <si>
    <t>Муниципальное образование Усадищенское сельское поселение</t>
  </si>
  <si>
    <t>Муниципальное образование Колчановское сельское поселение</t>
  </si>
  <si>
    <t>Муниципальное образование Хваловское сельское поселение</t>
  </si>
  <si>
    <t>Муниципальное образование г.Волхов</t>
  </si>
  <si>
    <t>Муниципальное образование Новоладожское городское поселение</t>
  </si>
  <si>
    <t>Муниципальное образование Кисельнинское сельское поселение</t>
  </si>
  <si>
    <t>Муниципальное образование Свирицкое сельское поселение</t>
  </si>
  <si>
    <t>Муниципальное образование Староладожское сельское поселение</t>
  </si>
  <si>
    <t>Муниципальное образование Сясьстройское городское поселение</t>
  </si>
  <si>
    <t>Муниципальное образование Потанинское сельское поселение</t>
  </si>
  <si>
    <t>Итого программа</t>
  </si>
  <si>
    <t>Подпрограмма "Энергосбережение и повышение энергетической эффективности на территории Волховского муниципального района на 2014-2017 годы"</t>
  </si>
  <si>
    <t>Подпрограмма "Водоснабжение и водоотведение Волховского муниципального района на 2014-2017 годы"</t>
  </si>
  <si>
    <t>Восстановление второго ввода Ду=150мм, L=65 п.м. Волховский пр., 55</t>
  </si>
  <si>
    <t>Замена наружной (Ду=100мм, L=11 п.м., Ду=200мм, L=66,5п.м.) и внутренней (Ду=100мм, L=18 п.м.) сети хозбытовой канализации, а также участка самотечного хозбытового коллектора  (Ду=200мм, L=29,5 п.м.)  ул. Кирова, д. 1б</t>
  </si>
  <si>
    <t>Замена участка сети дворовой хозбытовой канализации Ду=200мм, L=27 п.м., Ду=100мм, L=9 п.м. ул. Лукьянова, д. 14</t>
  </si>
  <si>
    <t>Замена наружной сети хозбытовой канализации (Ду=100мм, L=24 п.м., Ду=200мм, L=56 п.м.) ул. Кирова, д. 1в</t>
  </si>
  <si>
    <t>Капитальный ремонт водопровода до д.18,19 - 180м д.Бережки</t>
  </si>
  <si>
    <t>Капитальный ремонт теплотрассы от д. №5 до д. № 21 130м д.Бережки</t>
  </si>
  <si>
    <t>Замена участка центрального водопровода 400 п.м.</t>
  </si>
  <si>
    <t>Капитальный ремонт водопровода ХВС, с заменой труб металлопластик, д. Иссад, мкр. Центральный от ж/д №12 до ж/д №17, 300 м</t>
  </si>
  <si>
    <t>Ремонт теплотрассы д. Иссад м-он "Центральный от дома № 21 до дома №12 (310м)</t>
  </si>
  <si>
    <t>Капитальный ремонт водопровода, 800 м, п.Свирица</t>
  </si>
  <si>
    <t>Замена участка теплотрассы 230 п.м.</t>
  </si>
  <si>
    <t>Капитальный ремонт водопровода с заменой труб на металлопластик д.Хвалово</t>
  </si>
  <si>
    <t>Замена канализационных труб м-он "В" от д. 20 до д.8 г.Новая Ладога</t>
  </si>
  <si>
    <t>Замена участка канализационных сетей Д=300 мм, г.Сясьстрой, ул.Советская д.22</t>
  </si>
  <si>
    <t>Устройство водопровода Д=150 мм, г.Сясьстрой, ул. Петрозаводская д.30</t>
  </si>
  <si>
    <t>Ремонт теплотрассы от котельной ул. Чернецкое к ж/д 350 п.м. с.Колчаново</t>
  </si>
  <si>
    <t>Замена участка теплотрассы от котельной №1 до д.№ 17 по ул.Молодежная в с.Паша</t>
  </si>
  <si>
    <t>Ремонт водозаборных сооружений и насосной станции 1 подъема с.Паша</t>
  </si>
  <si>
    <t>Капитальный ремонт распределительной сети биофильтров с заменой спринклерной системы орошения биофильтров</t>
  </si>
  <si>
    <t>Замена сетевых насосов в котельной д.Усадище</t>
  </si>
  <si>
    <t>Замена канализационных сетей в д. Кисельня</t>
  </si>
  <si>
    <t>Замена частотных преобразователей в насосной станции д. Кисельня</t>
  </si>
  <si>
    <t>Замена участка канализационных сетей с.Старая Ладога</t>
  </si>
  <si>
    <t>Капитальный ремонт водопровода откачки ила из вторичного отстойника</t>
  </si>
  <si>
    <t>На осуществление отдельных государственных полномочий Ленинградской области по поддержке сельскохозяйственного производства  в рамках подпрограммы  "Поддержка малых форм хозяйствования Волховского муниципального района" муниципальной программы Волховского муниципального района "Развитие сельского хозяйства  Волховского муниципального  района на 2014-2020 годы"</t>
  </si>
  <si>
    <t xml:space="preserve"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</si>
  <si>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найм),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 в 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</si>
  <si>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67 3 7159</t>
  </si>
  <si>
    <t>Муниципальное казенное учреждение " Волховский центр финансово-бухгалтерского обслуживания" администрации Волховского муниципального района Ленинградской области</t>
  </si>
  <si>
    <t>Муниципальная программа "Развитие культуры в Волховском муниципальном районе 2014-2016 годы"</t>
  </si>
  <si>
    <t>67 3 8001</t>
  </si>
  <si>
    <t>67 3 4001</t>
  </si>
  <si>
    <t>67 3 8002</t>
  </si>
  <si>
    <t>67 3 8003</t>
  </si>
  <si>
    <t>68 9 8004</t>
  </si>
  <si>
    <t>67 3 8005</t>
  </si>
  <si>
    <t>68 9 8006</t>
  </si>
  <si>
    <t>67 3 8007</t>
  </si>
  <si>
    <t>Получение кредитов от кредитных организаций бюджетами муниципальных районов в валюте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</si>
  <si>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</si>
  <si>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На меры социальной поддержки ветеранов труда, тружеников тыла, жертв политических репрессий по предоставлению ежемесячной денежной  выплаты в рамках подпрограммы "Развитие мер социальной поддержки отдельных категорий граждан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</t>
  </si>
  <si>
    <t xml:space="preserve">На меры социальной поддержки по предоставлению единовременного пособия при рождении ребенка, ежемесячного пособия на ребенка, ежемесячной денежной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</si>
  <si>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в рамках подпрограммы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</si>
  <si>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Развитие международных связей в рамках подпрограммы 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</si>
  <si>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"Устойчивое общественное развитие в Волховском муниципальном районе"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</si>
  <si>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  на 2014-2018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</si>
  <si>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 на 2014 - 2016 годы"</t>
  </si>
  <si>
    <t>Проведение мониторинга качества образовательного результата в рамках подпрограммы "Развитие системы оценки качества образования и информационной прозрачности системы образования Волховского муниципального района"  муниципальной программы Волховского муниципального района "Современное образование в Волховском муниципальном районе на 2014 - 2020 годы"</t>
  </si>
  <si>
    <t>Организация профильного лагеря по безопасности дорожного движения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 на 2014-2018 годы"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</si>
  <si>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</si>
  <si>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</si>
  <si>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 на 2014-2020 годы"  муниципальной программы Волховского муниципального района "Развитие сельского хозяйства  Волховского</t>
  </si>
  <si>
    <t xml:space="preserve">Развитие международных связей в рамках подпрограммы  "Развитие международных связей Волховского муниципального района" муниципальной программы Волховского муниципального района "Стимулирование экономической активности в Волховском муниципальном районе на 2014-2020 годы" 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</si>
  <si>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</si>
  <si>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в рамках подпрограммы "Общество и власть" муниципальной программы Волховского муниципального района  "Устойчивое общественное развитие в Волховском муниципальном районе"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</si>
  <si>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Волховского муниципального района "Безопасность Волховского муниципального района  на 2014-2018 годы"</t>
  </si>
  <si>
    <t>Поддержка деятельности молодежных организаций и объединений, молодежных инициатив и развитие волонтерского движения в рамках подпрограммы  "Молодежь Волховского муниципального района" муниципальной программы  Волховского муниципального района "Устойчивое общественное развитие в Волховском муниципальном районе"</t>
  </si>
  <si>
    <t>Предоставление субсидий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  "Поддержка социально ориентированных некоммерческих организаций Волховского муниципального района" муниципальной программы "Устойчивое общественное развитие в Волховском муниципальном районе"</t>
  </si>
  <si>
    <t xml:space="preserve">Иные межбюджетные трансферты бюджетам муниципальных образований 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</si>
  <si>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</si>
  <si>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>По соглашениям о передаче осуществления части полномочий по формированию, исполнению и финансовому контролю за исполнением бюджетов поселений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</si>
  <si>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 "Обеспечение качественным жильем граждан на территории Волховского муниципального района" на 2014-2016 годы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</si>
  <si>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</si>
  <si>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Предоставление социальных выплат отдельным категориям граждан в рамках подпрограммы "Поддержка граждан, нуждающихся в улучшении жилищных условий, на основе принципов ипотечного кредитования в Волховском муниципальном районе"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</si>
  <si>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</si>
  <si>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На меры социальной поддержки лиц, удостоенных  званием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</si>
  <si>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лиц, удостоенных  званием 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</si>
  <si>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На меры социальной поддержки лиц, удостоенных  званиям  "Ветеран труда Ленинградской области"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</si>
  <si>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 xml:space="preserve">На меры социальной поддержки многодетных (приемных) семей по оплате жилья и коммунальных услуг , предоставлению ежегодной денежной компенсации, предоставлению бесплатного проезда детям в рамках подпрограммы "Совершенствование социальной поддержки семьи и детей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</t>
  </si>
  <si>
    <t xml:space="preserve">Иные межбюджетные трансферты на 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  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</si>
  <si>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 Волховского муниципального района</t>
  </si>
  <si>
    <t>Расходы на выплаты по оплате труда работников органов местного самоуправления в рамках обеспечения деятельности руководителя контрольно-счетной палаты муниципального образования и его заместителей в рамках обеспечения деятельности руководителя контрольно-счетной палаты муниципального образования и его заместителей</t>
  </si>
  <si>
    <t>-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</si>
  <si>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в рамках непрограммных расходов органов местного самоуправления</t>
  </si>
  <si>
    <t>На осуществление отдельных государственных полномочий Ленинградской области в области архивного дела  в рамках обеспечения деятельности центрального аппарата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</si>
  <si>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в рамках обеспечения деятельности центрального аппарата</t>
  </si>
  <si>
    <t>На исполнение органами местного самоуправления Ленинградской области части функций по исполнению областного бюджета Ленинградской области в рамках обеспечения деятельности центрального аппарата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</si>
  <si>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обеспечения деятельности центрального аппарата</t>
  </si>
  <si>
    <t>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 в рамках обеспечения деятельности центрального аппарата</t>
  </si>
  <si>
    <t>Осуществление полномочий по формированию, исполнению и финансовому контролю за исполнением бюджетов сельских поселений  в рамках обеспечения деятельности центрального аппарата</t>
  </si>
  <si>
    <t>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обеспечения деятельности центрального аппарата</t>
  </si>
  <si>
    <t>Распределение межбюджетных трансфертов в рамках реализации муниципальной программы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</si>
  <si>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320</t>
  </si>
  <si>
    <t>Расходы на выплаты персоналу государственных (муниципальных) органов</t>
  </si>
  <si>
    <t>240</t>
  </si>
  <si>
    <t>410</t>
  </si>
  <si>
    <t>850</t>
  </si>
  <si>
    <t>610</t>
  </si>
  <si>
    <t>310</t>
  </si>
  <si>
    <t>460</t>
  </si>
  <si>
    <t>Дотации</t>
  </si>
  <si>
    <t>Дотации субъектов Российской Федерации и муниципальных образований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</si>
  <si>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</si>
  <si>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</si>
  <si>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</si>
  <si>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</si>
  <si>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</si>
  <si>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Уплата  налогов, сборов и иных платежей</t>
  </si>
  <si>
    <t xml:space="preserve">Бюджетные инвестиции </t>
  </si>
  <si>
    <t xml:space="preserve">Дотации 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</si>
  <si>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</si>
  <si>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</si>
  <si>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13 7 0610</t>
  </si>
  <si>
    <t>10 1 0612</t>
  </si>
  <si>
    <t>09 5 0611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</si>
  <si>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в рамках подпрограммы "Социальная поддержка граждан пожилого возраста и инвалидов Волховского муниципального района" муниципальной программы "Социальная поддержка отдельных категорий  граждан в Волховском муниципальном районе на 2014-2020 годы"  </t>
  </si>
  <si>
    <t>Содействие  трудоустройству незанятых инвалидов Волховского муниципального района на оборудованные (оснащенные)для них рабочие места, путем  возмещение части затрат  работодателям  на  приобретение,  монтаж и установку оборудования,  необходимого для оборудования (оснащения) рабочего места для трудоустройства  незанятого инвалида в рамках подпрограммы "Развитие рынка труда и содействие занятости населения Волховского муниципального района" муниципальной программы  Волховского муниципального района "Стимулирование экономической активности в Волховском муниципальном районе на 2014-2020 годы"</t>
  </si>
  <si>
    <t>Замена участка теплотрассы к зданию администрации 100 п.м.</t>
  </si>
  <si>
    <t>Ремонт водопровода из труб Д=50мм (300 м), ремонт канализации из труб Д=300 мм в п. Селиваново по ул. Первомайской и  ул.Торфяников 400м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</si>
  <si>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</si>
  <si>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</si>
  <si>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На осуществление полномочий Совета депутатов МО город Волхов, в соответствии с заключенным соглашением,  в рамках обеспечения деятельности центрального аппарата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</si>
  <si>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</si>
  <si>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</si>
  <si>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</si>
  <si>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СУБСИДИИ бюджетам субъектов Российской Федерации и муниципальных образований</t>
  </si>
  <si>
    <t>2 02 02000 00 0000 151</t>
  </si>
  <si>
    <t>Прочие субсидии</t>
  </si>
  <si>
    <t>на мероприятия по формированию доступной среды жизнедеятельности для инвалидов в Ленинградской области</t>
  </si>
  <si>
    <t>2 02 02999 05 0000 151</t>
  </si>
  <si>
    <t>- на предоставление гражданам ЕДВ на проведение капитального ремонта ИЖД</t>
  </si>
  <si>
    <t>- на предоставление гражданам субсидий на оплату жилого помещения и коммунальных услуг</t>
  </si>
  <si>
    <t>- на предоставление ежемесячной денежной выплаты семьям в случае рождения третьего ребенка и последующих детей</t>
  </si>
  <si>
    <t>- на выплату единовременных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</si>
  <si>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</si>
  <si>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</si>
  <si>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</si>
  <si>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Прочие межбюджетные трансферты, передаваемые бюджетам муниципальных районов</t>
  </si>
  <si>
    <t>2 02 04999 05 0000 151</t>
  </si>
  <si>
    <t>09 1 7209</t>
  </si>
  <si>
    <t>09 1 7210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</si>
  <si>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</si>
  <si>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в рамках подпрограммы "Развитие мер социальной поддержки отдельных категорий граждан Волховского муниципального района"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</si>
  <si>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09 6 7093</t>
  </si>
  <si>
    <t>Иные межбюджетные трансферты на 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инвалидов Волховского муниципального района" муниципальной программы Волховского муниципального района "Социальная поддержка отдельных категорий граждан в Волховском муниципальном районе на 2014-2020 годы"</t>
  </si>
  <si>
    <t>13 2 7086</t>
  </si>
  <si>
    <t>На обеспечение деятельности информационно-консультационных центров для потребителей в рамках подпрограммы "Развитие системы защиты прав потребителей в Волховском муниципальном районе" муниципальной программы Волховского муниципального района "Устойчивое общественное развитие в Волховском муниципальном районе на 2014 - 2016 годы"</t>
  </si>
  <si>
    <t>13 7 7206</t>
  </si>
  <si>
    <t>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"Поддержка социально ориентированных некоммерческих организаций Волховского муниципального района" муниципальной программы Волховского муниципального района  "Устойчивое общественное развитие в Волховском муниципальном районе на 2014 - 2016 годы"</t>
  </si>
  <si>
    <t>67 3 4004</t>
  </si>
  <si>
    <t>Осуществление полномочий Контрольно-счетного органа Волховского муниципального района в рамках обеспечения деятельности органов местного самоуправления Волховского муниципального района</t>
  </si>
  <si>
    <t>68 9 7164</t>
  </si>
  <si>
    <t>На предоставление гражданам единовременной денежной выплаты на проведение капитального ремонта индивидуальных жилых домов в рамках непрограммных расходов органов местного самоуправления</t>
  </si>
  <si>
    <t xml:space="preserve">По соглашениям о передаче осуществления части  полномочий Контрольно-счетного органа Волховского муниципального района </t>
  </si>
  <si>
    <t>Развитие воспитательного потенциала системы дополнительного образования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</si>
  <si>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Изготовление схемы размещения  рекламных конструкций в рамках непрограммных расходов органов местного самоуправления</t>
  </si>
  <si>
    <t>Прочие межбюджетные трансферты общего характера</t>
  </si>
  <si>
    <t>1403</t>
  </si>
  <si>
    <t>68 9 6016</t>
  </si>
  <si>
    <t>Осуществление мероприятий по проведению ремонтных работ  в рамках подпрограммы в рамках подпрограммы "Модернизация и развитие социального обслуживания населения Волховского муниципального района " муниципальной программы Волховского муниципального района "Социальная поддержка отдельных категорий  граждан в Волховском муниципальном районе на 2014-2020 годы"</t>
  </si>
  <si>
    <t>09 2 0401</t>
  </si>
  <si>
    <t>Осуществление мероприятий по проведению ремонтных работ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 "Современное образование в Волховском муниципальном районе на 2014 - 2020 годы"</t>
  </si>
  <si>
    <t>06 2 0401</t>
  </si>
  <si>
    <t>68 9 6019</t>
  </si>
  <si>
    <t>68 9 1083</t>
  </si>
  <si>
    <t>68 9 1082</t>
  </si>
  <si>
    <t>06 1 0401</t>
  </si>
  <si>
    <t>Осуществление мероприятий по проведению ремонтных работ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2014 - 2020 годы"</t>
  </si>
  <si>
    <t>Дорожное хозяйство</t>
  </si>
  <si>
    <t>Проектирование, строительство и реконструкция объектов в рамках подпрограммы "Повышение безопасности дорожного движения в Волховском муниципальном районе"  муниципальной программы Волховского муниципального района "Безопасность Волховского муниципального района на 2014-2018 годы"</t>
  </si>
  <si>
    <t>0409</t>
  </si>
  <si>
    <t>12 3 0402</t>
  </si>
  <si>
    <t>06 3 1009</t>
  </si>
  <si>
    <t>Ремонт центрального водовода от хоздвора завода "Лаконд" до ветлечебницы ул.Ленинградская</t>
  </si>
  <si>
    <t>Ремонт канализационного напорного коллектора, проходящего под рекой Паша</t>
  </si>
  <si>
    <t>Распределение межбюджетных трансфертов в рамках реализации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 подпрограмма "Переселение граждан из аварийного жилищного фонда на территории Волховского муниципального района"</t>
  </si>
  <si>
    <t xml:space="preserve">Подпрограмма "Развитие дошкольного образования детей Волховского муниципального района" </t>
  </si>
  <si>
    <t>МДОБУ  "Детский сад №7 "Искорка" г.Волхов</t>
  </si>
  <si>
    <t>МДОБУ "Детский сад №14 "Елочка"  г.Сясьстрой</t>
  </si>
  <si>
    <t>МДОБУ "Детский сад №20" с.Старая Ладога</t>
  </si>
  <si>
    <t>оплата за выполненные в 2014 году работы по установке узла учета тепловой энергии и за выполненные работы по замене системы отопления</t>
  </si>
  <si>
    <t>МОБУ "Гостинопольская основная общеобразовательная школа"</t>
  </si>
  <si>
    <t>оплата за выполненные в 2014 году работы по замене оконных блоков</t>
  </si>
  <si>
    <t>МОБУ ДОД "Детско-юношеская спортивная школа" г.Сясьстрой</t>
  </si>
  <si>
    <t xml:space="preserve">МОБУ ДОД "ДДЮТ Волховского муниципального района" </t>
  </si>
  <si>
    <t>оплата за выполненные в 2014 году работы по ремонту кровли</t>
  </si>
  <si>
    <t>МОБУ ДОД "Волховская детская школа искусств"</t>
  </si>
  <si>
    <t xml:space="preserve">МОБУ ДОД "Волховская детская музыкальная школа им. Я. Сибелиуса" </t>
  </si>
  <si>
    <t>оплата за выполненные в 2014 году работы по замене оконных блоков и приобретение водонагревателя</t>
  </si>
  <si>
    <t>оплата за выполненные в 2014 году работы по ремонту кабинетов второго этажа</t>
  </si>
  <si>
    <t>Строительство подъездной дороги к полигону твердых бытовых и отдельных видов промышленных отходов в Волховском районе</t>
  </si>
  <si>
    <t>Строительство автомобильной дороги "Подъезд к дер. Козарево"</t>
  </si>
  <si>
    <t>оплата за выполненные в 2014 году работы по проведению экспертизы рабочего проекта, оплату проектной документации ЛОГКУ "Ленобллес", выполнение межевого дела и обследование ВОП земельного участка в 2015 году</t>
  </si>
  <si>
    <t>Муниципальная программа  "Социальная поддержка отдельных категорий граждан в Волховском муниципальном районе на 2014-2016 годы"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</si>
  <si>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</si>
  <si>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</si>
  <si>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оплата за выполненные в 2014 году по замене оконных блоков</t>
  </si>
  <si>
    <t>Подпрограмма "Повышение безопасности дорожного движения в Волховском муниципальном районе"</t>
  </si>
  <si>
    <t>ИТОГО по программе</t>
  </si>
  <si>
    <t>на обеспечение деятельности информационно-консультационных центров для потребителей</t>
  </si>
  <si>
    <t>- на меры социальной поддержки ветеранов труда, тружеников тыла, жертв политических репрессий по предоставлению ежемесячной денежной  выплаты</t>
  </si>
  <si>
    <t>- на меры социальной поддержки по предоставлению единовременного пособия при рождении ребенка, ежемесячного пособия на ребенка, ежемесячной денежной компенсации на полноценное питание беременным женщинам, кормящим матерям, детям в возрасте до трех лет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</si>
  <si>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</si>
  <si>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</si>
  <si>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пользования, городского и пригородного сообщения</t>
  </si>
  <si>
    <t>На осуществление полномочий Контрольно-счетного органа Волховского муниципального района в соответствии с заключенным соглашением в рамках обеспечения деятельности центрального аппарата</t>
  </si>
  <si>
    <t xml:space="preserve">Иные межбюджетные трансферты 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 в рамках непрограммных расходов органов местного самоуправления </t>
  </si>
  <si>
    <t>оплата за выполненные в 2014 году работы по подготовке двух межевых дел, изготовление исполнительной геодезической съемки, авторский надзор, а также  подготовку технического плана в 2015 году</t>
  </si>
  <si>
    <t xml:space="preserve">На подготовку мероприятий, посвященных празднованию 70-летия  Победы в Великой Отечественной войне в рамках непрограммных расходов органов местного самоуправления </t>
  </si>
  <si>
    <t xml:space="preserve">На подготовку мероприятий, посвященных празднованию  70-летия Победы в Великой Отечественной войне в рамках непрограммных расходов органов местного самоуправления </t>
  </si>
  <si>
    <t>на обновление содержания общего образования, создание современной образовательной среды и развитие сети общеобразовательных учреждений</t>
  </si>
  <si>
    <t>на строительство и капитальный ремонт плоскостных спортивных сооружений и стадионов</t>
  </si>
  <si>
    <t>2 02 03004 05 0000 151</t>
  </si>
  <si>
    <t>на осуществление ежегодной денежной выплаты лицам, награжденным нагрудным знаком "Почетный донор России",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</t>
  </si>
  <si>
    <t>- на выплату единовременного пособия при всех формах устройства детей, лишенных родительского попечения, в семью</t>
  </si>
  <si>
    <t>- на исполнение полномочий по выплате компенсации части родительской платы</t>
  </si>
  <si>
    <t>- на осуществление выплат по компенсации части родительской платы</t>
  </si>
  <si>
    <t>- на вознаграждение, причитающиеся приемному родителю</t>
  </si>
  <si>
    <t>- на подготовку граждан, желающих принять на воспитание в свою семью ребенка, оставшегося без попечения родителей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</si>
  <si>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</si>
  <si>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Новоладожское городское поселение</t>
  </si>
  <si>
    <t>Сясьстройское городское поселение</t>
  </si>
  <si>
    <t>0505</t>
  </si>
  <si>
    <t>Другие вопросы в области жилищно-коммунального хозяйства</t>
  </si>
  <si>
    <t>На строительство и капитальный ремонт плоскостных спортивных сооружений и стадионов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</si>
  <si>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05 4 7408</t>
  </si>
  <si>
    <t>06 2 7050</t>
  </si>
  <si>
    <t>06 2 7051</t>
  </si>
  <si>
    <t>06 2 7053</t>
  </si>
  <si>
    <t>На обновление содержания общего образования, создание современной образовательной среды и развитие сети общеобразовательных учреждений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</si>
  <si>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укрепление материально-технической базы учреждений общего образования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</si>
  <si>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На строительство и реконструкцию объектов для организации общего образования в рамках подпрограммы  "Развитие начального общего, основного общего и среднего общего образования детей в Волховском муниципальном районе" муниципальной программы  Волховского муниципального района "Современное образование в Волховском муниципальном районе на 2014 - 2020 годы"</t>
  </si>
  <si>
    <t>68 9 6066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</si>
  <si>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</t>
  </si>
  <si>
    <t>на укрепление материально-технической базы учреждений общего образования</t>
  </si>
  <si>
    <t>на финансирование в рамках подпрограммы "Жилье для молодежи"</t>
  </si>
  <si>
    <t>0503</t>
  </si>
  <si>
    <t>Благоустройство</t>
  </si>
  <si>
    <t>04 4 7202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</si>
  <si>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Волховского муниципального района "Развитие культуры в Волховском муниципальном районе на 2014-2016 годы"</t>
  </si>
  <si>
    <t>06 1 7202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</si>
  <si>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дошкольного образования детей Волховского муниципального района" муниципальной программы Волховского муниципального района "Современное образование в Волховском муниципальном районе на 2014-2020 годы"</t>
  </si>
  <si>
    <t>06 2 7202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</si>
  <si>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начального общего, основного общего и среднего общего образования детей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2014-2020 годы"</t>
  </si>
  <si>
    <t>06 3 7202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</si>
  <si>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подпрограммы "Развитие дополнительного образования в Волховском муниципальном районе" муниципальной программы Волховского муниципального района "Современное образование в Волховском муниципальном районе на 2014 - 2020 годы"</t>
  </si>
  <si>
    <t>68 9 7202</t>
  </si>
  <si>
    <t>На поддержку муниципальных образований Ленинградской области по развитию общественной инфраструктуры муниципального значения в ЛО в рамках непрограммных расходов органов местного самоуправления</t>
  </si>
  <si>
    <t>68 9 5020</t>
  </si>
  <si>
    <t>На мероприятия подпрограммы "Обеспечение жильем молодых семей" федеральной целевой программы "Жилище" на 2011 - 2015 годы в рамках непрограммных расходов органов местного самоуправления</t>
  </si>
  <si>
    <t>68 9 7075</t>
  </si>
  <si>
    <t>68 9 7076</t>
  </si>
  <si>
    <t>На предоставление социальных выплат молодым семьям на приобретение (строительство) жилья и дополнительных социальных выплат в случае рождения (усыновления) детей в рамках непрограмных расходов органов местного самоуправления</t>
  </si>
  <si>
    <t>На предоставление молодым семьям социальных выплат на приобретение (строительство) жилья в рамках непрограммных расходов органов местного самоуправления</t>
  </si>
  <si>
    <t>МДОБУ "Детский сад 9 "Радужка" г.Волхов</t>
  </si>
  <si>
    <t>МДОБУ "Детский сад 21 "Белочка" с. Паша</t>
  </si>
  <si>
    <t>МДОБУ "Детский сад 13 "Березка" г.Сясьстрой</t>
  </si>
  <si>
    <t>МОБУ "Алексинская средняя школа"</t>
  </si>
  <si>
    <t>МОБУ "Бережковская основная общеобразовательная школа"</t>
  </si>
  <si>
    <t>МОБУ "Иссадская основная общеобразовательная школа"</t>
  </si>
  <si>
    <t>МОБУ "Пашская средняя общеобразовательная школа"</t>
  </si>
  <si>
    <t>МОБУ "Потанинская основная школа"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</si>
  <si>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</si>
  <si>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</si>
  <si>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МОБУ "Волховская средняя общеобразовательная школа № 7"</t>
  </si>
  <si>
    <t>МОБУ "Сясьстройская средняя общеобразовательная школа №2"</t>
  </si>
  <si>
    <t>МОБУ "Хваловская средняя школа"</t>
  </si>
  <si>
    <t>МОБУДОД "ДДТ"</t>
  </si>
  <si>
    <t>Осуществление мероприятий по проведению ремонтных работ в рамках подпрограммы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</si>
  <si>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05 4 0401</t>
  </si>
  <si>
    <t>МОБУ "Сясьстройская средняя общеобразовательная школа №1"</t>
  </si>
  <si>
    <t>МОБУ "Волховская средняя общеобразовательная школа №6"</t>
  </si>
  <si>
    <t>МОБУ "Волховская средняя общеобразовательная школа №5"</t>
  </si>
  <si>
    <t>МОБУ "Кисельнинская средняя общеобразовательная школа"</t>
  </si>
  <si>
    <t>МДОБУ "Детский сад №17 "Сказка"  г.Новая Ладога</t>
  </si>
  <si>
    <t>Установка оконных блоков</t>
  </si>
  <si>
    <t xml:space="preserve">Ремонт системы отопления на 1 этаже (пищеблок, прачечная) </t>
  </si>
  <si>
    <t>Замена оконных блоков</t>
  </si>
  <si>
    <t>оплата за выполненные в 2014 году работы по установке ограждения территории, замена линолеума</t>
  </si>
  <si>
    <t>Ремонт пищеблока</t>
  </si>
  <si>
    <t xml:space="preserve">Замена оконных блоков 2 и 3 этажей </t>
  </si>
  <si>
    <t>Установка ограждения по периметру школы</t>
  </si>
  <si>
    <t>Установка периметрового ограждения</t>
  </si>
  <si>
    <t>Замена оконных блоков, частичный ремонт кровли с заменой парапета</t>
  </si>
  <si>
    <t>Ремонт отопления с заменой лежаков в подвале</t>
  </si>
  <si>
    <t>Замена оконных блоков в фойе            2-го этажа</t>
  </si>
  <si>
    <t>Ремонт кровли основного здания</t>
  </si>
  <si>
    <t>Проектно-сметная документация для строительства спортивной площадки</t>
  </si>
  <si>
    <t>Переоборудование холла 1-го этажа с установкой турникетов</t>
  </si>
  <si>
    <t>оплата за выполненные в 2014 году работы по ремонту кровли, строительство ограждения</t>
  </si>
  <si>
    <t>Приведение уровня искусственного освещения учреждения в соответствии с требованиями, ремонт отопления (замена труб) чердачного помещения основного здания ДДТ</t>
  </si>
  <si>
    <t>Замена участка центральной трассы ХВС д.Усадище 435 п.м.</t>
  </si>
  <si>
    <t>Ремонт здания КОС м-н "Алексино"</t>
  </si>
  <si>
    <t xml:space="preserve">Программа муниципальных заимствований   Волховского муниципального района                                                                                            Ленинградской области на 2015 год    </t>
  </si>
  <si>
    <t>Предельная величина на 01.01.2015 г.</t>
  </si>
  <si>
    <t>Объем привлечения в 2015 году</t>
  </si>
  <si>
    <t>Объем погашения в 2015 году</t>
  </si>
  <si>
    <t>Предельная величина на 01.01.2016 г.</t>
  </si>
  <si>
    <t>Бюджетные кредиты, полученные из областного бюджета</t>
  </si>
  <si>
    <t>Кредиты от кредитных организаций</t>
  </si>
  <si>
    <t>Итого</t>
  </si>
  <si>
    <t>1 13 02995 05 0000 130</t>
  </si>
  <si>
    <t>Прочие доходы от компенсации затрат бюджетов муниципальных районов</t>
  </si>
  <si>
    <t>68 9 1084</t>
  </si>
  <si>
    <t>Осуществление мероприятий по проведению ремонтных работ в рамках подпрограммы "Развитие объектов физической культуры и спорта в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</si>
  <si>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02 4 5134</t>
  </si>
  <si>
    <t>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муниципальной программы Волховского муниципального района "Обеспечение качественным жильем граждан на территории Волховского муниципального района" на 2014-2016 годы</t>
  </si>
  <si>
    <t>МОБУ "Волховская городская гимназия"</t>
  </si>
  <si>
    <t>На изготовление проектно-сметной документации для строительства нового здания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</si>
  <si>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</si>
  <si>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Замена дымовой трубы на котельной п. Селиваново</t>
  </si>
  <si>
    <t>оплата за выполненные в 2014 году работы по замене оконных блоков и установке москитных сеток, косметический ремонт групповых помещений</t>
  </si>
  <si>
    <t>Стало</t>
  </si>
  <si>
    <t xml:space="preserve">от 18 декабря 2014 года № 18  </t>
  </si>
  <si>
    <t>(в ред от 30 апреля 2015 года № 39)</t>
  </si>
  <si>
    <t>Приложение 1</t>
  </si>
  <si>
    <t>от 18 декабря 2014 года № 18</t>
  </si>
  <si>
    <t>Приложение 2</t>
  </si>
  <si>
    <t>Приложение 3</t>
  </si>
  <si>
    <t>Приложение 4</t>
  </si>
  <si>
    <t>Приложение 8</t>
  </si>
  <si>
    <t>Приложение 9</t>
  </si>
  <si>
    <t>Подпрограмма "Переселение граждан из аварийного жилищного фонда на территории Волховского муниципального района "муниципальной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</si>
  <si>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 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</si>
  <si>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Организация и проведение выставочных, праздничных мероприятий и конкурсов в рамках подпрограммы "Сохранение и развитие народной культуры и самодеятельного творчества в Волховском муниципальном районе" муниципальной программы  Волховского муниципального района "Развитие культуры в Волховском муниципальном районе на 2014-2016 годы"</t>
  </si>
  <si>
    <t>Комплектование книжных фондов библиотек Волховского муниципального района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 Волховского муниципального района "Развитие культуры в Волховском муниципальном районе на 2014-2016 годы"</t>
  </si>
  <si>
    <t>Информатизация и модернизация отрасли "Культура" в рамках подпрограммы "Обеспечение условий реализации муниципальной программы "Развитие культуры в Волховском муниципальном районе 2014-2016 годы" муниципальной программы  Волховского муниципального района "Развитие культуры в Волховском муниципальном районе на 2014-2016 годы"</t>
  </si>
  <si>
    <t>Приложение 10</t>
  </si>
  <si>
    <t>Обеспечение мероприятий по переселению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 "муниципальной программы 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</si>
  <si>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"Развитие физической культуры и массового спорта в  Волховском муниципальном районе" муниципальной программы Волховского муниципального района "Развитие физической культуры и спорта в Волховском муниципальном районе на 2014 – 2018 годы"</t>
  </si>
  <si>
    <t>Приложение 12</t>
  </si>
  <si>
    <t>Подпрограмма "Развитие системы муниципальной службы Волховского муниципального района" муниципальной программы 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 в 2014-2016 годах"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</si>
  <si>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 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</si>
  <si>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Подпрограмма "Переселение граждан из аварийного жилищного фонда на территории Волховского муниципального района "муниципальной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</t>
  </si>
  <si>
    <t>Приложение 13</t>
  </si>
  <si>
    <t>Адресная  программа  капитальных  вложений и ремонтных работ на  2015  год  по  объектам  Волховского муниципального района</t>
  </si>
  <si>
    <t>Приложение 14</t>
  </si>
  <si>
    <t>Приложение 19</t>
  </si>
  <si>
    <t>Проектные и проектно-изыскательские работы по строительству КОС в с.Колчаново. Ул. Чернецкое</t>
  </si>
  <si>
    <t>Приложение 24</t>
  </si>
  <si>
    <t>Приложение 29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</si>
</sst>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  <numFmt numFmtId="189" formatCode="_-* #,##0_р_._-;\-* #,##0_р_._-;_-* &quot;-&quot;??_р_._-;_-@_-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0"/>
    <numFmt numFmtId="198" formatCode="#,##0.00_ ;\-#,##0.00\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b/>
      <sz val="11"/>
      <name val="Calibri"/>
      <family val="2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40">
    <xf numFmtId="0" fontId="0" fillId="0" borderId="0" xfId="0" applyFont="1" applyAlignment="1">
      <alignment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10" fillId="0" borderId="0" xfId="53" applyFont="1" applyFill="1" applyAlignment="1">
      <alignment vertical="center"/>
      <protection/>
    </xf>
    <xf numFmtId="0" fontId="10" fillId="0" borderId="0" xfId="53" applyFont="1" applyFill="1" applyAlignment="1">
      <alignment horizontal="center" vertical="center"/>
      <protection/>
    </xf>
    <xf numFmtId="49" fontId="10" fillId="0" borderId="0" xfId="53" applyNumberFormat="1" applyFont="1" applyFill="1" applyAlignment="1">
      <alignment vertical="center"/>
      <protection/>
    </xf>
    <xf numFmtId="172" fontId="10" fillId="0" borderId="0" xfId="53" applyNumberFormat="1" applyFont="1" applyFill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172" fontId="12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top"/>
      <protection/>
    </xf>
    <xf numFmtId="172" fontId="12" fillId="0" borderId="12" xfId="53" applyNumberFormat="1" applyFont="1" applyFill="1" applyBorder="1" applyAlignment="1">
      <alignment horizontal="center" vertical="top"/>
      <protection/>
    </xf>
    <xf numFmtId="0" fontId="12" fillId="0" borderId="13" xfId="53" applyFont="1" applyFill="1" applyBorder="1" applyAlignment="1">
      <alignment horizontal="center" vertical="center"/>
      <protection/>
    </xf>
    <xf numFmtId="49" fontId="13" fillId="0" borderId="14" xfId="53" applyNumberFormat="1" applyFont="1" applyFill="1" applyBorder="1" applyAlignment="1">
      <alignment vertical="center"/>
      <protection/>
    </xf>
    <xf numFmtId="172" fontId="13" fillId="0" borderId="15" xfId="53" applyNumberFormat="1" applyFont="1" applyFill="1" applyBorder="1" applyAlignment="1">
      <alignment horizontal="center" vertical="center"/>
      <protection/>
    </xf>
    <xf numFmtId="0" fontId="12" fillId="0" borderId="16" xfId="53" applyFont="1" applyFill="1" applyBorder="1" applyAlignment="1">
      <alignment horizontal="center" vertical="center"/>
      <protection/>
    </xf>
    <xf numFmtId="49" fontId="12" fillId="0" borderId="17" xfId="53" applyNumberFormat="1" applyFont="1" applyFill="1" applyBorder="1" applyAlignment="1">
      <alignment vertical="center"/>
      <protection/>
    </xf>
    <xf numFmtId="172" fontId="12" fillId="0" borderId="16" xfId="53" applyNumberFormat="1" applyFont="1" applyFill="1" applyBorder="1" applyAlignment="1">
      <alignment horizontal="center" vertical="center"/>
      <protection/>
    </xf>
    <xf numFmtId="0" fontId="10" fillId="0" borderId="16" xfId="53" applyFont="1" applyFill="1" applyBorder="1" applyAlignment="1">
      <alignment horizontal="center" vertical="center"/>
      <protection/>
    </xf>
    <xf numFmtId="49" fontId="10" fillId="0" borderId="17" xfId="53" applyNumberFormat="1" applyFont="1" applyFill="1" applyBorder="1" applyAlignment="1">
      <alignment vertical="center"/>
      <protection/>
    </xf>
    <xf numFmtId="172" fontId="10" fillId="0" borderId="16" xfId="53" applyNumberFormat="1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/>
      <protection/>
    </xf>
    <xf numFmtId="49" fontId="12" fillId="0" borderId="17" xfId="53" applyNumberFormat="1" applyFont="1" applyFill="1" applyBorder="1" applyAlignment="1">
      <alignment vertical="center" wrapText="1"/>
      <protection/>
    </xf>
    <xf numFmtId="0" fontId="10" fillId="0" borderId="17" xfId="53" applyNumberFormat="1" applyFont="1" applyFill="1" applyBorder="1" applyAlignment="1">
      <alignment horizontal="left" vertical="center" wrapText="1"/>
      <protection/>
    </xf>
    <xf numFmtId="0" fontId="10" fillId="0" borderId="17" xfId="53" applyNumberFormat="1" applyFont="1" applyFill="1" applyBorder="1" applyAlignment="1">
      <alignment vertical="center" wrapText="1"/>
      <protection/>
    </xf>
    <xf numFmtId="49" fontId="10" fillId="0" borderId="17" xfId="53" applyNumberFormat="1" applyFont="1" applyFill="1" applyBorder="1" applyAlignment="1">
      <alignment vertical="center" wrapText="1"/>
      <protection/>
    </xf>
    <xf numFmtId="172" fontId="10" fillId="0" borderId="18" xfId="53" applyNumberFormat="1" applyFont="1" applyFill="1" applyBorder="1" applyAlignment="1">
      <alignment horizontal="center" vertical="center"/>
      <protection/>
    </xf>
    <xf numFmtId="0" fontId="10" fillId="0" borderId="16" xfId="53" applyNumberFormat="1" applyFont="1" applyFill="1" applyBorder="1" applyAlignment="1">
      <alignment wrapText="1"/>
      <protection/>
    </xf>
    <xf numFmtId="0" fontId="10" fillId="0" borderId="0" xfId="53" applyFont="1" applyFill="1" applyAlignment="1">
      <alignment wrapText="1"/>
      <protection/>
    </xf>
    <xf numFmtId="0" fontId="11" fillId="0" borderId="19" xfId="53" applyFont="1" applyFill="1" applyBorder="1" applyAlignment="1">
      <alignment horizontal="center" vertical="center"/>
      <protection/>
    </xf>
    <xf numFmtId="49" fontId="11" fillId="0" borderId="20" xfId="53" applyNumberFormat="1" applyFont="1" applyFill="1" applyBorder="1" applyAlignment="1">
      <alignment vertical="center"/>
      <protection/>
    </xf>
    <xf numFmtId="172" fontId="11" fillId="0" borderId="19" xfId="53" applyNumberFormat="1" applyFont="1" applyFill="1" applyBorder="1" applyAlignment="1">
      <alignment horizontal="center" vertical="center"/>
      <protection/>
    </xf>
    <xf numFmtId="0" fontId="78" fillId="0" borderId="0" xfId="53" applyFont="1" applyFill="1">
      <alignment/>
      <protection/>
    </xf>
    <xf numFmtId="0" fontId="79" fillId="0" borderId="11" xfId="53" applyFont="1" applyFill="1" applyBorder="1" applyAlignment="1">
      <alignment horizontal="center" vertical="center" wrapText="1"/>
      <protection/>
    </xf>
    <xf numFmtId="0" fontId="79" fillId="0" borderId="15" xfId="53" applyFont="1" applyFill="1" applyBorder="1" applyAlignment="1">
      <alignment horizontal="center" vertical="center"/>
      <protection/>
    </xf>
    <xf numFmtId="49" fontId="80" fillId="0" borderId="21" xfId="53" applyNumberFormat="1" applyFont="1" applyFill="1" applyBorder="1" applyAlignment="1">
      <alignment vertical="center" wrapText="1"/>
      <protection/>
    </xf>
    <xf numFmtId="172" fontId="80" fillId="0" borderId="15" xfId="53" applyNumberFormat="1" applyFont="1" applyFill="1" applyBorder="1" applyAlignment="1">
      <alignment horizontal="center" vertical="center"/>
      <protection/>
    </xf>
    <xf numFmtId="0" fontId="79" fillId="0" borderId="16" xfId="53" applyFont="1" applyFill="1" applyBorder="1" applyAlignment="1">
      <alignment horizontal="center" vertical="center"/>
      <protection/>
    </xf>
    <xf numFmtId="49" fontId="79" fillId="0" borderId="22" xfId="53" applyNumberFormat="1" applyFont="1" applyFill="1" applyBorder="1" applyAlignment="1">
      <alignment vertical="center"/>
      <protection/>
    </xf>
    <xf numFmtId="172" fontId="79" fillId="0" borderId="16" xfId="53" applyNumberFormat="1" applyFont="1" applyFill="1" applyBorder="1" applyAlignment="1">
      <alignment horizontal="center" vertical="center"/>
      <protection/>
    </xf>
    <xf numFmtId="49" fontId="81" fillId="0" borderId="22" xfId="53" applyNumberFormat="1" applyFont="1" applyFill="1" applyBorder="1" applyAlignment="1">
      <alignment vertical="center" wrapText="1"/>
      <protection/>
    </xf>
    <xf numFmtId="49" fontId="78" fillId="0" borderId="22" xfId="53" applyNumberFormat="1" applyFont="1" applyFill="1" applyBorder="1" applyAlignment="1">
      <alignment vertical="center"/>
      <protection/>
    </xf>
    <xf numFmtId="172" fontId="78" fillId="0" borderId="16" xfId="53" applyNumberFormat="1" applyFont="1" applyFill="1" applyBorder="1" applyAlignment="1">
      <alignment horizontal="center" vertical="center"/>
      <protection/>
    </xf>
    <xf numFmtId="49" fontId="78" fillId="0" borderId="22" xfId="53" applyNumberFormat="1" applyFont="1" applyFill="1" applyBorder="1" applyAlignment="1">
      <alignment vertical="center" wrapText="1"/>
      <protection/>
    </xf>
    <xf numFmtId="172" fontId="78" fillId="0" borderId="18" xfId="53" applyNumberFormat="1" applyFont="1" applyFill="1" applyBorder="1" applyAlignment="1">
      <alignment horizontal="center" vertical="center"/>
      <protection/>
    </xf>
    <xf numFmtId="184" fontId="78" fillId="0" borderId="22" xfId="53" applyNumberFormat="1" applyFont="1" applyFill="1" applyBorder="1" applyAlignment="1">
      <alignment vertical="center" wrapText="1"/>
      <protection/>
    </xf>
    <xf numFmtId="49" fontId="78" fillId="0" borderId="0" xfId="53" applyNumberFormat="1" applyFont="1" applyFill="1" applyAlignment="1">
      <alignment horizontal="right" vertical="center"/>
      <protection/>
    </xf>
    <xf numFmtId="0" fontId="78" fillId="0" borderId="0" xfId="53" applyFont="1" applyFill="1" applyAlignment="1">
      <alignment vertical="center"/>
      <protection/>
    </xf>
    <xf numFmtId="0" fontId="10" fillId="0" borderId="23" xfId="0" applyFont="1" applyFill="1" applyBorder="1" applyAlignment="1">
      <alignment horizontal="left" vertical="center" wrapText="1"/>
    </xf>
    <xf numFmtId="0" fontId="10" fillId="0" borderId="0" xfId="53" applyFont="1" applyAlignment="1">
      <alignment vertical="center"/>
      <protection/>
    </xf>
    <xf numFmtId="172" fontId="10" fillId="0" borderId="0" xfId="53" applyNumberFormat="1" applyFont="1" applyAlignment="1">
      <alignment horizontal="right" vertical="center"/>
      <protection/>
    </xf>
    <xf numFmtId="0" fontId="10" fillId="0" borderId="0" xfId="53" applyFont="1" applyAlignment="1">
      <alignment horizontal="right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0" fontId="5" fillId="0" borderId="24" xfId="53" applyFont="1" applyBorder="1" applyAlignment="1">
      <alignment horizontal="left" vertical="center" wrapText="1"/>
      <protection/>
    </xf>
    <xf numFmtId="49" fontId="10" fillId="0" borderId="18" xfId="53" applyNumberFormat="1" applyFont="1" applyBorder="1" applyAlignment="1">
      <alignment horizontal="center" vertical="center"/>
      <protection/>
    </xf>
    <xf numFmtId="49" fontId="5" fillId="0" borderId="0" xfId="53" applyNumberFormat="1" applyFont="1" applyBorder="1" applyAlignment="1">
      <alignment horizontal="center" vertical="center"/>
      <protection/>
    </xf>
    <xf numFmtId="185" fontId="5" fillId="0" borderId="18" xfId="67" applyNumberFormat="1" applyFont="1" applyFill="1" applyBorder="1" applyAlignment="1">
      <alignment horizontal="center" vertical="center"/>
    </xf>
    <xf numFmtId="0" fontId="5" fillId="0" borderId="24" xfId="53" applyFont="1" applyBorder="1" applyAlignment="1">
      <alignment horizontal="left" vertical="center"/>
      <protection/>
    </xf>
    <xf numFmtId="0" fontId="5" fillId="0" borderId="24" xfId="53" applyFont="1" applyBorder="1" applyAlignment="1">
      <alignment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185" fontId="5" fillId="0" borderId="18" xfId="67" applyNumberFormat="1" applyFont="1" applyBorder="1" applyAlignment="1">
      <alignment horizontal="center" vertical="center"/>
    </xf>
    <xf numFmtId="49" fontId="5" fillId="0" borderId="22" xfId="53" applyNumberFormat="1" applyFont="1" applyBorder="1" applyAlignment="1">
      <alignment horizontal="center" vertical="center"/>
      <protection/>
    </xf>
    <xf numFmtId="185" fontId="11" fillId="0" borderId="19" xfId="67" applyNumberFormat="1" applyFont="1" applyBorder="1" applyAlignment="1">
      <alignment horizontal="center" vertical="center"/>
    </xf>
    <xf numFmtId="49" fontId="10" fillId="0" borderId="0" xfId="53" applyNumberFormat="1" applyFont="1" applyAlignment="1">
      <alignment vertical="center"/>
      <protection/>
    </xf>
    <xf numFmtId="185" fontId="10" fillId="0" borderId="0" xfId="53" applyNumberFormat="1" applyFont="1" applyAlignment="1">
      <alignment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25" xfId="53" applyFont="1" applyBorder="1" applyAlignment="1">
      <alignment horizontal="center" vertical="center" wrapText="1"/>
      <protection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171" fontId="8" fillId="0" borderId="0" xfId="65" applyFont="1" applyFill="1" applyAlignment="1">
      <alignment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171" fontId="12" fillId="0" borderId="23" xfId="65" applyFont="1" applyFill="1" applyBorder="1" applyAlignment="1">
      <alignment vertical="center" wrapText="1"/>
    </xf>
    <xf numFmtId="0" fontId="82" fillId="0" borderId="0" xfId="0" applyFont="1" applyFill="1" applyAlignment="1">
      <alignment vertical="center"/>
    </xf>
    <xf numFmtId="49" fontId="12" fillId="0" borderId="23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173" fontId="12" fillId="0" borderId="23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2" fontId="10" fillId="0" borderId="23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71" fontId="10" fillId="0" borderId="23" xfId="65" applyFont="1" applyFill="1" applyBorder="1" applyAlignment="1">
      <alignment vertical="center" wrapText="1"/>
    </xf>
    <xf numFmtId="0" fontId="82" fillId="0" borderId="0" xfId="0" applyFont="1" applyFill="1" applyAlignment="1">
      <alignment horizontal="left"/>
    </xf>
    <xf numFmtId="0" fontId="8" fillId="0" borderId="23" xfId="0" applyFont="1" applyFill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vertical="top" wrapText="1"/>
    </xf>
    <xf numFmtId="11" fontId="10" fillId="0" borderId="23" xfId="0" applyNumberFormat="1" applyFont="1" applyFill="1" applyBorder="1" applyAlignment="1">
      <alignment horizontal="left" vertical="top" wrapText="1"/>
    </xf>
    <xf numFmtId="173" fontId="10" fillId="0" borderId="23" xfId="0" applyNumberFormat="1" applyFont="1" applyFill="1" applyBorder="1" applyAlignment="1">
      <alignment horizontal="left" vertical="top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8" fillId="0" borderId="2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171" fontId="8" fillId="0" borderId="23" xfId="65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10" fillId="0" borderId="23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171" fontId="17" fillId="0" borderId="23" xfId="65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49" fontId="78" fillId="0" borderId="2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left" vertical="center" wrapText="1"/>
    </xf>
    <xf numFmtId="0" fontId="10" fillId="0" borderId="24" xfId="53" applyFont="1" applyFill="1" applyBorder="1" applyAlignment="1">
      <alignment horizontal="left" vertical="center" wrapText="1"/>
      <protection/>
    </xf>
    <xf numFmtId="49" fontId="12" fillId="0" borderId="28" xfId="0" applyNumberFormat="1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15" fillId="0" borderId="0" xfId="54" applyFont="1" applyAlignment="1">
      <alignment vertical="top"/>
      <protection/>
    </xf>
    <xf numFmtId="0" fontId="15" fillId="0" borderId="0" xfId="54" applyFont="1">
      <alignment/>
      <protection/>
    </xf>
    <xf numFmtId="0" fontId="15" fillId="0" borderId="0" xfId="54" applyFont="1" applyBorder="1" applyAlignment="1">
      <alignment vertical="top"/>
      <protection/>
    </xf>
    <xf numFmtId="0" fontId="15" fillId="0" borderId="0" xfId="57" applyFont="1" applyAlignment="1">
      <alignment horizontal="center" vertical="top"/>
      <protection/>
    </xf>
    <xf numFmtId="0" fontId="15" fillId="0" borderId="0" xfId="54" applyFont="1" applyAlignment="1">
      <alignment horizontal="center" vertical="top"/>
      <protection/>
    </xf>
    <xf numFmtId="0" fontId="6" fillId="0" borderId="23" xfId="54" applyFont="1" applyBorder="1" applyAlignment="1">
      <alignment horizontal="center" vertical="top" wrapText="1"/>
      <protection/>
    </xf>
    <xf numFmtId="0" fontId="6" fillId="0" borderId="23" xfId="57" applyFont="1" applyBorder="1" applyAlignment="1">
      <alignment horizontal="center" vertical="top" wrapText="1"/>
      <protection/>
    </xf>
    <xf numFmtId="0" fontId="15" fillId="0" borderId="23" xfId="54" applyFont="1" applyBorder="1" applyAlignment="1">
      <alignment horizontal="center" vertical="top" wrapText="1"/>
      <protection/>
    </xf>
    <xf numFmtId="0" fontId="15" fillId="0" borderId="23" xfId="57" applyFont="1" applyBorder="1" applyAlignment="1">
      <alignment horizontal="center" vertical="top" wrapText="1"/>
      <protection/>
    </xf>
    <xf numFmtId="0" fontId="15" fillId="0" borderId="0" xfId="54" applyFont="1" applyAlignment="1">
      <alignment wrapText="1"/>
      <protection/>
    </xf>
    <xf numFmtId="0" fontId="83" fillId="0" borderId="0" xfId="0" applyFont="1" applyFill="1" applyAlignment="1">
      <alignment/>
    </xf>
    <xf numFmtId="171" fontId="78" fillId="0" borderId="23" xfId="65" applyFont="1" applyFill="1" applyBorder="1" applyAlignment="1">
      <alignment vertical="center"/>
    </xf>
    <xf numFmtId="171" fontId="10" fillId="0" borderId="23" xfId="65" applyFont="1" applyFill="1" applyBorder="1" applyAlignment="1">
      <alignment vertical="center"/>
    </xf>
    <xf numFmtId="171" fontId="8" fillId="0" borderId="0" xfId="65" applyFont="1" applyFill="1" applyAlignment="1">
      <alignment horizontal="right" vertical="center"/>
    </xf>
    <xf numFmtId="0" fontId="12" fillId="0" borderId="23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71" fontId="19" fillId="0" borderId="0" xfId="65" applyFont="1" applyFill="1" applyAlignment="1">
      <alignment vertical="center"/>
    </xf>
    <xf numFmtId="0" fontId="5" fillId="0" borderId="17" xfId="53" applyFont="1" applyBorder="1" applyAlignment="1">
      <alignment horizontal="left" vertical="center"/>
      <protection/>
    </xf>
    <xf numFmtId="49" fontId="5" fillId="0" borderId="16" xfId="53" applyNumberFormat="1" applyFont="1" applyBorder="1" applyAlignment="1">
      <alignment horizontal="center" vertical="center"/>
      <protection/>
    </xf>
    <xf numFmtId="185" fontId="5" fillId="0" borderId="16" xfId="67" applyNumberFormat="1" applyFont="1" applyBorder="1" applyAlignment="1">
      <alignment horizontal="center" vertical="center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left" vertical="center"/>
      <protection/>
    </xf>
    <xf numFmtId="49" fontId="5" fillId="0" borderId="13" xfId="53" applyNumberFormat="1" applyFont="1" applyBorder="1" applyAlignment="1">
      <alignment horizontal="center" vertical="center"/>
      <protection/>
    </xf>
    <xf numFmtId="0" fontId="5" fillId="0" borderId="29" xfId="53" applyFont="1" applyBorder="1" applyAlignment="1">
      <alignment vertical="center"/>
      <protection/>
    </xf>
    <xf numFmtId="0" fontId="5" fillId="0" borderId="29" xfId="53" applyFont="1" applyBorder="1" applyAlignment="1">
      <alignment vertical="center" wrapText="1"/>
      <protection/>
    </xf>
    <xf numFmtId="0" fontId="5" fillId="0" borderId="13" xfId="53" applyFont="1" applyBorder="1" applyAlignment="1">
      <alignment vertical="center"/>
      <protection/>
    </xf>
    <xf numFmtId="0" fontId="5" fillId="0" borderId="29" xfId="53" applyFont="1" applyBorder="1" applyAlignment="1">
      <alignment horizontal="left" vertical="center"/>
      <protection/>
    </xf>
    <xf numFmtId="49" fontId="10" fillId="0" borderId="13" xfId="53" applyNumberFormat="1" applyFont="1" applyBorder="1" applyAlignment="1">
      <alignment horizontal="center" vertical="center"/>
      <protection/>
    </xf>
    <xf numFmtId="49" fontId="5" fillId="0" borderId="29" xfId="53" applyNumberFormat="1" applyFont="1" applyBorder="1" applyAlignment="1">
      <alignment horizontal="center" vertical="center"/>
      <protection/>
    </xf>
    <xf numFmtId="185" fontId="5" fillId="0" borderId="13" xfId="67" applyNumberFormat="1" applyFont="1" applyFill="1" applyBorder="1" applyAlignment="1">
      <alignment horizontal="center" vertical="center"/>
    </xf>
    <xf numFmtId="49" fontId="12" fillId="0" borderId="13" xfId="53" applyNumberFormat="1" applyFont="1" applyBorder="1" applyAlignment="1">
      <alignment horizontal="center" vertical="center"/>
      <protection/>
    </xf>
    <xf numFmtId="49" fontId="5" fillId="0" borderId="30" xfId="53" applyNumberFormat="1" applyFont="1" applyBorder="1" applyAlignment="1">
      <alignment horizontal="center" vertical="center"/>
      <protection/>
    </xf>
    <xf numFmtId="0" fontId="5" fillId="0" borderId="29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/>
      <protection/>
    </xf>
    <xf numFmtId="49" fontId="6" fillId="0" borderId="19" xfId="53" applyNumberFormat="1" applyFont="1" applyBorder="1" applyAlignment="1">
      <alignment horizontal="center" vertical="center"/>
      <protection/>
    </xf>
    <xf numFmtId="49" fontId="6" fillId="0" borderId="31" xfId="53" applyNumberFormat="1" applyFont="1" applyBorder="1" applyAlignment="1">
      <alignment horizontal="center" vertical="center"/>
      <protection/>
    </xf>
    <xf numFmtId="185" fontId="6" fillId="0" borderId="19" xfId="67" applyNumberFormat="1" applyFont="1" applyBorder="1" applyAlignment="1">
      <alignment horizontal="center" vertical="center"/>
    </xf>
    <xf numFmtId="0" fontId="6" fillId="0" borderId="20" xfId="53" applyFont="1" applyBorder="1" applyAlignment="1">
      <alignment vertical="center" wrapText="1"/>
      <protection/>
    </xf>
    <xf numFmtId="185" fontId="6" fillId="0" borderId="19" xfId="67" applyNumberFormat="1" applyFont="1" applyFill="1" applyBorder="1" applyAlignment="1">
      <alignment horizontal="center" vertical="center"/>
    </xf>
    <xf numFmtId="0" fontId="6" fillId="0" borderId="20" xfId="53" applyFont="1" applyBorder="1" applyAlignment="1">
      <alignment vertical="center"/>
      <protection/>
    </xf>
    <xf numFmtId="185" fontId="5" fillId="33" borderId="13" xfId="67" applyNumberFormat="1" applyFont="1" applyFill="1" applyBorder="1" applyAlignment="1">
      <alignment horizontal="center" vertical="center"/>
    </xf>
    <xf numFmtId="185" fontId="5" fillId="0" borderId="13" xfId="67" applyNumberFormat="1" applyFont="1" applyBorder="1" applyAlignment="1">
      <alignment horizontal="center" vertical="center"/>
    </xf>
    <xf numFmtId="49" fontId="5" fillId="0" borderId="31" xfId="53" applyNumberFormat="1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left" vertical="center" wrapText="1"/>
      <protection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171" fontId="3" fillId="0" borderId="23" xfId="65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71" fontId="4" fillId="0" borderId="23" xfId="65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1" fontId="84" fillId="0" borderId="23" xfId="65" applyFont="1" applyFill="1" applyBorder="1" applyAlignment="1">
      <alignment vertical="center"/>
    </xf>
    <xf numFmtId="0" fontId="68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3" fillId="0" borderId="17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" fillId="0" borderId="17" xfId="53" applyFont="1" applyFill="1" applyBorder="1" applyAlignment="1">
      <alignment horizontal="left" vertical="center"/>
      <protection/>
    </xf>
    <xf numFmtId="49" fontId="3" fillId="0" borderId="32" xfId="0" applyNumberFormat="1" applyFont="1" applyFill="1" applyBorder="1" applyAlignment="1">
      <alignment horizontal="center" vertical="center" wrapText="1"/>
    </xf>
    <xf numFmtId="49" fontId="84" fillId="0" borderId="2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83" fillId="0" borderId="0" xfId="0" applyFont="1" applyFill="1" applyAlignment="1">
      <alignment vertical="center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left" wrapText="1"/>
    </xf>
    <xf numFmtId="171" fontId="3" fillId="0" borderId="23" xfId="65" applyFont="1" applyFill="1" applyBorder="1" applyAlignment="1">
      <alignment vertical="center"/>
    </xf>
    <xf numFmtId="11" fontId="12" fillId="0" borderId="23" xfId="0" applyNumberFormat="1" applyFont="1" applyFill="1" applyBorder="1" applyAlignment="1">
      <alignment horizontal="left" vertical="top" wrapText="1"/>
    </xf>
    <xf numFmtId="0" fontId="3" fillId="0" borderId="17" xfId="53" applyFont="1" applyFill="1" applyBorder="1" applyAlignment="1">
      <alignment horizontal="left" vertical="center" wrapText="1"/>
      <protection/>
    </xf>
    <xf numFmtId="0" fontId="3" fillId="0" borderId="24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10" fillId="0" borderId="0" xfId="53" applyFont="1" applyFill="1" applyAlignment="1">
      <alignment horizontal="righ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8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8" fillId="0" borderId="0" xfId="53" applyFont="1" applyFill="1" applyAlignment="1">
      <alignment horizontal="center" vertical="center"/>
      <protection/>
    </xf>
    <xf numFmtId="49" fontId="78" fillId="0" borderId="0" xfId="53" applyNumberFormat="1" applyFont="1" applyFill="1" applyAlignment="1">
      <alignment vertical="center"/>
      <protection/>
    </xf>
    <xf numFmtId="172" fontId="78" fillId="0" borderId="0" xfId="53" applyNumberFormat="1" applyFont="1" applyFill="1" applyAlignment="1">
      <alignment horizontal="center" vertical="center"/>
      <protection/>
    </xf>
    <xf numFmtId="49" fontId="79" fillId="0" borderId="33" xfId="53" applyNumberFormat="1" applyFont="1" applyFill="1" applyBorder="1" applyAlignment="1">
      <alignment horizontal="center" vertical="center"/>
      <protection/>
    </xf>
    <xf numFmtId="0" fontId="2" fillId="0" borderId="0" xfId="53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71" fontId="10" fillId="0" borderId="0" xfId="67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53" applyFont="1" applyFill="1" applyAlignment="1">
      <alignment vertical="center"/>
      <protection/>
    </xf>
    <xf numFmtId="0" fontId="17" fillId="0" borderId="0" xfId="53" applyFont="1" applyFill="1" applyAlignment="1">
      <alignment vertical="center"/>
      <protection/>
    </xf>
    <xf numFmtId="171" fontId="17" fillId="0" borderId="0" xfId="67" applyFont="1" applyFill="1" applyAlignment="1">
      <alignment vertical="center"/>
    </xf>
    <xf numFmtId="0" fontId="2" fillId="0" borderId="0" xfId="53" applyFill="1" applyAlignment="1">
      <alignment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26" fillId="0" borderId="0" xfId="53" applyFont="1" applyFill="1" applyBorder="1" applyAlignment="1">
      <alignment vertical="center"/>
      <protection/>
    </xf>
    <xf numFmtId="0" fontId="26" fillId="0" borderId="0" xfId="53" applyFont="1" applyFill="1" applyAlignment="1">
      <alignment horizontal="right"/>
      <protection/>
    </xf>
    <xf numFmtId="171" fontId="15" fillId="0" borderId="23" xfId="67" applyFont="1" applyFill="1" applyBorder="1" applyAlignment="1">
      <alignment horizontal="center" vertical="center" wrapText="1"/>
    </xf>
    <xf numFmtId="0" fontId="25" fillId="0" borderId="0" xfId="53" applyFont="1" applyFill="1" applyAlignment="1">
      <alignment vertical="center"/>
      <protection/>
    </xf>
    <xf numFmtId="0" fontId="29" fillId="0" borderId="0" xfId="53" applyFont="1" applyFill="1" applyAlignment="1">
      <alignment horizontal="left" vertical="center"/>
      <protection/>
    </xf>
    <xf numFmtId="0" fontId="29" fillId="0" borderId="0" xfId="53" applyFont="1" applyFill="1" applyAlignment="1">
      <alignment vertical="center"/>
      <protection/>
    </xf>
    <xf numFmtId="0" fontId="15" fillId="0" borderId="23" xfId="53" applyFont="1" applyFill="1" applyBorder="1" applyAlignment="1">
      <alignment horizontal="center" vertical="top"/>
      <protection/>
    </xf>
    <xf numFmtId="0" fontId="6" fillId="0" borderId="23" xfId="67" applyNumberFormat="1" applyFont="1" applyFill="1" applyBorder="1" applyAlignment="1">
      <alignment horizontal="center" vertical="top"/>
    </xf>
    <xf numFmtId="0" fontId="15" fillId="0" borderId="23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172" fontId="6" fillId="0" borderId="23" xfId="53" applyNumberFormat="1" applyFont="1" applyFill="1" applyBorder="1" applyAlignment="1">
      <alignment horizontal="center" vertical="center" wrapText="1"/>
      <protection/>
    </xf>
    <xf numFmtId="0" fontId="31" fillId="0" borderId="0" xfId="53" applyFont="1" applyFill="1" applyAlignment="1">
      <alignment vertical="center"/>
      <protection/>
    </xf>
    <xf numFmtId="171" fontId="31" fillId="0" borderId="0" xfId="67" applyFont="1" applyFill="1" applyAlignment="1">
      <alignment horizontal="center" vertical="center"/>
    </xf>
    <xf numFmtId="171" fontId="2" fillId="0" borderId="0" xfId="67" applyFont="1" applyFill="1" applyAlignment="1">
      <alignment horizontal="center" vertical="center"/>
    </xf>
    <xf numFmtId="49" fontId="78" fillId="0" borderId="34" xfId="53" applyNumberFormat="1" applyFont="1" applyFill="1" applyBorder="1" applyAlignment="1">
      <alignment horizontal="left" vertical="center" wrapText="1"/>
      <protection/>
    </xf>
    <xf numFmtId="172" fontId="78" fillId="0" borderId="34" xfId="53" applyNumberFormat="1" applyFont="1" applyFill="1" applyBorder="1" applyAlignment="1">
      <alignment horizontal="center" vertical="center"/>
      <protection/>
    </xf>
    <xf numFmtId="0" fontId="79" fillId="0" borderId="11" xfId="53" applyNumberFormat="1" applyFont="1" applyFill="1" applyBorder="1" applyAlignment="1">
      <alignment horizontal="center" vertical="center" wrapText="1"/>
      <protection/>
    </xf>
    <xf numFmtId="49" fontId="8" fillId="0" borderId="32" xfId="53" applyNumberFormat="1" applyFont="1" applyFill="1" applyBorder="1" applyAlignment="1">
      <alignment horizontal="center" vertical="center" wrapText="1"/>
      <protection/>
    </xf>
    <xf numFmtId="49" fontId="8" fillId="0" borderId="23" xfId="53" applyNumberFormat="1" applyFont="1" applyFill="1" applyBorder="1" applyAlignment="1">
      <alignment horizontal="center" vertical="center" wrapText="1"/>
      <protection/>
    </xf>
    <xf numFmtId="0" fontId="82" fillId="0" borderId="23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left" vertical="top" wrapText="1"/>
    </xf>
    <xf numFmtId="171" fontId="10" fillId="0" borderId="10" xfId="65" applyFont="1" applyFill="1" applyBorder="1" applyAlignment="1">
      <alignment vertical="center" wrapText="1"/>
    </xf>
    <xf numFmtId="0" fontId="3" fillId="0" borderId="23" xfId="53" applyFont="1" applyFill="1" applyBorder="1" applyAlignment="1">
      <alignment horizontal="left" vertical="center" wrapText="1"/>
      <protection/>
    </xf>
    <xf numFmtId="49" fontId="4" fillId="0" borderId="23" xfId="53" applyNumberFormat="1" applyFont="1" applyFill="1" applyBorder="1" applyAlignment="1">
      <alignment horizontal="center" vertical="center" wrapText="1"/>
      <protection/>
    </xf>
    <xf numFmtId="49" fontId="17" fillId="0" borderId="23" xfId="53" applyNumberFormat="1" applyFont="1" applyFill="1" applyBorder="1" applyAlignment="1">
      <alignment horizontal="center" vertical="center" wrapText="1"/>
      <protection/>
    </xf>
    <xf numFmtId="49" fontId="5" fillId="0" borderId="28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/>
    </xf>
    <xf numFmtId="0" fontId="2" fillId="0" borderId="23" xfId="53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49" fontId="13" fillId="0" borderId="22" xfId="53" applyNumberFormat="1" applyFont="1" applyFill="1" applyBorder="1" applyAlignment="1">
      <alignment vertical="center" wrapText="1"/>
      <protection/>
    </xf>
    <xf numFmtId="49" fontId="10" fillId="0" borderId="22" xfId="53" applyNumberFormat="1" applyFont="1" applyFill="1" applyBorder="1" applyAlignment="1">
      <alignment vertical="center"/>
      <protection/>
    </xf>
    <xf numFmtId="172" fontId="6" fillId="0" borderId="23" xfId="53" applyNumberFormat="1" applyFont="1" applyFill="1" applyBorder="1" applyAlignment="1">
      <alignment horizontal="center" vertical="top"/>
      <protection/>
    </xf>
    <xf numFmtId="172" fontId="6" fillId="0" borderId="23" xfId="67" applyNumberFormat="1" applyFont="1" applyFill="1" applyBorder="1" applyAlignment="1">
      <alignment horizontal="center" vertical="top"/>
    </xf>
    <xf numFmtId="184" fontId="78" fillId="0" borderId="22" xfId="53" applyNumberFormat="1" applyFont="1" applyFill="1" applyBorder="1" applyAlignment="1">
      <alignment horizontal="left" vertical="center" wrapText="1"/>
      <protection/>
    </xf>
    <xf numFmtId="184" fontId="10" fillId="0" borderId="23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/>
    </xf>
    <xf numFmtId="49" fontId="17" fillId="0" borderId="32" xfId="53" applyNumberFormat="1" applyFont="1" applyFill="1" applyBorder="1" applyAlignment="1">
      <alignment horizontal="center" vertical="center" wrapText="1"/>
      <protection/>
    </xf>
    <xf numFmtId="172" fontId="10" fillId="0" borderId="0" xfId="53" applyNumberFormat="1" applyFont="1" applyFill="1" applyAlignment="1">
      <alignment vertical="center"/>
      <protection/>
    </xf>
    <xf numFmtId="171" fontId="8" fillId="0" borderId="0" xfId="65" applyFont="1" applyFill="1" applyAlignment="1">
      <alignment horizontal="center" vertical="center"/>
    </xf>
    <xf numFmtId="171" fontId="12" fillId="0" borderId="23" xfId="65" applyFont="1" applyFill="1" applyBorder="1" applyAlignment="1">
      <alignment horizontal="center" vertical="center" wrapText="1"/>
    </xf>
    <xf numFmtId="171" fontId="10" fillId="0" borderId="23" xfId="65" applyFont="1" applyFill="1" applyBorder="1" applyAlignment="1">
      <alignment horizontal="center" vertical="center" wrapText="1"/>
    </xf>
    <xf numFmtId="171" fontId="17" fillId="0" borderId="23" xfId="65" applyFont="1" applyFill="1" applyBorder="1" applyAlignment="1">
      <alignment horizontal="center" vertical="center" wrapText="1"/>
    </xf>
    <xf numFmtId="171" fontId="8" fillId="0" borderId="23" xfId="65" applyFont="1" applyFill="1" applyBorder="1" applyAlignment="1">
      <alignment horizontal="center" vertical="center" wrapText="1"/>
    </xf>
    <xf numFmtId="171" fontId="19" fillId="0" borderId="0" xfId="65" applyFont="1" applyFill="1" applyAlignment="1">
      <alignment horizontal="center" vertical="center"/>
    </xf>
    <xf numFmtId="0" fontId="8" fillId="0" borderId="26" xfId="0" applyNumberFormat="1" applyFont="1" applyFill="1" applyBorder="1" applyAlignment="1">
      <alignment horizontal="left" wrapText="1"/>
    </xf>
    <xf numFmtId="0" fontId="10" fillId="0" borderId="26" xfId="0" applyNumberFormat="1" applyFont="1" applyFill="1" applyBorder="1" applyAlignment="1">
      <alignment horizontal="left" wrapText="1"/>
    </xf>
    <xf numFmtId="171" fontId="78" fillId="0" borderId="23" xfId="65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left" vertical="top" wrapText="1"/>
    </xf>
    <xf numFmtId="184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78" fillId="0" borderId="34" xfId="53" applyFont="1" applyFill="1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25" fillId="0" borderId="0" xfId="53" applyFont="1" applyAlignment="1">
      <alignment vertical="center"/>
      <protection/>
    </xf>
    <xf numFmtId="0" fontId="14" fillId="0" borderId="0" xfId="53" applyFont="1" applyAlignment="1">
      <alignment vertical="center"/>
      <protection/>
    </xf>
    <xf numFmtId="172" fontId="14" fillId="0" borderId="0" xfId="53" applyNumberFormat="1" applyFont="1" applyAlignment="1">
      <alignment vertical="center"/>
      <protection/>
    </xf>
    <xf numFmtId="0" fontId="14" fillId="0" borderId="11" xfId="53" applyFont="1" applyBorder="1" applyAlignment="1">
      <alignment horizontal="center" vertical="center"/>
      <protection/>
    </xf>
    <xf numFmtId="172" fontId="14" fillId="0" borderId="11" xfId="53" applyNumberFormat="1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vertical="center"/>
      <protection/>
    </xf>
    <xf numFmtId="172" fontId="14" fillId="0" borderId="12" xfId="53" applyNumberFormat="1" applyFont="1" applyBorder="1" applyAlignment="1">
      <alignment horizontal="center" vertical="center"/>
      <protection/>
    </xf>
    <xf numFmtId="0" fontId="11" fillId="0" borderId="13" xfId="53" applyFont="1" applyBorder="1" applyAlignment="1">
      <alignment vertical="center"/>
      <protection/>
    </xf>
    <xf numFmtId="0" fontId="11" fillId="0" borderId="13" xfId="53" applyFont="1" applyBorder="1" applyAlignment="1">
      <alignment vertical="center" wrapText="1"/>
      <protection/>
    </xf>
    <xf numFmtId="172" fontId="11" fillId="0" borderId="16" xfId="53" applyNumberFormat="1" applyFont="1" applyBorder="1" applyAlignment="1">
      <alignment horizontal="center" vertical="center"/>
      <protection/>
    </xf>
    <xf numFmtId="0" fontId="32" fillId="0" borderId="0" xfId="53" applyFont="1" applyAlignment="1">
      <alignment vertical="center"/>
      <protection/>
    </xf>
    <xf numFmtId="0" fontId="14" fillId="0" borderId="13" xfId="53" applyFont="1" applyBorder="1" applyAlignment="1">
      <alignment vertical="center"/>
      <protection/>
    </xf>
    <xf numFmtId="0" fontId="14" fillId="0" borderId="13" xfId="53" applyFont="1" applyBorder="1" applyAlignment="1">
      <alignment vertical="center" wrapText="1"/>
      <protection/>
    </xf>
    <xf numFmtId="172" fontId="14" fillId="0" borderId="16" xfId="53" applyNumberFormat="1" applyFont="1" applyBorder="1" applyAlignment="1">
      <alignment horizontal="center" vertical="center"/>
      <protection/>
    </xf>
    <xf numFmtId="0" fontId="33" fillId="0" borderId="0" xfId="53" applyFont="1" applyAlignment="1">
      <alignment vertical="center"/>
      <protection/>
    </xf>
    <xf numFmtId="0" fontId="14" fillId="0" borderId="16" xfId="53" applyFont="1" applyBorder="1" applyAlignment="1">
      <alignment vertical="center"/>
      <protection/>
    </xf>
    <xf numFmtId="0" fontId="14" fillId="0" borderId="16" xfId="53" applyFont="1" applyBorder="1" applyAlignment="1">
      <alignment vertical="center" wrapText="1"/>
      <protection/>
    </xf>
    <xf numFmtId="0" fontId="11" fillId="0" borderId="16" xfId="53" applyFont="1" applyBorder="1" applyAlignment="1">
      <alignment vertical="center"/>
      <protection/>
    </xf>
    <xf numFmtId="0" fontId="11" fillId="0" borderId="16" xfId="53" applyFont="1" applyBorder="1" applyAlignment="1">
      <alignment vertical="center" wrapText="1"/>
      <protection/>
    </xf>
    <xf numFmtId="0" fontId="14" fillId="0" borderId="34" xfId="53" applyFont="1" applyBorder="1" applyAlignment="1">
      <alignment vertical="center"/>
      <protection/>
    </xf>
    <xf numFmtId="0" fontId="14" fillId="0" borderId="34" xfId="53" applyFont="1" applyBorder="1" applyAlignment="1">
      <alignment vertical="center" wrapText="1"/>
      <protection/>
    </xf>
    <xf numFmtId="172" fontId="14" fillId="0" borderId="34" xfId="53" applyNumberFormat="1" applyFont="1" applyBorder="1" applyAlignment="1">
      <alignment horizontal="center" vertical="center"/>
      <protection/>
    </xf>
    <xf numFmtId="0" fontId="14" fillId="0" borderId="36" xfId="53" applyFont="1" applyBorder="1" applyAlignment="1">
      <alignment vertical="center"/>
      <protection/>
    </xf>
    <xf numFmtId="0" fontId="11" fillId="0" borderId="36" xfId="53" applyFont="1" applyBorder="1" applyAlignment="1">
      <alignment vertical="center"/>
      <protection/>
    </xf>
    <xf numFmtId="172" fontId="11" fillId="0" borderId="36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172" fontId="25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25" fillId="0" borderId="0" xfId="53" applyFont="1" applyFill="1" applyBorder="1" applyAlignment="1">
      <alignment vertical="center"/>
      <protection/>
    </xf>
    <xf numFmtId="0" fontId="33" fillId="0" borderId="0" xfId="53" applyFont="1" applyBorder="1" applyAlignment="1">
      <alignment vertical="center"/>
      <protection/>
    </xf>
    <xf numFmtId="0" fontId="34" fillId="0" borderId="0" xfId="53" applyFont="1" applyBorder="1" applyAlignment="1">
      <alignment vertical="center"/>
      <protection/>
    </xf>
    <xf numFmtId="172" fontId="34" fillId="0" borderId="0" xfId="53" applyNumberFormat="1" applyFont="1" applyBorder="1" applyAlignment="1">
      <alignment horizontal="center" vertical="center"/>
      <protection/>
    </xf>
    <xf numFmtId="172" fontId="2" fillId="0" borderId="0" xfId="53" applyNumberFormat="1" applyAlignment="1">
      <alignment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71" fontId="10" fillId="0" borderId="23" xfId="68" applyFont="1" applyFill="1" applyBorder="1" applyAlignment="1">
      <alignment vertical="center" wrapText="1"/>
    </xf>
    <xf numFmtId="49" fontId="12" fillId="0" borderId="22" xfId="53" applyNumberFormat="1" applyFont="1" applyFill="1" applyBorder="1" applyAlignment="1">
      <alignment vertical="center"/>
      <protection/>
    </xf>
    <xf numFmtId="0" fontId="79" fillId="0" borderId="0" xfId="53" applyFont="1" applyFill="1">
      <alignment/>
      <protection/>
    </xf>
    <xf numFmtId="0" fontId="78" fillId="0" borderId="22" xfId="0" applyFont="1" applyFill="1" applyBorder="1" applyAlignment="1">
      <alignment wrapText="1"/>
    </xf>
    <xf numFmtId="172" fontId="10" fillId="0" borderId="0" xfId="55" applyNumberFormat="1" applyFont="1" applyFill="1" applyAlignment="1">
      <alignment horizontal="center" vertical="center"/>
      <protection/>
    </xf>
    <xf numFmtId="171" fontId="19" fillId="0" borderId="0" xfId="65" applyFont="1" applyFill="1" applyAlignment="1">
      <alignment horizontal="center" vertical="center"/>
    </xf>
    <xf numFmtId="171" fontId="3" fillId="0" borderId="23" xfId="65" applyFont="1" applyFill="1" applyBorder="1" applyAlignment="1">
      <alignment horizontal="center" vertical="center" wrapText="1"/>
    </xf>
    <xf numFmtId="171" fontId="10" fillId="0" borderId="23" xfId="68" applyFont="1" applyFill="1" applyBorder="1" applyAlignment="1">
      <alignment horizontal="center" vertical="center" wrapText="1"/>
    </xf>
    <xf numFmtId="171" fontId="84" fillId="0" borderId="23" xfId="65" applyFont="1" applyFill="1" applyBorder="1" applyAlignment="1">
      <alignment horizontal="center" vertical="center"/>
    </xf>
    <xf numFmtId="171" fontId="4" fillId="0" borderId="23" xfId="65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71" fontId="10" fillId="0" borderId="0" xfId="65" applyFont="1" applyFill="1" applyAlignment="1">
      <alignment vertical="center"/>
    </xf>
    <xf numFmtId="0" fontId="15" fillId="0" borderId="0" xfId="0" applyFont="1" applyFill="1" applyAlignment="1">
      <alignment wrapText="1"/>
    </xf>
    <xf numFmtId="0" fontId="21" fillId="0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171" fontId="12" fillId="0" borderId="23" xfId="65" applyFont="1" applyFill="1" applyBorder="1" applyAlignment="1">
      <alignment vertical="center"/>
    </xf>
    <xf numFmtId="0" fontId="22" fillId="0" borderId="0" xfId="0" applyFont="1" applyFill="1" applyAlignment="1">
      <alignment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12" fillId="0" borderId="2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1" fontId="21" fillId="0" borderId="0" xfId="65" applyFont="1" applyFill="1" applyAlignment="1">
      <alignment vertical="center"/>
    </xf>
    <xf numFmtId="171" fontId="12" fillId="0" borderId="23" xfId="68" applyFont="1" applyFill="1" applyBorder="1" applyAlignment="1">
      <alignment horizontal="center" vertical="center" wrapText="1"/>
    </xf>
    <xf numFmtId="0" fontId="36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0" fontId="36" fillId="0" borderId="0" xfId="56" applyFont="1" applyAlignment="1">
      <alignment horizontal="right"/>
      <protection/>
    </xf>
    <xf numFmtId="0" fontId="6" fillId="0" borderId="23" xfId="56" applyFont="1" applyBorder="1" applyAlignment="1">
      <alignment horizontal="center" vertical="center" wrapText="1"/>
      <protection/>
    </xf>
    <xf numFmtId="0" fontId="6" fillId="0" borderId="0" xfId="56" applyFont="1" applyAlignment="1">
      <alignment vertical="center" wrapText="1"/>
      <protection/>
    </xf>
    <xf numFmtId="0" fontId="14" fillId="0" borderId="23" xfId="56" applyFont="1" applyBorder="1">
      <alignment/>
      <protection/>
    </xf>
    <xf numFmtId="174" fontId="14" fillId="0" borderId="23" xfId="56" applyNumberFormat="1" applyFont="1" applyBorder="1" applyAlignment="1">
      <alignment horizontal="center"/>
      <protection/>
    </xf>
    <xf numFmtId="0" fontId="11" fillId="0" borderId="23" xfId="56" applyFont="1" applyBorder="1" applyAlignment="1">
      <alignment vertical="center"/>
      <protection/>
    </xf>
    <xf numFmtId="172" fontId="11" fillId="0" borderId="23" xfId="56" applyNumberFormat="1" applyFont="1" applyBorder="1" applyAlignment="1">
      <alignment horizontal="center" vertical="center"/>
      <protection/>
    </xf>
    <xf numFmtId="0" fontId="13" fillId="0" borderId="0" xfId="56" applyFont="1" applyAlignment="1">
      <alignment vertical="center"/>
      <protection/>
    </xf>
    <xf numFmtId="0" fontId="86" fillId="0" borderId="0" xfId="0" applyFont="1" applyAlignment="1">
      <alignment/>
    </xf>
    <xf numFmtId="0" fontId="15" fillId="0" borderId="22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6" fillId="0" borderId="23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6" fillId="0" borderId="23" xfId="0" applyFont="1" applyBorder="1" applyAlignment="1">
      <alignment wrapText="1"/>
    </xf>
    <xf numFmtId="0" fontId="86" fillId="0" borderId="23" xfId="0" applyFont="1" applyBorder="1" applyAlignment="1">
      <alignment horizontal="left" vertical="center" wrapText="1"/>
    </xf>
    <xf numFmtId="0" fontId="86" fillId="0" borderId="23" xfId="0" applyFont="1" applyBorder="1" applyAlignment="1">
      <alignment/>
    </xf>
    <xf numFmtId="0" fontId="86" fillId="0" borderId="26" xfId="0" applyFont="1" applyBorder="1" applyAlignment="1">
      <alignment horizontal="left" vertical="center" wrapText="1"/>
    </xf>
    <xf numFmtId="0" fontId="86" fillId="0" borderId="23" xfId="0" applyFont="1" applyBorder="1" applyAlignment="1">
      <alignment vertical="center" wrapText="1"/>
    </xf>
    <xf numFmtId="0" fontId="86" fillId="0" borderId="10" xfId="0" applyFont="1" applyBorder="1" applyAlignment="1">
      <alignment horizontal="left" vertical="center" wrapText="1"/>
    </xf>
    <xf numFmtId="49" fontId="8" fillId="0" borderId="23" xfId="65" applyNumberFormat="1" applyFont="1" applyFill="1" applyBorder="1" applyAlignment="1">
      <alignment horizontal="center" vertical="center" wrapText="1"/>
    </xf>
    <xf numFmtId="49" fontId="3" fillId="0" borderId="23" xfId="65" applyNumberFormat="1" applyFont="1" applyFill="1" applyBorder="1" applyAlignment="1">
      <alignment horizontal="center" vertical="center" wrapText="1"/>
    </xf>
    <xf numFmtId="49" fontId="17" fillId="0" borderId="23" xfId="65" applyNumberFormat="1" applyFont="1" applyFill="1" applyBorder="1" applyAlignment="1">
      <alignment horizontal="center" vertical="center" wrapText="1"/>
    </xf>
    <xf numFmtId="49" fontId="12" fillId="0" borderId="23" xfId="65" applyNumberFormat="1" applyFont="1" applyFill="1" applyBorder="1" applyAlignment="1">
      <alignment horizontal="center" vertical="center" wrapText="1"/>
    </xf>
    <xf numFmtId="49" fontId="10" fillId="0" borderId="23" xfId="65" applyNumberFormat="1" applyFont="1" applyFill="1" applyBorder="1" applyAlignment="1">
      <alignment horizontal="center" vertical="center"/>
    </xf>
    <xf numFmtId="49" fontId="78" fillId="0" borderId="23" xfId="65" applyNumberFormat="1" applyFont="1" applyFill="1" applyBorder="1" applyAlignment="1">
      <alignment horizontal="center" vertical="center"/>
    </xf>
    <xf numFmtId="49" fontId="3" fillId="0" borderId="23" xfId="65" applyNumberFormat="1" applyFont="1" applyFill="1" applyBorder="1" applyAlignment="1">
      <alignment horizontal="center" vertical="center"/>
    </xf>
    <xf numFmtId="49" fontId="10" fillId="0" borderId="23" xfId="65" applyNumberFormat="1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198" fontId="12" fillId="0" borderId="23" xfId="65" applyNumberFormat="1" applyFont="1" applyFill="1" applyBorder="1" applyAlignment="1">
      <alignment vertical="center" wrapText="1"/>
    </xf>
    <xf numFmtId="172" fontId="78" fillId="0" borderId="0" xfId="53" applyNumberFormat="1" applyFont="1" applyFill="1" applyAlignment="1">
      <alignment vertical="center"/>
      <protection/>
    </xf>
    <xf numFmtId="0" fontId="14" fillId="0" borderId="23" xfId="0" applyFont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wrapText="1"/>
    </xf>
    <xf numFmtId="171" fontId="14" fillId="0" borderId="23" xfId="65" applyFont="1" applyBorder="1" applyAlignment="1">
      <alignment horizontal="center" vertical="center" wrapText="1"/>
    </xf>
    <xf numFmtId="0" fontId="14" fillId="0" borderId="0" xfId="54" applyFont="1">
      <alignment/>
      <protection/>
    </xf>
    <xf numFmtId="0" fontId="11" fillId="0" borderId="23" xfId="54" applyFont="1" applyBorder="1" applyAlignment="1">
      <alignment horizontal="left" vertical="top" wrapText="1"/>
      <protection/>
    </xf>
    <xf numFmtId="171" fontId="11" fillId="0" borderId="23" xfId="65" applyFont="1" applyBorder="1" applyAlignment="1">
      <alignment horizontal="center" vertical="center" wrapText="1"/>
    </xf>
    <xf numFmtId="0" fontId="11" fillId="0" borderId="0" xfId="54" applyFont="1" applyAlignment="1">
      <alignment horizontal="left"/>
      <protection/>
    </xf>
    <xf numFmtId="173" fontId="14" fillId="0" borderId="23" xfId="0" applyNumberFormat="1" applyFont="1" applyFill="1" applyBorder="1" applyAlignment="1">
      <alignment horizontal="left" vertical="top" wrapText="1"/>
    </xf>
    <xf numFmtId="2" fontId="14" fillId="0" borderId="23" xfId="0" applyNumberFormat="1" applyFont="1" applyFill="1" applyBorder="1" applyAlignment="1">
      <alignment horizontal="left" vertical="top" wrapText="1"/>
    </xf>
    <xf numFmtId="11" fontId="14" fillId="0" borderId="23" xfId="0" applyNumberFormat="1" applyFont="1" applyFill="1" applyBorder="1" applyAlignment="1">
      <alignment horizontal="left" vertical="top" wrapText="1"/>
    </xf>
    <xf numFmtId="49" fontId="11" fillId="0" borderId="23" xfId="54" applyNumberFormat="1" applyFont="1" applyBorder="1" applyAlignment="1">
      <alignment vertical="top" wrapText="1"/>
      <protection/>
    </xf>
    <xf numFmtId="171" fontId="11" fillId="0" borderId="23" xfId="65" applyFont="1" applyBorder="1" applyAlignment="1">
      <alignment horizontal="center" vertical="center"/>
    </xf>
    <xf numFmtId="0" fontId="87" fillId="0" borderId="28" xfId="0" applyFont="1" applyBorder="1" applyAlignment="1">
      <alignment/>
    </xf>
    <xf numFmtId="49" fontId="78" fillId="0" borderId="37" xfId="53" applyNumberFormat="1" applyFont="1" applyFill="1" applyBorder="1" applyAlignment="1">
      <alignment vertical="center"/>
      <protection/>
    </xf>
    <xf numFmtId="49" fontId="10" fillId="0" borderId="22" xfId="53" applyNumberFormat="1" applyFont="1" applyFill="1" applyBorder="1" applyAlignment="1">
      <alignment vertical="center" wrapText="1"/>
      <protection/>
    </xf>
    <xf numFmtId="0" fontId="10" fillId="0" borderId="27" xfId="0" applyFont="1" applyFill="1" applyBorder="1" applyAlignment="1">
      <alignment horizontal="left" vertical="top" wrapText="1"/>
    </xf>
    <xf numFmtId="49" fontId="8" fillId="0" borderId="28" xfId="0" applyNumberFormat="1" applyFont="1" applyFill="1" applyBorder="1" applyAlignment="1">
      <alignment horizontal="center" vertical="center" wrapText="1"/>
    </xf>
    <xf numFmtId="171" fontId="82" fillId="0" borderId="0" xfId="0" applyNumberFormat="1" applyFont="1" applyFill="1" applyAlignment="1">
      <alignment/>
    </xf>
    <xf numFmtId="0" fontId="86" fillId="0" borderId="23" xfId="0" applyFont="1" applyBorder="1" applyAlignment="1">
      <alignment horizontal="left" wrapText="1"/>
    </xf>
    <xf numFmtId="171" fontId="86" fillId="0" borderId="23" xfId="68" applyFont="1" applyBorder="1" applyAlignment="1">
      <alignment/>
    </xf>
    <xf numFmtId="171" fontId="87" fillId="0" borderId="23" xfId="68" applyFont="1" applyBorder="1" applyAlignment="1">
      <alignment/>
    </xf>
    <xf numFmtId="0" fontId="84" fillId="0" borderId="23" xfId="0" applyFont="1" applyFill="1" applyBorder="1" applyAlignment="1">
      <alignment vertical="center" wrapText="1"/>
    </xf>
    <xf numFmtId="49" fontId="84" fillId="0" borderId="23" xfId="0" applyNumberFormat="1" applyFont="1" applyFill="1" applyBorder="1" applyAlignment="1">
      <alignment horizontal="center" vertical="center"/>
    </xf>
    <xf numFmtId="171" fontId="84" fillId="0" borderId="23" xfId="68" applyFont="1" applyFill="1" applyBorder="1" applyAlignment="1">
      <alignment vertical="center"/>
    </xf>
    <xf numFmtId="171" fontId="78" fillId="0" borderId="23" xfId="68" applyFont="1" applyFill="1" applyBorder="1" applyAlignment="1">
      <alignment vertical="center"/>
    </xf>
    <xf numFmtId="171" fontId="3" fillId="0" borderId="23" xfId="68" applyFont="1" applyFill="1" applyBorder="1" applyAlignment="1">
      <alignment vertical="center" wrapText="1"/>
    </xf>
    <xf numFmtId="171" fontId="5" fillId="0" borderId="23" xfId="68" applyFont="1" applyFill="1" applyBorder="1" applyAlignment="1">
      <alignment vertical="center" wrapText="1"/>
    </xf>
    <xf numFmtId="0" fontId="3" fillId="0" borderId="24" xfId="53" applyFont="1" applyFill="1" applyBorder="1" applyAlignment="1">
      <alignment vertical="center"/>
      <protection/>
    </xf>
    <xf numFmtId="49" fontId="85" fillId="0" borderId="28" xfId="0" applyNumberFormat="1" applyFont="1" applyFill="1" applyBorder="1" applyAlignment="1">
      <alignment horizontal="center" vertical="center"/>
    </xf>
    <xf numFmtId="171" fontId="85" fillId="0" borderId="23" xfId="68" applyFont="1" applyFill="1" applyBorder="1" applyAlignment="1">
      <alignment vertical="center"/>
    </xf>
    <xf numFmtId="171" fontId="79" fillId="0" borderId="23" xfId="65" applyFont="1" applyFill="1" applyBorder="1" applyAlignment="1">
      <alignment horizontal="center" vertical="center"/>
    </xf>
    <xf numFmtId="0" fontId="15" fillId="0" borderId="23" xfId="53" applyFont="1" applyFill="1" applyBorder="1" applyAlignment="1">
      <alignment vertical="top" wrapText="1"/>
      <protection/>
    </xf>
    <xf numFmtId="0" fontId="15" fillId="0" borderId="23" xfId="53" applyFont="1" applyFill="1" applyBorder="1" applyAlignment="1">
      <alignment horizontal="left" vertical="top" wrapText="1"/>
      <protection/>
    </xf>
    <xf numFmtId="0" fontId="24" fillId="0" borderId="23" xfId="53" applyFont="1" applyFill="1" applyBorder="1" applyAlignment="1">
      <alignment vertical="top" wrapText="1"/>
      <protection/>
    </xf>
    <xf numFmtId="0" fontId="15" fillId="0" borderId="23" xfId="53" applyFont="1" applyFill="1" applyBorder="1" applyAlignment="1">
      <alignment horizontal="left" vertical="center" wrapText="1"/>
      <protection/>
    </xf>
    <xf numFmtId="0" fontId="15" fillId="0" borderId="23" xfId="53" applyFont="1" applyFill="1" applyBorder="1" applyAlignment="1">
      <alignment horizontal="left" vertical="center"/>
      <protection/>
    </xf>
    <xf numFmtId="0" fontId="7" fillId="0" borderId="23" xfId="53" applyFont="1" applyFill="1" applyBorder="1" applyAlignment="1">
      <alignment vertical="top" wrapText="1"/>
      <protection/>
    </xf>
    <xf numFmtId="172" fontId="6" fillId="0" borderId="23" xfId="53" applyNumberFormat="1" applyFont="1" applyFill="1" applyBorder="1" applyAlignment="1">
      <alignment horizontal="center" vertical="top" wrapText="1"/>
      <protection/>
    </xf>
    <xf numFmtId="3" fontId="15" fillId="0" borderId="23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Alignment="1">
      <alignment vertical="center"/>
      <protection/>
    </xf>
    <xf numFmtId="0" fontId="24" fillId="0" borderId="23" xfId="53" applyFont="1" applyFill="1" applyBorder="1" applyAlignment="1">
      <alignment horizontal="center" vertical="top" wrapText="1"/>
      <protection/>
    </xf>
    <xf numFmtId="0" fontId="78" fillId="0" borderId="34" xfId="5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173" fontId="12" fillId="0" borderId="10" xfId="0" applyNumberFormat="1" applyFont="1" applyFill="1" applyBorder="1" applyAlignment="1">
      <alignment horizontal="left" vertical="top" wrapText="1"/>
    </xf>
    <xf numFmtId="0" fontId="8" fillId="0" borderId="23" xfId="0" applyNumberFormat="1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vertical="center" wrapText="1"/>
    </xf>
    <xf numFmtId="173" fontId="10" fillId="0" borderId="27" xfId="0" applyNumberFormat="1" applyFont="1" applyFill="1" applyBorder="1" applyAlignment="1">
      <alignment horizontal="left" vertical="top" wrapText="1"/>
    </xf>
    <xf numFmtId="49" fontId="12" fillId="0" borderId="10" xfId="65" applyNumberFormat="1" applyFont="1" applyFill="1" applyBorder="1" applyAlignment="1">
      <alignment horizontal="center" vertical="center" wrapText="1"/>
    </xf>
    <xf numFmtId="0" fontId="86" fillId="0" borderId="26" xfId="0" applyFont="1" applyBorder="1" applyAlignment="1">
      <alignment horizontal="left" vertical="center" wrapText="1"/>
    </xf>
    <xf numFmtId="0" fontId="6" fillId="0" borderId="23" xfId="53" applyFont="1" applyFill="1" applyBorder="1" applyAlignment="1">
      <alignment vertical="top" wrapText="1"/>
      <protection/>
    </xf>
    <xf numFmtId="0" fontId="15" fillId="0" borderId="27" xfId="53" applyFont="1" applyFill="1" applyBorder="1" applyAlignment="1">
      <alignment vertical="top" wrapText="1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172" fontId="5" fillId="0" borderId="0" xfId="53" applyNumberFormat="1" applyFont="1" applyAlignment="1">
      <alignment horizontal="right" vertical="center"/>
      <protection/>
    </xf>
    <xf numFmtId="0" fontId="5" fillId="0" borderId="0" xfId="53" applyFont="1" applyAlignment="1">
      <alignment horizontal="right" vertical="center"/>
      <protection/>
    </xf>
    <xf numFmtId="0" fontId="5" fillId="0" borderId="0" xfId="53" applyFont="1" applyAlignment="1">
      <alignment horizontal="right"/>
      <protection/>
    </xf>
    <xf numFmtId="0" fontId="10" fillId="0" borderId="0" xfId="53" applyFont="1" applyAlignment="1">
      <alignment horizontal="center"/>
      <protection/>
    </xf>
    <xf numFmtId="0" fontId="11" fillId="0" borderId="0" xfId="53" applyFont="1" applyAlignment="1">
      <alignment horizontal="center" wrapText="1"/>
      <protection/>
    </xf>
    <xf numFmtId="0" fontId="5" fillId="0" borderId="0" xfId="53" applyFont="1">
      <alignment/>
      <protection/>
    </xf>
    <xf numFmtId="0" fontId="5" fillId="0" borderId="38" xfId="53" applyFont="1" applyBorder="1">
      <alignment/>
      <protection/>
    </xf>
    <xf numFmtId="0" fontId="5" fillId="0" borderId="39" xfId="53" applyFont="1" applyBorder="1" applyAlignment="1">
      <alignment horizontal="center" wrapText="1"/>
      <protection/>
    </xf>
    <xf numFmtId="0" fontId="5" fillId="0" borderId="40" xfId="53" applyFont="1" applyBorder="1" applyAlignment="1">
      <alignment horizontal="center" wrapText="1"/>
      <protection/>
    </xf>
    <xf numFmtId="0" fontId="5" fillId="0" borderId="41" xfId="53" applyFont="1" applyBorder="1">
      <alignment/>
      <protection/>
    </xf>
    <xf numFmtId="3" fontId="5" fillId="0" borderId="23" xfId="53" applyNumberFormat="1" applyFont="1" applyBorder="1" applyAlignment="1">
      <alignment horizontal="center"/>
      <protection/>
    </xf>
    <xf numFmtId="3" fontId="5" fillId="0" borderId="42" xfId="53" applyNumberFormat="1" applyFont="1" applyBorder="1" applyAlignment="1">
      <alignment horizontal="center"/>
      <protection/>
    </xf>
    <xf numFmtId="0" fontId="5" fillId="0" borderId="41" xfId="53" applyFont="1" applyBorder="1" applyAlignment="1">
      <alignment horizontal="left" vertical="center" wrapText="1"/>
      <protection/>
    </xf>
    <xf numFmtId="0" fontId="5" fillId="0" borderId="41" xfId="53" applyFont="1" applyBorder="1" applyAlignment="1">
      <alignment horizontal="left" vertical="center"/>
      <protection/>
    </xf>
    <xf numFmtId="3" fontId="5" fillId="0" borderId="23" xfId="53" applyNumberFormat="1" applyFont="1" applyFill="1" applyBorder="1" applyAlignment="1">
      <alignment horizontal="center"/>
      <protection/>
    </xf>
    <xf numFmtId="0" fontId="3" fillId="0" borderId="43" xfId="53" applyFont="1" applyBorder="1">
      <alignment/>
      <protection/>
    </xf>
    <xf numFmtId="11" fontId="15" fillId="0" borderId="23" xfId="0" applyNumberFormat="1" applyFont="1" applyFill="1" applyBorder="1" applyAlignment="1">
      <alignment horizontal="left" vertical="top" wrapText="1"/>
    </xf>
    <xf numFmtId="172" fontId="5" fillId="0" borderId="23" xfId="53" applyNumberFormat="1" applyFont="1" applyBorder="1" applyAlignment="1">
      <alignment horizontal="center"/>
      <protection/>
    </xf>
    <xf numFmtId="172" fontId="5" fillId="0" borderId="42" xfId="53" applyNumberFormat="1" applyFont="1" applyBorder="1" applyAlignment="1">
      <alignment horizontal="center"/>
      <protection/>
    </xf>
    <xf numFmtId="0" fontId="86" fillId="0" borderId="10" xfId="0" applyFont="1" applyBorder="1" applyAlignment="1">
      <alignment horizontal="left" vertical="center" wrapText="1"/>
    </xf>
    <xf numFmtId="49" fontId="78" fillId="0" borderId="3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49" fontId="79" fillId="0" borderId="32" xfId="0" applyNumberFormat="1" applyFont="1" applyFill="1" applyBorder="1" applyAlignment="1">
      <alignment horizontal="center" vertical="center"/>
    </xf>
    <xf numFmtId="172" fontId="3" fillId="0" borderId="44" xfId="53" applyNumberFormat="1" applyFont="1" applyBorder="1" applyAlignment="1">
      <alignment horizontal="center"/>
      <protection/>
    </xf>
    <xf numFmtId="172" fontId="3" fillId="0" borderId="45" xfId="53" applyNumberFormat="1" applyFont="1" applyBorder="1" applyAlignment="1">
      <alignment horizontal="center"/>
      <protection/>
    </xf>
    <xf numFmtId="0" fontId="78" fillId="0" borderId="17" xfId="0" applyFont="1" applyFill="1" applyBorder="1" applyAlignment="1">
      <alignment wrapText="1"/>
    </xf>
    <xf numFmtId="0" fontId="15" fillId="0" borderId="28" xfId="53" applyFont="1" applyFill="1" applyBorder="1" applyAlignment="1">
      <alignment horizontal="left" vertical="top" wrapText="1"/>
      <protection/>
    </xf>
    <xf numFmtId="0" fontId="6" fillId="0" borderId="22" xfId="53" applyFont="1" applyFill="1" applyBorder="1" applyAlignment="1">
      <alignment vertical="top" wrapText="1"/>
      <protection/>
    </xf>
    <xf numFmtId="0" fontId="6" fillId="0" borderId="23" xfId="53" applyFont="1" applyFill="1" applyBorder="1" applyAlignment="1">
      <alignment horizontal="left" vertical="top" wrapText="1"/>
      <protection/>
    </xf>
    <xf numFmtId="0" fontId="7" fillId="0" borderId="23" xfId="53" applyFont="1" applyFill="1" applyBorder="1" applyAlignment="1">
      <alignment horizontal="left" vertical="center" wrapText="1"/>
      <protection/>
    </xf>
    <xf numFmtId="171" fontId="5" fillId="0" borderId="0" xfId="65" applyFont="1" applyFill="1" applyAlignment="1">
      <alignment horizontal="right"/>
    </xf>
    <xf numFmtId="171" fontId="86" fillId="0" borderId="0" xfId="65" applyFont="1" applyAlignment="1">
      <alignment/>
    </xf>
    <xf numFmtId="171" fontId="86" fillId="0" borderId="23" xfId="65" applyFont="1" applyBorder="1" applyAlignment="1">
      <alignment horizontal="center" vertical="center" wrapText="1"/>
    </xf>
    <xf numFmtId="171" fontId="86" fillId="0" borderId="23" xfId="65" applyFont="1" applyBorder="1" applyAlignment="1">
      <alignment wrapText="1"/>
    </xf>
    <xf numFmtId="171" fontId="86" fillId="0" borderId="23" xfId="65" applyFont="1" applyBorder="1" applyAlignment="1">
      <alignment/>
    </xf>
    <xf numFmtId="171" fontId="87" fillId="0" borderId="23" xfId="65" applyFont="1" applyBorder="1" applyAlignment="1">
      <alignment/>
    </xf>
    <xf numFmtId="0" fontId="11" fillId="0" borderId="0" xfId="53" applyFont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vertical="center"/>
      <protection/>
    </xf>
    <xf numFmtId="0" fontId="11" fillId="0" borderId="0" xfId="53" applyFont="1" applyFill="1" applyAlignment="1">
      <alignment horizontal="center" wrapText="1"/>
      <protection/>
    </xf>
    <xf numFmtId="49" fontId="12" fillId="0" borderId="33" xfId="53" applyNumberFormat="1" applyFont="1" applyFill="1" applyBorder="1" applyAlignment="1">
      <alignment horizontal="center" vertical="center"/>
      <protection/>
    </xf>
    <xf numFmtId="49" fontId="12" fillId="0" borderId="46" xfId="53" applyNumberFormat="1" applyFont="1" applyFill="1" applyBorder="1" applyAlignment="1">
      <alignment horizontal="center" vertical="center"/>
      <protection/>
    </xf>
    <xf numFmtId="0" fontId="10" fillId="0" borderId="34" xfId="53" applyFont="1" applyFill="1" applyBorder="1" applyAlignment="1">
      <alignment horizontal="center" vertical="center"/>
      <protection/>
    </xf>
    <xf numFmtId="0" fontId="10" fillId="0" borderId="18" xfId="53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/>
      <protection/>
    </xf>
    <xf numFmtId="0" fontId="78" fillId="0" borderId="34" xfId="53" applyFont="1" applyFill="1" applyBorder="1" applyAlignment="1">
      <alignment horizontal="center" vertical="center"/>
      <protection/>
    </xf>
    <xf numFmtId="0" fontId="78" fillId="0" borderId="18" xfId="53" applyFont="1" applyFill="1" applyBorder="1" applyAlignment="1">
      <alignment horizontal="center" vertical="center"/>
      <protection/>
    </xf>
    <xf numFmtId="0" fontId="78" fillId="0" borderId="13" xfId="53" applyFont="1" applyFill="1" applyBorder="1" applyAlignment="1">
      <alignment horizontal="center" vertical="center"/>
      <protection/>
    </xf>
    <xf numFmtId="0" fontId="78" fillId="0" borderId="34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11" fillId="0" borderId="0" xfId="56" applyFont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11" fillId="0" borderId="20" xfId="53" applyFont="1" applyBorder="1" applyAlignment="1">
      <alignment horizontal="center" vertical="center"/>
      <protection/>
    </xf>
    <xf numFmtId="0" fontId="11" fillId="0" borderId="31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185" fontId="6" fillId="0" borderId="11" xfId="53" applyNumberFormat="1" applyFont="1" applyBorder="1" applyAlignment="1">
      <alignment horizontal="center" vertical="center" wrapText="1"/>
      <protection/>
    </xf>
    <xf numFmtId="185" fontId="6" fillId="0" borderId="12" xfId="53" applyNumberFormat="1" applyFont="1" applyBorder="1" applyAlignment="1">
      <alignment horizontal="center" vertical="center" wrapText="1"/>
      <protection/>
    </xf>
    <xf numFmtId="0" fontId="17" fillId="0" borderId="28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2" fillId="0" borderId="28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53" applyFont="1" applyFill="1" applyAlignment="1">
      <alignment horizontal="center" wrapText="1"/>
      <protection/>
    </xf>
    <xf numFmtId="0" fontId="28" fillId="0" borderId="28" xfId="53" applyFont="1" applyFill="1" applyBorder="1" applyAlignment="1">
      <alignment horizontal="center" vertical="top" wrapText="1"/>
      <protection/>
    </xf>
    <xf numFmtId="0" fontId="28" fillId="0" borderId="22" xfId="53" applyFont="1" applyFill="1" applyBorder="1" applyAlignment="1">
      <alignment horizontal="center" vertical="top" wrapText="1"/>
      <protection/>
    </xf>
    <xf numFmtId="0" fontId="28" fillId="0" borderId="27" xfId="53" applyFont="1" applyFill="1" applyBorder="1" applyAlignment="1">
      <alignment horizontal="center" vertical="top" wrapText="1"/>
      <protection/>
    </xf>
    <xf numFmtId="0" fontId="38" fillId="0" borderId="28" xfId="53" applyFont="1" applyFill="1" applyBorder="1" applyAlignment="1">
      <alignment horizontal="center" vertical="top" wrapText="1"/>
      <protection/>
    </xf>
    <xf numFmtId="0" fontId="38" fillId="0" borderId="22" xfId="53" applyFont="1" applyFill="1" applyBorder="1" applyAlignment="1">
      <alignment horizontal="center" vertical="top" wrapText="1"/>
      <protection/>
    </xf>
    <xf numFmtId="0" fontId="38" fillId="0" borderId="27" xfId="53" applyFont="1" applyFill="1" applyBorder="1" applyAlignment="1">
      <alignment horizontal="center" vertical="top" wrapText="1"/>
      <protection/>
    </xf>
    <xf numFmtId="0" fontId="28" fillId="0" borderId="28" xfId="53" applyFont="1" applyFill="1" applyBorder="1" applyAlignment="1">
      <alignment horizontal="center" vertical="center" wrapText="1"/>
      <protection/>
    </xf>
    <xf numFmtId="0" fontId="28" fillId="0" borderId="22" xfId="53" applyFont="1" applyFill="1" applyBorder="1" applyAlignment="1">
      <alignment horizontal="center" vertical="center" wrapText="1"/>
      <protection/>
    </xf>
    <xf numFmtId="0" fontId="28" fillId="0" borderId="27" xfId="53" applyFont="1" applyFill="1" applyBorder="1" applyAlignment="1">
      <alignment horizontal="center" vertical="center" wrapText="1"/>
      <protection/>
    </xf>
    <xf numFmtId="0" fontId="30" fillId="0" borderId="28" xfId="53" applyFont="1" applyFill="1" applyBorder="1" applyAlignment="1">
      <alignment horizontal="center" vertical="top" wrapText="1"/>
      <protection/>
    </xf>
    <xf numFmtId="0" fontId="30" fillId="0" borderId="22" xfId="53" applyFont="1" applyFill="1" applyBorder="1" applyAlignment="1">
      <alignment horizontal="center" vertical="top" wrapText="1"/>
      <protection/>
    </xf>
    <xf numFmtId="0" fontId="30" fillId="0" borderId="27" xfId="53" applyFont="1" applyFill="1" applyBorder="1" applyAlignment="1">
      <alignment horizontal="center" vertical="top" wrapText="1"/>
      <protection/>
    </xf>
    <xf numFmtId="171" fontId="2" fillId="0" borderId="30" xfId="67" applyFont="1" applyFill="1" applyBorder="1" applyAlignment="1">
      <alignment horizontal="center" vertical="center"/>
    </xf>
    <xf numFmtId="171" fontId="15" fillId="0" borderId="23" xfId="67" applyFont="1" applyFill="1" applyBorder="1" applyAlignment="1">
      <alignment horizontal="center" vertical="center" wrapText="1"/>
    </xf>
    <xf numFmtId="171" fontId="15" fillId="0" borderId="28" xfId="67" applyFont="1" applyFill="1" applyBorder="1" applyAlignment="1">
      <alignment horizontal="center"/>
    </xf>
    <xf numFmtId="171" fontId="15" fillId="0" borderId="27" xfId="67" applyFont="1" applyFill="1" applyBorder="1" applyAlignment="1">
      <alignment horizontal="center"/>
    </xf>
    <xf numFmtId="0" fontId="28" fillId="0" borderId="0" xfId="53" applyFont="1" applyFill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86" fillId="0" borderId="28" xfId="0" applyFont="1" applyBorder="1" applyAlignment="1">
      <alignment horizontal="center" wrapText="1"/>
    </xf>
    <xf numFmtId="0" fontId="86" fillId="0" borderId="22" xfId="0" applyFont="1" applyBorder="1" applyAlignment="1">
      <alignment horizontal="center" wrapText="1"/>
    </xf>
    <xf numFmtId="0" fontId="86" fillId="0" borderId="27" xfId="0" applyFont="1" applyBorder="1" applyAlignment="1">
      <alignment horizontal="center" wrapText="1"/>
    </xf>
    <xf numFmtId="0" fontId="86" fillId="0" borderId="10" xfId="0" applyFont="1" applyBorder="1" applyAlignment="1">
      <alignment horizontal="left" vertical="center" wrapText="1"/>
    </xf>
    <xf numFmtId="0" fontId="86" fillId="0" borderId="26" xfId="0" applyFont="1" applyBorder="1" applyAlignment="1">
      <alignment horizontal="left" vertical="center" wrapText="1"/>
    </xf>
    <xf numFmtId="0" fontId="87" fillId="0" borderId="28" xfId="0" applyFont="1" applyBorder="1" applyAlignment="1">
      <alignment/>
    </xf>
    <xf numFmtId="0" fontId="87" fillId="0" borderId="27" xfId="0" applyFont="1" applyBorder="1" applyAlignment="1">
      <alignment/>
    </xf>
    <xf numFmtId="0" fontId="86" fillId="0" borderId="47" xfId="0" applyFont="1" applyBorder="1" applyAlignment="1">
      <alignment horizontal="left" vertical="center" wrapText="1"/>
    </xf>
    <xf numFmtId="0" fontId="11" fillId="0" borderId="0" xfId="53" applyFont="1" applyAlignment="1">
      <alignment horizont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18" fillId="0" borderId="48" xfId="53" applyFont="1" applyBorder="1" applyAlignment="1">
      <alignment horizontal="center" vertical="center" wrapText="1"/>
      <protection/>
    </xf>
    <xf numFmtId="171" fontId="39" fillId="0" borderId="0" xfId="65" applyFont="1" applyFill="1" applyAlignment="1">
      <alignment horizontal="right" vertical="center"/>
    </xf>
    <xf numFmtId="171" fontId="5" fillId="0" borderId="0" xfId="65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8" fillId="0" borderId="0" xfId="57" applyFont="1" applyBorder="1" applyAlignment="1">
      <alignment horizontal="center" vertical="top" wrapText="1"/>
      <protection/>
    </xf>
    <xf numFmtId="0" fontId="87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C1" sqref="C1:C5"/>
    </sheetView>
  </sheetViews>
  <sheetFormatPr defaultColWidth="10.00390625" defaultRowHeight="15"/>
  <cols>
    <col min="1" max="1" width="39.140625" style="279" customWidth="1"/>
    <col min="2" max="2" width="81.421875" style="279" customWidth="1"/>
    <col min="3" max="3" width="18.28125" style="313" customWidth="1"/>
    <col min="4" max="16384" width="10.00390625" style="279" customWidth="1"/>
  </cols>
  <sheetData>
    <row r="1" ht="12.75">
      <c r="C1" s="49" t="s">
        <v>171</v>
      </c>
    </row>
    <row r="2" ht="12.75">
      <c r="C2" s="50" t="s">
        <v>170</v>
      </c>
    </row>
    <row r="3" ht="12.75">
      <c r="C3" s="50" t="s">
        <v>299</v>
      </c>
    </row>
    <row r="4" ht="12.75">
      <c r="C4" s="50" t="s">
        <v>1199</v>
      </c>
    </row>
    <row r="5" ht="12.75">
      <c r="C5" s="50" t="s">
        <v>1200</v>
      </c>
    </row>
    <row r="6" ht="12.75">
      <c r="C6" s="50" t="s">
        <v>1201</v>
      </c>
    </row>
    <row r="8" spans="1:3" s="280" customFormat="1" ht="46.5" customHeight="1">
      <c r="A8" s="472" t="s">
        <v>820</v>
      </c>
      <c r="B8" s="472"/>
      <c r="C8" s="472"/>
    </row>
    <row r="9" spans="1:3" ht="19.5" thickBot="1">
      <c r="A9" s="281"/>
      <c r="B9" s="281"/>
      <c r="C9" s="282"/>
    </row>
    <row r="10" spans="1:3" ht="18.75">
      <c r="A10" s="283" t="s">
        <v>300</v>
      </c>
      <c r="B10" s="473" t="s">
        <v>794</v>
      </c>
      <c r="C10" s="284" t="s">
        <v>302</v>
      </c>
    </row>
    <row r="11" spans="1:3" ht="19.5" thickBot="1">
      <c r="A11" s="285" t="s">
        <v>303</v>
      </c>
      <c r="B11" s="474"/>
      <c r="C11" s="286" t="s">
        <v>795</v>
      </c>
    </row>
    <row r="12" spans="1:3" s="290" customFormat="1" ht="42" customHeight="1">
      <c r="A12" s="287" t="s">
        <v>796</v>
      </c>
      <c r="B12" s="288" t="s">
        <v>797</v>
      </c>
      <c r="C12" s="289">
        <f>C13</f>
        <v>29458</v>
      </c>
    </row>
    <row r="13" spans="1:3" s="290" customFormat="1" ht="42" customHeight="1">
      <c r="A13" s="291" t="s">
        <v>798</v>
      </c>
      <c r="B13" s="292" t="s">
        <v>934</v>
      </c>
      <c r="C13" s="293">
        <v>29458</v>
      </c>
    </row>
    <row r="14" spans="1:3" s="294" customFormat="1" ht="54" customHeight="1">
      <c r="A14" s="287" t="s">
        <v>799</v>
      </c>
      <c r="B14" s="288" t="s">
        <v>800</v>
      </c>
      <c r="C14" s="289">
        <f>C15+C16</f>
        <v>21146.800000000003</v>
      </c>
    </row>
    <row r="15" spans="1:3" s="294" customFormat="1" ht="62.25" customHeight="1">
      <c r="A15" s="295" t="s">
        <v>801</v>
      </c>
      <c r="B15" s="296" t="s">
        <v>802</v>
      </c>
      <c r="C15" s="293">
        <f>45000+27946.8</f>
        <v>72946.8</v>
      </c>
    </row>
    <row r="16" spans="1:3" s="294" customFormat="1" ht="54.75" customHeight="1">
      <c r="A16" s="295" t="s">
        <v>803</v>
      </c>
      <c r="B16" s="296" t="s">
        <v>804</v>
      </c>
      <c r="C16" s="293">
        <v>-51800</v>
      </c>
    </row>
    <row r="17" spans="1:3" s="294" customFormat="1" ht="37.5" hidden="1">
      <c r="A17" s="297" t="s">
        <v>805</v>
      </c>
      <c r="B17" s="288" t="s">
        <v>806</v>
      </c>
      <c r="C17" s="289"/>
    </row>
    <row r="18" spans="1:3" s="294" customFormat="1" ht="37.5">
      <c r="A18" s="297" t="s">
        <v>805</v>
      </c>
      <c r="B18" s="288" t="s">
        <v>806</v>
      </c>
      <c r="C18" s="289">
        <f>21000+42342.6+21065.1-988</f>
        <v>83419.7</v>
      </c>
    </row>
    <row r="19" spans="1:3" ht="42" customHeight="1">
      <c r="A19" s="297" t="s">
        <v>807</v>
      </c>
      <c r="B19" s="298" t="s">
        <v>808</v>
      </c>
      <c r="C19" s="289">
        <f>C21+C22+C20</f>
        <v>20000</v>
      </c>
    </row>
    <row r="20" spans="1:3" s="280" customFormat="1" ht="56.25">
      <c r="A20" s="295" t="s">
        <v>809</v>
      </c>
      <c r="B20" s="296" t="s">
        <v>810</v>
      </c>
      <c r="C20" s="293">
        <v>20000</v>
      </c>
    </row>
    <row r="21" spans="1:3" s="280" customFormat="1" ht="62.25" customHeight="1">
      <c r="A21" s="295" t="s">
        <v>811</v>
      </c>
      <c r="B21" s="296" t="s">
        <v>812</v>
      </c>
      <c r="C21" s="293">
        <v>-20000</v>
      </c>
    </row>
    <row r="22" spans="1:3" s="280" customFormat="1" ht="75">
      <c r="A22" s="295" t="s">
        <v>813</v>
      </c>
      <c r="B22" s="296" t="s">
        <v>814</v>
      </c>
      <c r="C22" s="293">
        <v>20000</v>
      </c>
    </row>
    <row r="23" spans="1:3" s="280" customFormat="1" ht="18.75" hidden="1">
      <c r="A23" s="299"/>
      <c r="B23" s="300"/>
      <c r="C23" s="301"/>
    </row>
    <row r="24" spans="1:3" ht="31.5" customHeight="1" hidden="1">
      <c r="A24" s="297" t="s">
        <v>815</v>
      </c>
      <c r="B24" s="298" t="s">
        <v>816</v>
      </c>
      <c r="C24" s="289">
        <f>C26</f>
        <v>0</v>
      </c>
    </row>
    <row r="25" spans="1:3" s="280" customFormat="1" ht="18.75" hidden="1">
      <c r="A25" s="299"/>
      <c r="B25" s="300"/>
      <c r="C25" s="301"/>
    </row>
    <row r="26" spans="1:3" s="280" customFormat="1" ht="37.5" hidden="1">
      <c r="A26" s="299" t="s">
        <v>817</v>
      </c>
      <c r="B26" s="300" t="s">
        <v>818</v>
      </c>
      <c r="C26" s="301"/>
    </row>
    <row r="27" spans="1:3" s="280" customFormat="1" ht="18.75" hidden="1">
      <c r="A27" s="299"/>
      <c r="B27" s="300"/>
      <c r="C27" s="301"/>
    </row>
    <row r="28" spans="1:3" s="280" customFormat="1" ht="32.25" customHeight="1" thickBot="1">
      <c r="A28" s="302"/>
      <c r="B28" s="303" t="s">
        <v>819</v>
      </c>
      <c r="C28" s="304">
        <f>C12+C14+C19+C17+C24+C18</f>
        <v>154024.5</v>
      </c>
    </row>
    <row r="29" spans="1:3" ht="12.75">
      <c r="A29" s="305"/>
      <c r="B29" s="305"/>
      <c r="C29" s="306"/>
    </row>
    <row r="30" spans="1:3" ht="12.75">
      <c r="A30" s="307"/>
      <c r="B30" s="307"/>
      <c r="C30" s="308"/>
    </row>
    <row r="31" spans="1:3" s="280" customFormat="1" ht="12.75">
      <c r="A31" s="307"/>
      <c r="B31" s="307"/>
      <c r="C31" s="308"/>
    </row>
    <row r="32" spans="1:3" s="280" customFormat="1" ht="12.75">
      <c r="A32" s="305"/>
      <c r="B32" s="305"/>
      <c r="C32" s="306"/>
    </row>
    <row r="33" spans="1:3" s="280" customFormat="1" ht="12.75">
      <c r="A33" s="305"/>
      <c r="B33" s="309"/>
      <c r="C33" s="306"/>
    </row>
    <row r="34" spans="1:3" ht="12.75">
      <c r="A34" s="305"/>
      <c r="B34" s="309"/>
      <c r="C34" s="306"/>
    </row>
    <row r="35" spans="1:3" ht="18">
      <c r="A35" s="310"/>
      <c r="B35" s="311"/>
      <c r="C35" s="312"/>
    </row>
  </sheetData>
  <sheetProtection/>
  <mergeCells count="2">
    <mergeCell ref="B10:B11"/>
    <mergeCell ref="A8:C8"/>
  </mergeCells>
  <printOptions horizontalCentered="1"/>
  <pageMargins left="0.984251968503937" right="0.5118110236220472" top="0.5905511811023623" bottom="0.5511811023622047" header="0.31496062992125984" footer="0.31496062992125984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31"/>
  <sheetViews>
    <sheetView showGridLines="0" zoomScale="70" zoomScaleNormal="70" zoomScalePageLayoutView="0" workbookViewId="0" topLeftCell="A1">
      <selection activeCell="B1" sqref="B1:B5"/>
    </sheetView>
  </sheetViews>
  <sheetFormatPr defaultColWidth="10.140625" defaultRowHeight="15"/>
  <cols>
    <col min="1" max="1" width="93.8515625" style="122" customWidth="1"/>
    <col min="2" max="2" width="17.140625" style="117" customWidth="1"/>
    <col min="3" max="16384" width="10.140625" style="114" customWidth="1"/>
  </cols>
  <sheetData>
    <row r="1" spans="1:2" ht="15.75">
      <c r="A1" s="113"/>
      <c r="B1" s="436" t="s">
        <v>171</v>
      </c>
    </row>
    <row r="2" spans="1:2" ht="15.75">
      <c r="A2" s="115"/>
      <c r="B2" s="437" t="s">
        <v>170</v>
      </c>
    </row>
    <row r="3" spans="1:2" ht="15.75">
      <c r="A3" s="115"/>
      <c r="B3" s="437" t="s">
        <v>299</v>
      </c>
    </row>
    <row r="4" spans="1:2" ht="15.75">
      <c r="A4" s="115"/>
      <c r="B4" s="437" t="s">
        <v>1202</v>
      </c>
    </row>
    <row r="5" spans="1:2" ht="15.75">
      <c r="A5" s="115"/>
      <c r="B5" s="437" t="s">
        <v>1200</v>
      </c>
    </row>
    <row r="6" spans="1:2" ht="15.75">
      <c r="A6" s="115"/>
      <c r="B6" s="126" t="s">
        <v>1222</v>
      </c>
    </row>
    <row r="7" spans="1:2" ht="15.75">
      <c r="A7" s="115"/>
      <c r="B7" s="116"/>
    </row>
    <row r="8" spans="1:2" ht="60" customHeight="1">
      <c r="A8" s="538" t="s">
        <v>828</v>
      </c>
      <c r="B8" s="538"/>
    </row>
    <row r="9" ht="15.75">
      <c r="A9" s="113"/>
    </row>
    <row r="10" ht="15.75">
      <c r="A10" s="113"/>
    </row>
    <row r="11" spans="1:2" ht="31.5">
      <c r="A11" s="118" t="s">
        <v>169</v>
      </c>
      <c r="B11" s="119" t="s">
        <v>165</v>
      </c>
    </row>
    <row r="12" spans="1:2" ht="15.75">
      <c r="A12" s="120">
        <v>1</v>
      </c>
      <c r="B12" s="121">
        <v>2</v>
      </c>
    </row>
    <row r="13" spans="1:2" s="385" customFormat="1" ht="37.5">
      <c r="A13" s="383" t="s">
        <v>425</v>
      </c>
      <c r="B13" s="384">
        <v>30953.4</v>
      </c>
    </row>
    <row r="14" spans="1:2" s="385" customFormat="1" ht="75">
      <c r="A14" s="383" t="s">
        <v>417</v>
      </c>
      <c r="B14" s="384">
        <v>94325.2</v>
      </c>
    </row>
    <row r="15" spans="1:2" s="388" customFormat="1" ht="18.75">
      <c r="A15" s="386" t="s">
        <v>437</v>
      </c>
      <c r="B15" s="387">
        <f>SUM(B13:B14)</f>
        <v>125278.6</v>
      </c>
    </row>
    <row r="16" spans="1:2" s="385" customFormat="1" ht="150">
      <c r="A16" s="389" t="s">
        <v>672</v>
      </c>
      <c r="B16" s="384">
        <v>200</v>
      </c>
    </row>
    <row r="17" spans="1:2" s="385" customFormat="1" ht="150">
      <c r="A17" s="389" t="s">
        <v>673</v>
      </c>
      <c r="B17" s="384">
        <v>200</v>
      </c>
    </row>
    <row r="18" spans="1:2" s="385" customFormat="1" ht="75">
      <c r="A18" s="389" t="s">
        <v>754</v>
      </c>
      <c r="B18" s="384">
        <v>3500</v>
      </c>
    </row>
    <row r="19" spans="1:2" s="385" customFormat="1" ht="187.5">
      <c r="A19" s="390" t="s">
        <v>759</v>
      </c>
      <c r="B19" s="384">
        <v>2317.8</v>
      </c>
    </row>
    <row r="20" spans="1:2" s="385" customFormat="1" ht="168.75">
      <c r="A20" s="391" t="s">
        <v>766</v>
      </c>
      <c r="B20" s="384">
        <v>8840.1</v>
      </c>
    </row>
    <row r="21" spans="1:2" s="388" customFormat="1" ht="150">
      <c r="A21" s="389" t="s">
        <v>848</v>
      </c>
      <c r="B21" s="384">
        <f>155+310</f>
        <v>465</v>
      </c>
    </row>
    <row r="22" spans="1:2" s="388" customFormat="1" ht="112.5">
      <c r="A22" s="389" t="s">
        <v>946</v>
      </c>
      <c r="B22" s="384">
        <v>2261</v>
      </c>
    </row>
    <row r="23" spans="1:2" s="388" customFormat="1" ht="131.25">
      <c r="A23" s="389" t="s">
        <v>1209</v>
      </c>
      <c r="B23" s="384">
        <v>84371.4</v>
      </c>
    </row>
    <row r="24" spans="1:2" s="388" customFormat="1" ht="93.75">
      <c r="A24" s="389" t="s">
        <v>1092</v>
      </c>
      <c r="B24" s="384">
        <v>21038</v>
      </c>
    </row>
    <row r="25" spans="1:2" s="388" customFormat="1" ht="56.25">
      <c r="A25" s="389" t="s">
        <v>1135</v>
      </c>
      <c r="B25" s="384">
        <v>251.5</v>
      </c>
    </row>
    <row r="26" spans="1:2" s="388" customFormat="1" ht="75">
      <c r="A26" s="389" t="s">
        <v>1138</v>
      </c>
      <c r="B26" s="384">
        <v>7997.8</v>
      </c>
    </row>
    <row r="27" spans="1:2" s="388" customFormat="1" ht="56.25">
      <c r="A27" s="389" t="s">
        <v>1139</v>
      </c>
      <c r="B27" s="384">
        <v>1045.6</v>
      </c>
    </row>
    <row r="28" spans="1:2" s="388" customFormat="1" ht="56.25">
      <c r="A28" s="389" t="s">
        <v>1119</v>
      </c>
      <c r="B28" s="384">
        <v>2231.1</v>
      </c>
    </row>
    <row r="29" spans="1:2" s="388" customFormat="1" ht="56.25">
      <c r="A29" s="389" t="s">
        <v>1133</v>
      </c>
      <c r="B29" s="384">
        <f>665+5078+50</f>
        <v>5793</v>
      </c>
    </row>
    <row r="30" spans="1:2" s="385" customFormat="1" ht="37.5">
      <c r="A30" s="386" t="s">
        <v>954</v>
      </c>
      <c r="B30" s="387">
        <f>SUM(B16:B29)</f>
        <v>140512.3</v>
      </c>
    </row>
    <row r="31" spans="1:2" s="385" customFormat="1" ht="18.75">
      <c r="A31" s="392" t="s">
        <v>358</v>
      </c>
      <c r="B31" s="393">
        <f>B30+B15</f>
        <v>265790.9</v>
      </c>
    </row>
  </sheetData>
  <sheetProtection/>
  <mergeCells count="1">
    <mergeCell ref="A8:B8"/>
  </mergeCells>
  <printOptions horizontalCentered="1"/>
  <pageMargins left="0.7874015748031497" right="0.3937007874015748" top="0.3937007874015748" bottom="0.3937007874015748" header="0" footer="0"/>
  <pageSetup fitToHeight="2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85" zoomScaleNormal="85" zoomScalePageLayoutView="0" workbookViewId="0" topLeftCell="A1">
      <selection activeCell="C1" sqref="C1:C5"/>
    </sheetView>
  </sheetViews>
  <sheetFormatPr defaultColWidth="8.8515625" defaultRowHeight="15"/>
  <cols>
    <col min="1" max="1" width="41.28125" style="355" customWidth="1"/>
    <col min="2" max="2" width="44.00390625" style="355" customWidth="1"/>
    <col min="3" max="3" width="16.421875" style="467" customWidth="1"/>
    <col min="4" max="16384" width="8.8515625" style="355" customWidth="1"/>
  </cols>
  <sheetData>
    <row r="1" spans="2:3" s="358" customFormat="1" ht="15">
      <c r="B1" s="359"/>
      <c r="C1" s="436" t="s">
        <v>171</v>
      </c>
    </row>
    <row r="2" spans="2:3" s="358" customFormat="1" ht="15">
      <c r="B2" s="359"/>
      <c r="C2" s="437" t="s">
        <v>170</v>
      </c>
    </row>
    <row r="3" spans="2:3" s="358" customFormat="1" ht="15">
      <c r="B3" s="359"/>
      <c r="C3" s="437" t="s">
        <v>299</v>
      </c>
    </row>
    <row r="4" spans="2:3" s="358" customFormat="1" ht="15">
      <c r="B4" s="359"/>
      <c r="C4" s="437" t="s">
        <v>1202</v>
      </c>
    </row>
    <row r="5" spans="2:3" s="358" customFormat="1" ht="15">
      <c r="B5" s="359"/>
      <c r="C5" s="437" t="s">
        <v>1200</v>
      </c>
    </row>
    <row r="6" spans="1:3" s="358" customFormat="1" ht="15">
      <c r="A6" s="360"/>
      <c r="B6" s="360"/>
      <c r="C6" s="466" t="s">
        <v>1223</v>
      </c>
    </row>
    <row r="8" spans="1:3" ht="98.25" customHeight="1">
      <c r="A8" s="539" t="s">
        <v>977</v>
      </c>
      <c r="B8" s="539"/>
      <c r="C8" s="539"/>
    </row>
    <row r="9" ht="18.75">
      <c r="A9" s="355" t="s">
        <v>876</v>
      </c>
    </row>
    <row r="11" spans="1:3" s="363" customFormat="1" ht="37.5">
      <c r="A11" s="361" t="s">
        <v>857</v>
      </c>
      <c r="B11" s="361" t="s">
        <v>877</v>
      </c>
      <c r="C11" s="468" t="s">
        <v>875</v>
      </c>
    </row>
    <row r="12" spans="1:3" ht="58.5" customHeight="1">
      <c r="A12" s="523" t="s">
        <v>894</v>
      </c>
      <c r="B12" s="524"/>
      <c r="C12" s="469">
        <f>SUM(C13:C20)</f>
        <v>2317.8</v>
      </c>
    </row>
    <row r="13" spans="1:3" ht="56.25">
      <c r="A13" s="365" t="s">
        <v>879</v>
      </c>
      <c r="B13" s="365" t="s">
        <v>901</v>
      </c>
      <c r="C13" s="470">
        <v>238</v>
      </c>
    </row>
    <row r="14" spans="1:3" ht="56.25">
      <c r="A14" s="365" t="s">
        <v>878</v>
      </c>
      <c r="B14" s="382" t="s">
        <v>1003</v>
      </c>
      <c r="C14" s="469">
        <v>200</v>
      </c>
    </row>
    <row r="15" spans="1:3" ht="56.25">
      <c r="A15" s="365" t="s">
        <v>880</v>
      </c>
      <c r="B15" s="365" t="s">
        <v>904</v>
      </c>
      <c r="C15" s="470">
        <v>450</v>
      </c>
    </row>
    <row r="16" spans="1:3" ht="56.25">
      <c r="A16" s="367" t="s">
        <v>884</v>
      </c>
      <c r="B16" s="364" t="s">
        <v>911</v>
      </c>
      <c r="C16" s="470">
        <v>200</v>
      </c>
    </row>
    <row r="17" spans="1:3" ht="56.25">
      <c r="A17" s="369" t="s">
        <v>881</v>
      </c>
      <c r="B17" s="364" t="s">
        <v>912</v>
      </c>
      <c r="C17" s="470">
        <v>350</v>
      </c>
    </row>
    <row r="18" spans="1:3" ht="56.25">
      <c r="A18" s="455" t="s">
        <v>882</v>
      </c>
      <c r="B18" s="364" t="s">
        <v>1196</v>
      </c>
      <c r="C18" s="470">
        <v>239.8</v>
      </c>
    </row>
    <row r="19" spans="1:3" ht="37.5">
      <c r="A19" s="526" t="s">
        <v>883</v>
      </c>
      <c r="B19" s="364" t="s">
        <v>915</v>
      </c>
      <c r="C19" s="470"/>
    </row>
    <row r="20" spans="1:3" ht="18.75">
      <c r="A20" s="527"/>
      <c r="B20" s="366" t="s">
        <v>906</v>
      </c>
      <c r="C20" s="470">
        <v>640</v>
      </c>
    </row>
    <row r="22" spans="1:3" ht="45" customHeight="1">
      <c r="A22" s="523" t="s">
        <v>895</v>
      </c>
      <c r="B22" s="525"/>
      <c r="C22" s="470">
        <f>SUM(C23:C46)</f>
        <v>8840.1</v>
      </c>
    </row>
    <row r="23" spans="1:3" ht="56.25">
      <c r="A23" s="526" t="s">
        <v>886</v>
      </c>
      <c r="B23" s="364" t="s">
        <v>896</v>
      </c>
      <c r="C23" s="470">
        <v>125</v>
      </c>
    </row>
    <row r="24" spans="1:3" ht="75">
      <c r="A24" s="530"/>
      <c r="B24" s="364" t="s">
        <v>898</v>
      </c>
      <c r="C24" s="470">
        <v>175</v>
      </c>
    </row>
    <row r="25" spans="1:3" ht="150">
      <c r="A25" s="530"/>
      <c r="B25" s="364" t="s">
        <v>897</v>
      </c>
      <c r="C25" s="470">
        <v>450</v>
      </c>
    </row>
    <row r="26" spans="1:3" ht="75">
      <c r="A26" s="527"/>
      <c r="B26" s="364" t="s">
        <v>899</v>
      </c>
      <c r="C26" s="470">
        <v>250</v>
      </c>
    </row>
    <row r="27" spans="1:3" ht="56.25">
      <c r="A27" s="365" t="s">
        <v>879</v>
      </c>
      <c r="B27" s="364" t="s">
        <v>900</v>
      </c>
      <c r="C27" s="470">
        <v>85</v>
      </c>
    </row>
    <row r="28" spans="1:3" ht="56.25">
      <c r="A28" s="365" t="s">
        <v>878</v>
      </c>
      <c r="B28" s="364" t="s">
        <v>902</v>
      </c>
      <c r="C28" s="470">
        <v>300</v>
      </c>
    </row>
    <row r="29" spans="1:3" ht="93.75">
      <c r="A29" s="365" t="s">
        <v>880</v>
      </c>
      <c r="B29" s="364" t="s">
        <v>903</v>
      </c>
      <c r="C29" s="470">
        <v>250</v>
      </c>
    </row>
    <row r="30" spans="1:3" ht="53.25" customHeight="1">
      <c r="A30" s="526" t="s">
        <v>887</v>
      </c>
      <c r="B30" s="364" t="s">
        <v>908</v>
      </c>
      <c r="C30" s="470">
        <v>470</v>
      </c>
    </row>
    <row r="31" spans="1:3" ht="56.25">
      <c r="A31" s="527"/>
      <c r="B31" s="364" t="s">
        <v>1059</v>
      </c>
      <c r="C31" s="470">
        <v>500</v>
      </c>
    </row>
    <row r="32" spans="1:3" ht="37.5">
      <c r="A32" s="526" t="s">
        <v>888</v>
      </c>
      <c r="B32" s="365" t="s">
        <v>916</v>
      </c>
      <c r="C32" s="470">
        <v>812.5</v>
      </c>
    </row>
    <row r="33" spans="1:3" ht="56.25">
      <c r="A33" s="527"/>
      <c r="B33" s="365" t="s">
        <v>917</v>
      </c>
      <c r="C33" s="470">
        <v>327.6</v>
      </c>
    </row>
    <row r="34" spans="1:3" ht="35.25" customHeight="1">
      <c r="A34" s="526" t="s">
        <v>884</v>
      </c>
      <c r="B34" s="364" t="s">
        <v>1178</v>
      </c>
      <c r="C34" s="470">
        <v>500</v>
      </c>
    </row>
    <row r="35" spans="1:3" ht="75">
      <c r="A35" s="527"/>
      <c r="B35" s="364" t="s">
        <v>1224</v>
      </c>
      <c r="C35" s="470">
        <v>800</v>
      </c>
    </row>
    <row r="36" spans="1:3" ht="56.25">
      <c r="A36" s="526" t="s">
        <v>881</v>
      </c>
      <c r="B36" s="364" t="s">
        <v>913</v>
      </c>
      <c r="C36" s="470">
        <v>250</v>
      </c>
    </row>
    <row r="37" spans="1:3" ht="56.25">
      <c r="A37" s="527"/>
      <c r="B37" s="364" t="s">
        <v>1060</v>
      </c>
      <c r="C37" s="470">
        <v>1412</v>
      </c>
    </row>
    <row r="38" spans="1:3" ht="37.5">
      <c r="A38" s="365" t="s">
        <v>889</v>
      </c>
      <c r="B38" s="365" t="s">
        <v>905</v>
      </c>
      <c r="C38" s="470">
        <v>100</v>
      </c>
    </row>
    <row r="39" spans="1:3" ht="93.75">
      <c r="A39" s="365" t="s">
        <v>882</v>
      </c>
      <c r="B39" s="382" t="s">
        <v>1004</v>
      </c>
      <c r="C39" s="470">
        <v>100</v>
      </c>
    </row>
    <row r="40" spans="1:3" ht="56.25">
      <c r="A40" s="365" t="s">
        <v>890</v>
      </c>
      <c r="B40" s="368" t="s">
        <v>918</v>
      </c>
      <c r="C40" s="470">
        <v>400</v>
      </c>
    </row>
    <row r="41" spans="1:3" ht="56.25">
      <c r="A41" s="526" t="s">
        <v>891</v>
      </c>
      <c r="B41" s="364" t="s">
        <v>909</v>
      </c>
      <c r="C41" s="470">
        <v>140</v>
      </c>
    </row>
    <row r="42" spans="1:3" ht="56.25">
      <c r="A42" s="527"/>
      <c r="B42" s="364" t="s">
        <v>910</v>
      </c>
      <c r="C42" s="470">
        <v>100</v>
      </c>
    </row>
    <row r="43" spans="1:3" ht="56.25">
      <c r="A43" s="526" t="s">
        <v>892</v>
      </c>
      <c r="B43" s="365" t="s">
        <v>919</v>
      </c>
      <c r="C43" s="470">
        <v>125</v>
      </c>
    </row>
    <row r="44" spans="1:3" ht="93.75">
      <c r="A44" s="527"/>
      <c r="B44" s="365" t="s">
        <v>914</v>
      </c>
      <c r="C44" s="470">
        <v>118</v>
      </c>
    </row>
    <row r="45" spans="1:3" ht="49.5" customHeight="1">
      <c r="A45" s="431" t="s">
        <v>883</v>
      </c>
      <c r="B45" s="365" t="s">
        <v>1177</v>
      </c>
      <c r="C45" s="470">
        <v>500</v>
      </c>
    </row>
    <row r="46" spans="1:3" ht="56.25">
      <c r="A46" s="365" t="s">
        <v>885</v>
      </c>
      <c r="B46" s="364" t="s">
        <v>907</v>
      </c>
      <c r="C46" s="470">
        <v>550</v>
      </c>
    </row>
    <row r="47" spans="1:3" ht="18.75">
      <c r="A47" s="528" t="s">
        <v>893</v>
      </c>
      <c r="B47" s="529"/>
      <c r="C47" s="471">
        <f>C12+C22</f>
        <v>11157.900000000001</v>
      </c>
    </row>
  </sheetData>
  <sheetProtection/>
  <mergeCells count="12">
    <mergeCell ref="A36:A37"/>
    <mergeCell ref="A43:A44"/>
    <mergeCell ref="A8:C8"/>
    <mergeCell ref="A12:B12"/>
    <mergeCell ref="A22:B22"/>
    <mergeCell ref="A34:A35"/>
    <mergeCell ref="A47:B47"/>
    <mergeCell ref="A23:A26"/>
    <mergeCell ref="A19:A20"/>
    <mergeCell ref="A41:A42"/>
    <mergeCell ref="A32:A33"/>
    <mergeCell ref="A30:A31"/>
  </mergeCells>
  <printOptions horizontalCentered="1"/>
  <pageMargins left="0.9055118110236221" right="0.5118110236220472" top="0.5511811023622047" bottom="0.5511811023622047" header="0.31496062992125984" footer="0.31496062992125984"/>
  <pageSetup fitToHeight="0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B1" sqref="B1:B5"/>
    </sheetView>
  </sheetViews>
  <sheetFormatPr defaultColWidth="8.8515625" defaultRowHeight="15"/>
  <cols>
    <col min="1" max="1" width="82.28125" style="355" customWidth="1"/>
    <col min="2" max="2" width="18.57421875" style="355" customWidth="1"/>
    <col min="3" max="16384" width="8.8515625" style="355" customWidth="1"/>
  </cols>
  <sheetData>
    <row r="1" s="358" customFormat="1" ht="15">
      <c r="B1" s="436" t="s">
        <v>171</v>
      </c>
    </row>
    <row r="2" s="358" customFormat="1" ht="15">
      <c r="B2" s="437" t="s">
        <v>170</v>
      </c>
    </row>
    <row r="3" s="358" customFormat="1" ht="15">
      <c r="B3" s="437" t="s">
        <v>299</v>
      </c>
    </row>
    <row r="4" s="358" customFormat="1" ht="15">
      <c r="B4" s="437" t="s">
        <v>1202</v>
      </c>
    </row>
    <row r="5" spans="1:2" s="358" customFormat="1" ht="15">
      <c r="A5" s="360"/>
      <c r="B5" s="437" t="s">
        <v>1200</v>
      </c>
    </row>
    <row r="6" ht="18.75">
      <c r="B6" s="126" t="s">
        <v>1225</v>
      </c>
    </row>
    <row r="7" ht="18.75">
      <c r="B7" s="126"/>
    </row>
    <row r="8" spans="1:2" ht="123" customHeight="1">
      <c r="A8" s="539" t="s">
        <v>1061</v>
      </c>
      <c r="B8" s="539"/>
    </row>
    <row r="9" ht="18.75">
      <c r="A9" s="355" t="s">
        <v>876</v>
      </c>
    </row>
    <row r="11" spans="1:2" s="363" customFormat="1" ht="37.5">
      <c r="A11" s="361" t="s">
        <v>857</v>
      </c>
      <c r="B11" s="362" t="s">
        <v>875</v>
      </c>
    </row>
    <row r="12" spans="1:2" ht="18.75">
      <c r="A12" s="400" t="s">
        <v>886</v>
      </c>
      <c r="B12" s="401">
        <f>18140.1+11126.2</f>
        <v>29266.3</v>
      </c>
    </row>
    <row r="13" spans="1:2" ht="18.75">
      <c r="A13" s="365" t="s">
        <v>887</v>
      </c>
      <c r="B13" s="401">
        <f>2387.4+4385.8</f>
        <v>6773.200000000001</v>
      </c>
    </row>
    <row r="14" spans="1:2" ht="18.75">
      <c r="A14" s="368" t="s">
        <v>891</v>
      </c>
      <c r="B14" s="401">
        <f>21579.7+17453.8+9298.4</f>
        <v>48331.9</v>
      </c>
    </row>
    <row r="15" spans="1:2" ht="18.75">
      <c r="A15" s="394" t="s">
        <v>893</v>
      </c>
      <c r="B15" s="402">
        <f>SUM(B12:B14)</f>
        <v>84371.4</v>
      </c>
    </row>
  </sheetData>
  <sheetProtection/>
  <mergeCells count="1">
    <mergeCell ref="A8:B8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9" sqref="H9"/>
    </sheetView>
  </sheetViews>
  <sheetFormatPr defaultColWidth="10.140625" defaultRowHeight="15"/>
  <cols>
    <col min="1" max="1" width="38.00390625" style="434" customWidth="1"/>
    <col min="2" max="2" width="21.140625" style="434" customWidth="1"/>
    <col min="3" max="3" width="17.57421875" style="434" customWidth="1"/>
    <col min="4" max="4" width="16.421875" style="434" customWidth="1"/>
    <col min="5" max="5" width="18.140625" style="434" customWidth="1"/>
    <col min="6" max="8" width="10.140625" style="434" customWidth="1"/>
    <col min="9" max="9" width="11.421875" style="434" customWidth="1"/>
    <col min="10" max="16384" width="10.140625" style="434" customWidth="1"/>
  </cols>
  <sheetData>
    <row r="1" spans="2:5" ht="15">
      <c r="B1" s="435"/>
      <c r="C1" s="435"/>
      <c r="D1" s="435"/>
      <c r="E1" s="436" t="s">
        <v>171</v>
      </c>
    </row>
    <row r="2" spans="2:5" ht="15">
      <c r="B2" s="435"/>
      <c r="C2" s="435"/>
      <c r="D2" s="435"/>
      <c r="E2" s="437" t="s">
        <v>170</v>
      </c>
    </row>
    <row r="3" spans="2:5" ht="15">
      <c r="B3" s="435"/>
      <c r="C3" s="435"/>
      <c r="D3" s="435"/>
      <c r="E3" s="437" t="s">
        <v>299</v>
      </c>
    </row>
    <row r="4" spans="2:5" ht="15">
      <c r="B4" s="435"/>
      <c r="C4" s="435"/>
      <c r="D4" s="435"/>
      <c r="E4" s="437" t="s">
        <v>1202</v>
      </c>
    </row>
    <row r="5" spans="2:5" ht="15">
      <c r="B5" s="435"/>
      <c r="C5" s="435"/>
      <c r="D5" s="435"/>
      <c r="E5" s="437" t="s">
        <v>1200</v>
      </c>
    </row>
    <row r="6" spans="2:5" ht="15">
      <c r="B6" s="435"/>
      <c r="C6" s="435"/>
      <c r="D6" s="435"/>
      <c r="E6" s="438" t="s">
        <v>1226</v>
      </c>
    </row>
    <row r="7" spans="5:7" ht="12.75">
      <c r="E7" s="439"/>
      <c r="F7" s="439"/>
      <c r="G7" s="439"/>
    </row>
    <row r="8" spans="5:7" ht="12.75">
      <c r="E8" s="439"/>
      <c r="F8" s="439"/>
      <c r="G8" s="439"/>
    </row>
    <row r="9" spans="1:5" ht="43.5" customHeight="1">
      <c r="A9" s="531" t="s">
        <v>1179</v>
      </c>
      <c r="B9" s="531"/>
      <c r="C9" s="531"/>
      <c r="D9" s="531"/>
      <c r="E9" s="531"/>
    </row>
    <row r="10" spans="1:5" ht="19.5" customHeight="1">
      <c r="A10" s="440"/>
      <c r="B10" s="440"/>
      <c r="C10" s="440"/>
      <c r="D10" s="440"/>
      <c r="E10" s="440"/>
    </row>
    <row r="11" spans="1:5" ht="15.75" thickBot="1">
      <c r="A11" s="441"/>
      <c r="B11" s="441"/>
      <c r="C11" s="441"/>
      <c r="D11" s="441"/>
      <c r="E11" s="438" t="s">
        <v>795</v>
      </c>
    </row>
    <row r="12" spans="1:5" ht="45">
      <c r="A12" s="442"/>
      <c r="B12" s="443" t="s">
        <v>1180</v>
      </c>
      <c r="C12" s="443" t="s">
        <v>1181</v>
      </c>
      <c r="D12" s="443" t="s">
        <v>1182</v>
      </c>
      <c r="E12" s="444" t="s">
        <v>1183</v>
      </c>
    </row>
    <row r="13" spans="1:8" ht="15">
      <c r="A13" s="445"/>
      <c r="B13" s="446"/>
      <c r="C13" s="446"/>
      <c r="D13" s="446"/>
      <c r="E13" s="447"/>
      <c r="F13" s="439"/>
      <c r="G13" s="439"/>
      <c r="H13" s="439"/>
    </row>
    <row r="14" spans="1:8" ht="44.25" customHeight="1">
      <c r="A14" s="448" t="s">
        <v>1184</v>
      </c>
      <c r="B14" s="446">
        <v>13200</v>
      </c>
      <c r="C14" s="453">
        <f>72946.8</f>
        <v>72946.8</v>
      </c>
      <c r="D14" s="446">
        <v>51800</v>
      </c>
      <c r="E14" s="454">
        <f>B14+C14-D14</f>
        <v>34346.8</v>
      </c>
      <c r="F14" s="439"/>
      <c r="G14" s="439"/>
      <c r="H14" s="439"/>
    </row>
    <row r="15" spans="1:8" ht="15">
      <c r="A15" s="449"/>
      <c r="B15" s="446"/>
      <c r="C15" s="446"/>
      <c r="D15" s="446"/>
      <c r="E15" s="447"/>
      <c r="F15" s="439"/>
      <c r="G15" s="439"/>
      <c r="H15" s="439"/>
    </row>
    <row r="16" spans="1:8" ht="15">
      <c r="A16" s="448" t="s">
        <v>1185</v>
      </c>
      <c r="B16" s="446">
        <v>0</v>
      </c>
      <c r="C16" s="446">
        <v>29458</v>
      </c>
      <c r="D16" s="450">
        <v>0</v>
      </c>
      <c r="E16" s="447">
        <f>B16+C16-D16</f>
        <v>29458</v>
      </c>
      <c r="F16" s="439"/>
      <c r="G16" s="439"/>
      <c r="H16" s="439"/>
    </row>
    <row r="17" spans="1:8" ht="15">
      <c r="A17" s="445"/>
      <c r="B17" s="446"/>
      <c r="C17" s="446"/>
      <c r="D17" s="446"/>
      <c r="E17" s="447"/>
      <c r="F17" s="439"/>
      <c r="G17" s="439"/>
      <c r="H17" s="439"/>
    </row>
    <row r="18" spans="1:8" ht="15" thickBot="1">
      <c r="A18" s="451" t="s">
        <v>1186</v>
      </c>
      <c r="B18" s="459">
        <f>B16+B14</f>
        <v>13200</v>
      </c>
      <c r="C18" s="459">
        <f>C16+C14</f>
        <v>102404.8</v>
      </c>
      <c r="D18" s="459">
        <f>D16+D14</f>
        <v>51800</v>
      </c>
      <c r="E18" s="460">
        <f>E16+E14</f>
        <v>63804.8</v>
      </c>
      <c r="F18" s="439"/>
      <c r="G18" s="439"/>
      <c r="H18" s="439"/>
    </row>
    <row r="19" ht="12.75">
      <c r="D19" s="439"/>
    </row>
    <row r="20" ht="12.75">
      <c r="D20" s="439"/>
    </row>
    <row r="21" ht="12.75">
      <c r="D21" s="439"/>
    </row>
    <row r="22" ht="12.75">
      <c r="D22" s="439"/>
    </row>
  </sheetData>
  <sheetProtection/>
  <mergeCells count="1">
    <mergeCell ref="A9:E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="115" zoomScaleNormal="115" zoomScalePageLayoutView="0" workbookViewId="0" topLeftCell="A1">
      <selection activeCell="C1" sqref="C1:C5"/>
    </sheetView>
  </sheetViews>
  <sheetFormatPr defaultColWidth="10.140625" defaultRowHeight="15"/>
  <cols>
    <col min="1" max="1" width="21.00390625" style="2" bestFit="1" customWidth="1"/>
    <col min="2" max="2" width="100.140625" style="3" customWidth="1"/>
    <col min="3" max="3" width="17.00390625" style="3" customWidth="1"/>
    <col min="4" max="16384" width="10.140625" style="2" customWidth="1"/>
  </cols>
  <sheetData>
    <row r="1" ht="12.75">
      <c r="C1" s="49" t="s">
        <v>171</v>
      </c>
    </row>
    <row r="2" ht="12.75">
      <c r="C2" s="50" t="s">
        <v>170</v>
      </c>
    </row>
    <row r="3" ht="12.75">
      <c r="C3" s="50" t="s">
        <v>299</v>
      </c>
    </row>
    <row r="4" ht="12.75">
      <c r="C4" s="50" t="s">
        <v>1202</v>
      </c>
    </row>
    <row r="5" ht="12.75">
      <c r="C5" s="50" t="s">
        <v>1200</v>
      </c>
    </row>
    <row r="6" ht="12.75">
      <c r="C6" s="208" t="s">
        <v>1203</v>
      </c>
    </row>
    <row r="8" spans="1:3" ht="39.75" customHeight="1">
      <c r="A8" s="475" t="s">
        <v>821</v>
      </c>
      <c r="B8" s="475"/>
      <c r="C8" s="475"/>
    </row>
    <row r="9" spans="1:3" ht="13.5" thickBot="1">
      <c r="A9" s="4"/>
      <c r="B9" s="5"/>
      <c r="C9" s="6"/>
    </row>
    <row r="10" spans="1:3" ht="12.75">
      <c r="A10" s="7" t="s">
        <v>300</v>
      </c>
      <c r="B10" s="476" t="s">
        <v>301</v>
      </c>
      <c r="C10" s="8" t="s">
        <v>302</v>
      </c>
    </row>
    <row r="11" spans="1:3" ht="13.5" thickBot="1">
      <c r="A11" s="9" t="s">
        <v>303</v>
      </c>
      <c r="B11" s="477"/>
      <c r="C11" s="10" t="s">
        <v>304</v>
      </c>
    </row>
    <row r="12" spans="1:3" ht="16.5">
      <c r="A12" s="11" t="s">
        <v>305</v>
      </c>
      <c r="B12" s="12" t="s">
        <v>306</v>
      </c>
      <c r="C12" s="13">
        <f>C13+C15+C20+C22+C26+C31+C34+C36+C37+C28</f>
        <v>693132.7000000001</v>
      </c>
    </row>
    <row r="13" spans="1:3" ht="16.5" customHeight="1">
      <c r="A13" s="14" t="s">
        <v>307</v>
      </c>
      <c r="B13" s="15" t="s">
        <v>308</v>
      </c>
      <c r="C13" s="16">
        <f>C14</f>
        <v>473111.8</v>
      </c>
    </row>
    <row r="14" spans="1:3" ht="12.75">
      <c r="A14" s="17" t="s">
        <v>309</v>
      </c>
      <c r="B14" s="18" t="s">
        <v>310</v>
      </c>
      <c r="C14" s="19">
        <v>473111.8</v>
      </c>
    </row>
    <row r="15" spans="1:3" ht="12.75">
      <c r="A15" s="14" t="s">
        <v>311</v>
      </c>
      <c r="B15" s="15" t="s">
        <v>312</v>
      </c>
      <c r="C15" s="16">
        <f>C17+C18+C16+C19</f>
        <v>98953.70000000001</v>
      </c>
    </row>
    <row r="16" spans="1:3" ht="12.75">
      <c r="A16" s="17" t="s">
        <v>313</v>
      </c>
      <c r="B16" s="18" t="s">
        <v>314</v>
      </c>
      <c r="C16" s="19">
        <v>58135</v>
      </c>
    </row>
    <row r="17" spans="1:3" ht="12.75">
      <c r="A17" s="17" t="s">
        <v>315</v>
      </c>
      <c r="B17" s="18" t="s">
        <v>316</v>
      </c>
      <c r="C17" s="19">
        <v>40746.8</v>
      </c>
    </row>
    <row r="18" spans="1:3" ht="12.75">
      <c r="A18" s="17" t="s">
        <v>317</v>
      </c>
      <c r="B18" s="18" t="s">
        <v>318</v>
      </c>
      <c r="C18" s="19">
        <v>41.9</v>
      </c>
    </row>
    <row r="19" spans="1:3" ht="12.75">
      <c r="A19" s="17" t="s">
        <v>317</v>
      </c>
      <c r="B19" s="18" t="s">
        <v>788</v>
      </c>
      <c r="C19" s="19">
        <v>30</v>
      </c>
    </row>
    <row r="20" spans="1:3" ht="12.75">
      <c r="A20" s="14" t="s">
        <v>319</v>
      </c>
      <c r="B20" s="15" t="s">
        <v>320</v>
      </c>
      <c r="C20" s="16">
        <f>C21</f>
        <v>5859.8</v>
      </c>
    </row>
    <row r="21" spans="1:3" ht="12.75">
      <c r="A21" s="20" t="s">
        <v>321</v>
      </c>
      <c r="B21" s="18" t="s">
        <v>322</v>
      </c>
      <c r="C21" s="19">
        <v>5859.8</v>
      </c>
    </row>
    <row r="22" spans="1:3" ht="34.5" customHeight="1">
      <c r="A22" s="11" t="s">
        <v>323</v>
      </c>
      <c r="B22" s="21" t="s">
        <v>324</v>
      </c>
      <c r="C22" s="16">
        <f>C23+C24+C25</f>
        <v>51293.7</v>
      </c>
    </row>
    <row r="23" spans="1:3" ht="43.5" customHeight="1">
      <c r="A23" s="17" t="s">
        <v>325</v>
      </c>
      <c r="B23" s="22" t="s">
        <v>326</v>
      </c>
      <c r="C23" s="19">
        <v>50982</v>
      </c>
    </row>
    <row r="24" spans="1:3" ht="52.5" customHeight="1">
      <c r="A24" s="17" t="s">
        <v>705</v>
      </c>
      <c r="B24" s="23" t="s">
        <v>706</v>
      </c>
      <c r="C24" s="19">
        <v>205.7</v>
      </c>
    </row>
    <row r="25" spans="1:3" ht="25.5">
      <c r="A25" s="17" t="s">
        <v>707</v>
      </c>
      <c r="B25" s="24" t="s">
        <v>935</v>
      </c>
      <c r="C25" s="25">
        <v>106</v>
      </c>
    </row>
    <row r="26" spans="1:3" ht="15" customHeight="1">
      <c r="A26" s="14" t="s">
        <v>327</v>
      </c>
      <c r="B26" s="15" t="s">
        <v>328</v>
      </c>
      <c r="C26" s="16">
        <f>C27</f>
        <v>3658.8</v>
      </c>
    </row>
    <row r="27" spans="1:3" ht="12.75">
      <c r="A27" s="17" t="s">
        <v>329</v>
      </c>
      <c r="B27" s="18" t="s">
        <v>330</v>
      </c>
      <c r="C27" s="19">
        <v>3658.8</v>
      </c>
    </row>
    <row r="28" spans="1:3" ht="12.75">
      <c r="A28" s="14" t="s">
        <v>331</v>
      </c>
      <c r="B28" s="15" t="s">
        <v>332</v>
      </c>
      <c r="C28" s="16">
        <f>C29+C30</f>
        <v>17566.5</v>
      </c>
    </row>
    <row r="29" spans="1:3" ht="18" customHeight="1">
      <c r="A29" s="17" t="s">
        <v>333</v>
      </c>
      <c r="B29" s="24" t="s">
        <v>334</v>
      </c>
      <c r="C29" s="19">
        <v>17500</v>
      </c>
    </row>
    <row r="30" spans="1:3" ht="18" customHeight="1">
      <c r="A30" s="17" t="s">
        <v>1187</v>
      </c>
      <c r="B30" s="24" t="s">
        <v>1188</v>
      </c>
      <c r="C30" s="19">
        <v>66.5</v>
      </c>
    </row>
    <row r="31" spans="1:3" ht="17.25" customHeight="1">
      <c r="A31" s="14" t="s">
        <v>335</v>
      </c>
      <c r="B31" s="15" t="s">
        <v>336</v>
      </c>
      <c r="C31" s="16">
        <f>C32+C33</f>
        <v>34256</v>
      </c>
    </row>
    <row r="32" spans="1:3" ht="39.75" customHeight="1">
      <c r="A32" s="17" t="s">
        <v>337</v>
      </c>
      <c r="B32" s="26" t="s">
        <v>338</v>
      </c>
      <c r="C32" s="19">
        <v>1000</v>
      </c>
    </row>
    <row r="33" spans="1:3" ht="25.5">
      <c r="A33" s="17" t="s">
        <v>339</v>
      </c>
      <c r="B33" s="27" t="s">
        <v>340</v>
      </c>
      <c r="C33" s="19">
        <f>20990+12266</f>
        <v>33256</v>
      </c>
    </row>
    <row r="34" spans="1:3" ht="12.75" hidden="1">
      <c r="A34" s="14" t="s">
        <v>341</v>
      </c>
      <c r="B34" s="15" t="s">
        <v>342</v>
      </c>
      <c r="C34" s="16">
        <f>C35</f>
        <v>0</v>
      </c>
    </row>
    <row r="35" spans="1:3" ht="30.75" customHeight="1" hidden="1">
      <c r="A35" s="17" t="s">
        <v>343</v>
      </c>
      <c r="B35" s="24" t="s">
        <v>344</v>
      </c>
      <c r="C35" s="19"/>
    </row>
    <row r="36" spans="1:3" ht="15" customHeight="1">
      <c r="A36" s="14" t="s">
        <v>345</v>
      </c>
      <c r="B36" s="15" t="s">
        <v>346</v>
      </c>
      <c r="C36" s="16">
        <v>7800</v>
      </c>
    </row>
    <row r="37" spans="1:3" ht="15" customHeight="1">
      <c r="A37" s="14" t="s">
        <v>347</v>
      </c>
      <c r="B37" s="15" t="s">
        <v>348</v>
      </c>
      <c r="C37" s="16">
        <f>C38</f>
        <v>632.4</v>
      </c>
    </row>
    <row r="38" spans="1:3" ht="17.25" customHeight="1">
      <c r="A38" s="17" t="s">
        <v>349</v>
      </c>
      <c r="B38" s="18" t="s">
        <v>350</v>
      </c>
      <c r="C38" s="19">
        <v>632.4</v>
      </c>
    </row>
    <row r="39" spans="1:3" ht="17.25" customHeight="1" thickBot="1">
      <c r="A39" s="14" t="s">
        <v>351</v>
      </c>
      <c r="B39" s="15" t="s">
        <v>352</v>
      </c>
      <c r="C39" s="16">
        <f>'Пр.3  '!C11</f>
        <v>1542171.7000000002</v>
      </c>
    </row>
    <row r="40" spans="1:3" ht="19.5" thickBot="1">
      <c r="A40" s="28"/>
      <c r="B40" s="29" t="s">
        <v>353</v>
      </c>
      <c r="C40" s="30">
        <f>C12+C39</f>
        <v>2235304.4000000004</v>
      </c>
    </row>
    <row r="42" ht="12.75">
      <c r="C42" s="266"/>
    </row>
    <row r="43" ht="12.75">
      <c r="C43" s="266"/>
    </row>
  </sheetData>
  <sheetProtection/>
  <mergeCells count="2">
    <mergeCell ref="B10:B11"/>
    <mergeCell ref="A8:C8"/>
  </mergeCells>
  <printOptions horizontalCentered="1"/>
  <pageMargins left="0.7874015748031497" right="0.3937007874015748" top="0.3937007874015748" bottom="0.3937007874015748" header="0.31496062992125984" footer="0.31496062992125984"/>
  <pageSetup fitToHeight="4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5"/>
  <sheetViews>
    <sheetView zoomScale="110" zoomScaleNormal="110" zoomScalePageLayoutView="0" workbookViewId="0" topLeftCell="A1">
      <selection activeCell="C1" sqref="C1:C5"/>
    </sheetView>
  </sheetViews>
  <sheetFormatPr defaultColWidth="97.8515625" defaultRowHeight="15"/>
  <cols>
    <col min="1" max="1" width="19.8515625" style="31" customWidth="1"/>
    <col min="2" max="2" width="97.8515625" style="46" customWidth="1"/>
    <col min="3" max="3" width="15.421875" style="46" customWidth="1"/>
    <col min="4" max="218" width="10.00390625" style="31" customWidth="1"/>
    <col min="219" max="219" width="25.421875" style="31" customWidth="1"/>
    <col min="220" max="16384" width="97.8515625" style="31" customWidth="1"/>
  </cols>
  <sheetData>
    <row r="1" spans="2:3" s="209" customFormat="1" ht="12.75">
      <c r="B1" s="210"/>
      <c r="C1" s="49" t="s">
        <v>171</v>
      </c>
    </row>
    <row r="2" spans="2:3" s="209" customFormat="1" ht="12.75">
      <c r="B2" s="210"/>
      <c r="C2" s="50" t="s">
        <v>170</v>
      </c>
    </row>
    <row r="3" spans="2:3" s="209" customFormat="1" ht="12.75">
      <c r="B3" s="210"/>
      <c r="C3" s="50" t="s">
        <v>299</v>
      </c>
    </row>
    <row r="4" spans="2:3" s="209" customFormat="1" ht="12.75">
      <c r="B4" s="210"/>
      <c r="C4" s="50" t="s">
        <v>1202</v>
      </c>
    </row>
    <row r="5" spans="2:3" s="209" customFormat="1" ht="12.75">
      <c r="B5" s="210"/>
      <c r="C5" s="50" t="s">
        <v>1200</v>
      </c>
    </row>
    <row r="6" spans="2:3" s="209" customFormat="1" ht="15">
      <c r="B6" s="210"/>
      <c r="C6" s="211" t="s">
        <v>1204</v>
      </c>
    </row>
    <row r="7" spans="2:3" s="209" customFormat="1" ht="15">
      <c r="B7" s="210"/>
      <c r="C7" s="212"/>
    </row>
    <row r="8" spans="1:3" ht="37.5" customHeight="1">
      <c r="A8" s="475" t="s">
        <v>955</v>
      </c>
      <c r="B8" s="475"/>
      <c r="C8" s="475"/>
    </row>
    <row r="9" spans="1:3" ht="23.25" customHeight="1" thickBot="1">
      <c r="A9" s="213"/>
      <c r="B9" s="214"/>
      <c r="C9" s="215"/>
    </row>
    <row r="10" spans="1:3" ht="26.25" thickBot="1">
      <c r="A10" s="32" t="s">
        <v>359</v>
      </c>
      <c r="B10" s="216" t="s">
        <v>301</v>
      </c>
      <c r="C10" s="243" t="s">
        <v>731</v>
      </c>
    </row>
    <row r="11" spans="1:3" ht="33">
      <c r="A11" s="33" t="s">
        <v>360</v>
      </c>
      <c r="B11" s="34" t="s">
        <v>361</v>
      </c>
      <c r="C11" s="35">
        <f>C23+C12+C75+C15</f>
        <v>1542171.7000000002</v>
      </c>
    </row>
    <row r="12" spans="1:3" ht="33">
      <c r="A12" s="14" t="s">
        <v>777</v>
      </c>
      <c r="B12" s="258" t="s">
        <v>776</v>
      </c>
      <c r="C12" s="38">
        <f>C13+C14</f>
        <v>86981.8</v>
      </c>
    </row>
    <row r="13" spans="1:3" ht="12.75">
      <c r="A13" s="36" t="s">
        <v>362</v>
      </c>
      <c r="B13" s="37" t="s">
        <v>363</v>
      </c>
      <c r="C13" s="38">
        <v>65402.1</v>
      </c>
    </row>
    <row r="14" spans="1:3" ht="12.75">
      <c r="A14" s="36" t="s">
        <v>364</v>
      </c>
      <c r="B14" s="37" t="s">
        <v>365</v>
      </c>
      <c r="C14" s="38">
        <v>21579.7</v>
      </c>
    </row>
    <row r="15" spans="1:3" ht="15.75">
      <c r="A15" s="36" t="s">
        <v>1012</v>
      </c>
      <c r="B15" s="39" t="s">
        <v>1011</v>
      </c>
      <c r="C15" s="38">
        <f>C16</f>
        <v>18561.5</v>
      </c>
    </row>
    <row r="16" spans="1:3" ht="12.75">
      <c r="A16" s="481" t="s">
        <v>1015</v>
      </c>
      <c r="B16" s="40" t="s">
        <v>1013</v>
      </c>
      <c r="C16" s="41">
        <f>SUM(C17:C22)</f>
        <v>18561.5</v>
      </c>
    </row>
    <row r="17" spans="1:3" ht="25.5">
      <c r="A17" s="482"/>
      <c r="B17" s="42" t="s">
        <v>1096</v>
      </c>
      <c r="C17" s="41">
        <v>1980.7</v>
      </c>
    </row>
    <row r="18" spans="1:3" ht="12.75">
      <c r="A18" s="482"/>
      <c r="B18" s="42" t="s">
        <v>1120</v>
      </c>
      <c r="C18" s="41">
        <v>306</v>
      </c>
    </row>
    <row r="19" spans="1:3" ht="12.75">
      <c r="A19" s="482"/>
      <c r="B19" s="42" t="s">
        <v>1014</v>
      </c>
      <c r="C19" s="41">
        <v>155</v>
      </c>
    </row>
    <row r="20" spans="1:3" ht="12.75">
      <c r="A20" s="482"/>
      <c r="B20" s="42" t="s">
        <v>1121</v>
      </c>
      <c r="C20" s="41">
        <v>7997.8</v>
      </c>
    </row>
    <row r="21" spans="1:3" ht="12.75">
      <c r="A21" s="482"/>
      <c r="B21" s="42" t="s">
        <v>1097</v>
      </c>
      <c r="C21" s="41">
        <v>8000</v>
      </c>
    </row>
    <row r="22" spans="1:3" ht="12.75">
      <c r="A22" s="483"/>
      <c r="B22" s="42" t="s">
        <v>1085</v>
      </c>
      <c r="C22" s="41">
        <v>122</v>
      </c>
    </row>
    <row r="23" spans="1:3" ht="31.5">
      <c r="A23" s="36" t="s">
        <v>366</v>
      </c>
      <c r="B23" s="39" t="s">
        <v>367</v>
      </c>
      <c r="C23" s="38">
        <f>+C27+C24+C25+C72+C69+C66+C26</f>
        <v>1361912.2000000002</v>
      </c>
    </row>
    <row r="24" spans="1:3" ht="12.75">
      <c r="A24" s="278" t="s">
        <v>368</v>
      </c>
      <c r="B24" s="40" t="s">
        <v>369</v>
      </c>
      <c r="C24" s="41">
        <v>164451.1</v>
      </c>
    </row>
    <row r="25" spans="1:3" ht="12.75">
      <c r="A25" s="278" t="s">
        <v>370</v>
      </c>
      <c r="B25" s="40" t="s">
        <v>371</v>
      </c>
      <c r="C25" s="41">
        <v>4871.5</v>
      </c>
    </row>
    <row r="26" spans="1:3" ht="53.25" customHeight="1">
      <c r="A26" s="423" t="s">
        <v>1098</v>
      </c>
      <c r="B26" s="44" t="s">
        <v>1099</v>
      </c>
      <c r="C26" s="41">
        <v>6518.3</v>
      </c>
    </row>
    <row r="27" spans="1:3" ht="12.75">
      <c r="A27" s="481" t="s">
        <v>373</v>
      </c>
      <c r="B27" s="40" t="s">
        <v>374</v>
      </c>
      <c r="C27" s="41">
        <f>SUM(C28:C65)</f>
        <v>1124217.8</v>
      </c>
    </row>
    <row r="28" spans="1:3" ht="12.75">
      <c r="A28" s="482"/>
      <c r="B28" s="40" t="s">
        <v>1100</v>
      </c>
      <c r="C28" s="41">
        <v>1541.6</v>
      </c>
    </row>
    <row r="29" spans="1:3" ht="12.75">
      <c r="A29" s="482"/>
      <c r="B29" s="40" t="s">
        <v>762</v>
      </c>
      <c r="C29" s="41">
        <v>209446.2</v>
      </c>
    </row>
    <row r="30" spans="1:3" ht="12.75">
      <c r="A30" s="482"/>
      <c r="B30" s="40" t="s">
        <v>1101</v>
      </c>
      <c r="C30" s="41">
        <v>693.6</v>
      </c>
    </row>
    <row r="31" spans="1:3" ht="12.75">
      <c r="A31" s="482"/>
      <c r="B31" s="40" t="s">
        <v>1102</v>
      </c>
      <c r="C31" s="41">
        <v>12072</v>
      </c>
    </row>
    <row r="32" spans="1:3" ht="12.75">
      <c r="A32" s="482"/>
      <c r="B32" s="40" t="s">
        <v>389</v>
      </c>
      <c r="C32" s="41">
        <v>5603.5</v>
      </c>
    </row>
    <row r="33" spans="1:3" ht="12.75">
      <c r="A33" s="482"/>
      <c r="B33" s="395" t="s">
        <v>1103</v>
      </c>
      <c r="C33" s="242">
        <v>13514.2</v>
      </c>
    </row>
    <row r="34" spans="1:3" ht="12.75">
      <c r="A34" s="482"/>
      <c r="B34" s="241" t="s">
        <v>394</v>
      </c>
      <c r="C34" s="242">
        <v>27744.6</v>
      </c>
    </row>
    <row r="35" spans="1:3" ht="25.5">
      <c r="A35" s="482"/>
      <c r="B35" s="42" t="s">
        <v>397</v>
      </c>
      <c r="C35" s="242">
        <v>2185.5</v>
      </c>
    </row>
    <row r="36" spans="1:3" ht="25.5">
      <c r="A36" s="482"/>
      <c r="B36" s="42" t="s">
        <v>1104</v>
      </c>
      <c r="C36" s="242">
        <v>30535.1</v>
      </c>
    </row>
    <row r="37" spans="1:3" ht="25.5">
      <c r="A37" s="482"/>
      <c r="B37" s="42" t="s">
        <v>391</v>
      </c>
      <c r="C37" s="41">
        <v>1093.7</v>
      </c>
    </row>
    <row r="38" spans="1:3" ht="25.5">
      <c r="A38" s="482"/>
      <c r="B38" s="42" t="s">
        <v>398</v>
      </c>
      <c r="C38" s="242">
        <v>100</v>
      </c>
    </row>
    <row r="39" spans="1:3" ht="25.5">
      <c r="A39" s="482"/>
      <c r="B39" s="42" t="s">
        <v>393</v>
      </c>
      <c r="C39" s="242">
        <v>292</v>
      </c>
    </row>
    <row r="40" spans="1:3" ht="25.5">
      <c r="A40" s="482"/>
      <c r="B40" s="42" t="s">
        <v>390</v>
      </c>
      <c r="C40" s="242">
        <v>582</v>
      </c>
    </row>
    <row r="41" spans="1:3" ht="25.5">
      <c r="A41" s="482"/>
      <c r="B41" s="42" t="s">
        <v>763</v>
      </c>
      <c r="C41" s="41">
        <v>392315.8</v>
      </c>
    </row>
    <row r="42" spans="1:3" ht="25.5">
      <c r="A42" s="482"/>
      <c r="B42" s="42" t="s">
        <v>392</v>
      </c>
      <c r="C42" s="242">
        <v>2606.7</v>
      </c>
    </row>
    <row r="43" spans="1:3" ht="12.75">
      <c r="A43" s="482"/>
      <c r="B43" s="40" t="s">
        <v>376</v>
      </c>
      <c r="C43" s="41">
        <v>2416.6</v>
      </c>
    </row>
    <row r="44" spans="1:3" ht="12.75">
      <c r="A44" s="482"/>
      <c r="B44" s="40" t="s">
        <v>386</v>
      </c>
      <c r="C44" s="19">
        <v>623.1</v>
      </c>
    </row>
    <row r="45" spans="1:3" ht="12.75">
      <c r="A45" s="482"/>
      <c r="B45" s="40" t="s">
        <v>387</v>
      </c>
      <c r="C45" s="41">
        <v>719.8</v>
      </c>
    </row>
    <row r="46" spans="1:3" ht="25.5">
      <c r="A46" s="482"/>
      <c r="B46" s="42" t="s">
        <v>968</v>
      </c>
      <c r="C46" s="242">
        <v>763</v>
      </c>
    </row>
    <row r="47" spans="1:3" ht="12.75">
      <c r="A47" s="482"/>
      <c r="B47" s="395" t="s">
        <v>1016</v>
      </c>
      <c r="C47" s="41">
        <v>1340</v>
      </c>
    </row>
    <row r="48" spans="1:3" ht="12.75">
      <c r="A48" s="482"/>
      <c r="B48" s="241" t="s">
        <v>396</v>
      </c>
      <c r="C48" s="41">
        <v>94353.1</v>
      </c>
    </row>
    <row r="49" spans="1:3" ht="25.5">
      <c r="A49" s="482"/>
      <c r="B49" s="42" t="s">
        <v>385</v>
      </c>
      <c r="C49" s="43">
        <v>862.5</v>
      </c>
    </row>
    <row r="50" spans="1:3" ht="25.5">
      <c r="A50" s="482"/>
      <c r="B50" s="42" t="s">
        <v>380</v>
      </c>
      <c r="C50" s="41">
        <v>2100.3</v>
      </c>
    </row>
    <row r="51" spans="1:3" ht="12.75">
      <c r="A51" s="482"/>
      <c r="B51" s="42" t="s">
        <v>383</v>
      </c>
      <c r="C51" s="41">
        <v>25356.8</v>
      </c>
    </row>
    <row r="52" spans="1:3" ht="12.75">
      <c r="A52" s="482"/>
      <c r="B52" s="42" t="s">
        <v>1017</v>
      </c>
      <c r="C52" s="41">
        <v>4980</v>
      </c>
    </row>
    <row r="53" spans="1:3" ht="25.5">
      <c r="A53" s="482"/>
      <c r="B53" s="42" t="s">
        <v>377</v>
      </c>
      <c r="C53" s="41">
        <v>1612.8</v>
      </c>
    </row>
    <row r="54" spans="1:3" ht="12.75">
      <c r="A54" s="482"/>
      <c r="B54" s="40" t="s">
        <v>381</v>
      </c>
      <c r="C54" s="41">
        <v>1278.8</v>
      </c>
    </row>
    <row r="55" spans="1:3" ht="63.75">
      <c r="A55" s="482"/>
      <c r="B55" s="44" t="s">
        <v>388</v>
      </c>
      <c r="C55" s="41">
        <v>11.7</v>
      </c>
    </row>
    <row r="56" spans="1:3" ht="25.5">
      <c r="A56" s="482"/>
      <c r="B56" s="42" t="s">
        <v>382</v>
      </c>
      <c r="C56" s="41">
        <v>525</v>
      </c>
    </row>
    <row r="57" spans="1:3" ht="12.75">
      <c r="A57" s="482"/>
      <c r="B57" s="40" t="s">
        <v>378</v>
      </c>
      <c r="C57" s="43">
        <v>87692.4</v>
      </c>
    </row>
    <row r="58" spans="1:3" ht="25.5">
      <c r="A58" s="482"/>
      <c r="B58" s="42" t="s">
        <v>395</v>
      </c>
      <c r="C58" s="242">
        <v>13452.3</v>
      </c>
    </row>
    <row r="59" spans="1:3" ht="12.75">
      <c r="A59" s="482"/>
      <c r="B59" s="40" t="s">
        <v>1018</v>
      </c>
      <c r="C59" s="41">
        <v>11644.7</v>
      </c>
    </row>
    <row r="60" spans="1:3" ht="12.75">
      <c r="A60" s="482"/>
      <c r="B60" s="40" t="s">
        <v>379</v>
      </c>
      <c r="C60" s="41">
        <v>22585.4</v>
      </c>
    </row>
    <row r="61" spans="1:3" ht="25.5">
      <c r="A61" s="482"/>
      <c r="B61" s="42" t="s">
        <v>1086</v>
      </c>
      <c r="C61" s="41">
        <v>38354.8</v>
      </c>
    </row>
    <row r="62" spans="1:3" ht="25.5">
      <c r="A62" s="482"/>
      <c r="B62" s="42" t="s">
        <v>829</v>
      </c>
      <c r="C62" s="41">
        <v>54691.9</v>
      </c>
    </row>
    <row r="63" spans="1:3" ht="39.75" customHeight="1">
      <c r="A63" s="482"/>
      <c r="B63" s="42" t="s">
        <v>1087</v>
      </c>
      <c r="C63" s="41">
        <v>38956.7</v>
      </c>
    </row>
    <row r="64" spans="1:3" ht="12.75">
      <c r="A64" s="482"/>
      <c r="B64" s="40" t="s">
        <v>384</v>
      </c>
      <c r="C64" s="41">
        <v>18986.9</v>
      </c>
    </row>
    <row r="65" spans="1:3" ht="12.75">
      <c r="A65" s="483"/>
      <c r="B65" s="40" t="s">
        <v>375</v>
      </c>
      <c r="C65" s="41">
        <v>582.7</v>
      </c>
    </row>
    <row r="66" spans="1:3" ht="38.25">
      <c r="A66" s="481" t="s">
        <v>773</v>
      </c>
      <c r="B66" s="262" t="s">
        <v>774</v>
      </c>
      <c r="C66" s="242">
        <f>C67+C68</f>
        <v>8327.5</v>
      </c>
    </row>
    <row r="67" spans="1:3" ht="13.5" customHeight="1">
      <c r="A67" s="482"/>
      <c r="B67" s="259" t="s">
        <v>372</v>
      </c>
      <c r="C67" s="242">
        <v>6156.2</v>
      </c>
    </row>
    <row r="68" spans="1:3" ht="13.5" customHeight="1">
      <c r="A68" s="483"/>
      <c r="B68" s="259" t="s">
        <v>772</v>
      </c>
      <c r="C68" s="242">
        <v>2171.3</v>
      </c>
    </row>
    <row r="69" spans="1:3" ht="38.25">
      <c r="A69" s="481" t="s">
        <v>764</v>
      </c>
      <c r="B69" s="44" t="s">
        <v>775</v>
      </c>
      <c r="C69" s="41">
        <f>C70+C71</f>
        <v>35495.799999999996</v>
      </c>
    </row>
    <row r="70" spans="1:3" ht="12.75">
      <c r="A70" s="482"/>
      <c r="B70" s="259" t="s">
        <v>372</v>
      </c>
      <c r="C70" s="41">
        <v>33926.6</v>
      </c>
    </row>
    <row r="71" spans="1:3" ht="12.75">
      <c r="A71" s="483"/>
      <c r="B71" s="259" t="s">
        <v>772</v>
      </c>
      <c r="C71" s="41">
        <v>1569.2</v>
      </c>
    </row>
    <row r="72" spans="1:3" ht="38.25">
      <c r="A72" s="481" t="s">
        <v>732</v>
      </c>
      <c r="B72" s="44" t="s">
        <v>1088</v>
      </c>
      <c r="C72" s="41">
        <f>C73+C74</f>
        <v>18030.2</v>
      </c>
    </row>
    <row r="73" spans="1:3" ht="25.5">
      <c r="A73" s="482"/>
      <c r="B73" s="42" t="s">
        <v>1019</v>
      </c>
      <c r="C73" s="41">
        <v>1810</v>
      </c>
    </row>
    <row r="74" spans="1:3" ht="25.5">
      <c r="A74" s="483"/>
      <c r="B74" s="42" t="s">
        <v>733</v>
      </c>
      <c r="C74" s="41">
        <v>16220.2</v>
      </c>
    </row>
    <row r="75" spans="1:3" s="317" customFormat="1" ht="12.75">
      <c r="A75" s="14" t="s">
        <v>841</v>
      </c>
      <c r="B75" s="316" t="s">
        <v>842</v>
      </c>
      <c r="C75" s="38">
        <f>C79+C76+C82</f>
        <v>74716.2</v>
      </c>
    </row>
    <row r="76" spans="1:3" ht="25.5">
      <c r="A76" s="478" t="s">
        <v>1020</v>
      </c>
      <c r="B76" s="396" t="s">
        <v>1021</v>
      </c>
      <c r="C76" s="242">
        <f>C77+C78</f>
        <v>23197.2</v>
      </c>
    </row>
    <row r="77" spans="1:3" ht="25.5">
      <c r="A77" s="479"/>
      <c r="B77" s="42" t="s">
        <v>1022</v>
      </c>
      <c r="C77" s="242">
        <v>897.2</v>
      </c>
    </row>
    <row r="78" spans="1:3" ht="25.5">
      <c r="A78" s="480"/>
      <c r="B78" s="42" t="s">
        <v>1105</v>
      </c>
      <c r="C78" s="242">
        <v>22300</v>
      </c>
    </row>
    <row r="79" spans="1:3" ht="38.25">
      <c r="A79" s="484" t="s">
        <v>843</v>
      </c>
      <c r="B79" s="318" t="s">
        <v>844</v>
      </c>
      <c r="C79" s="242">
        <f>C80+C81</f>
        <v>45906.5</v>
      </c>
    </row>
    <row r="80" spans="1:3" ht="12.75">
      <c r="A80" s="485"/>
      <c r="B80" s="318" t="s">
        <v>845</v>
      </c>
      <c r="C80" s="242">
        <v>2052.5</v>
      </c>
    </row>
    <row r="81" spans="1:3" ht="12.75">
      <c r="A81" s="486"/>
      <c r="B81" s="461" t="s">
        <v>846</v>
      </c>
      <c r="C81" s="41">
        <v>43854</v>
      </c>
    </row>
    <row r="82" spans="1:3" ht="12.75">
      <c r="A82" s="478" t="s">
        <v>1024</v>
      </c>
      <c r="B82" s="259" t="s">
        <v>1023</v>
      </c>
      <c r="C82" s="242">
        <f>C83+C84</f>
        <v>5612.5</v>
      </c>
    </row>
    <row r="83" spans="1:3" ht="25.5">
      <c r="A83" s="479"/>
      <c r="B83" s="396" t="s">
        <v>1089</v>
      </c>
      <c r="C83" s="242">
        <v>5508.6</v>
      </c>
    </row>
    <row r="84" spans="1:3" ht="38.25">
      <c r="A84" s="480"/>
      <c r="B84" s="396" t="s">
        <v>1090</v>
      </c>
      <c r="C84" s="41">
        <v>103.9</v>
      </c>
    </row>
    <row r="85" s="46" customFormat="1" ht="12.75">
      <c r="A85" s="31"/>
    </row>
    <row r="86" spans="1:2" s="46" customFormat="1" ht="12.75">
      <c r="A86" s="31"/>
      <c r="B86" s="45"/>
    </row>
    <row r="87" spans="1:2" s="46" customFormat="1" ht="12.75">
      <c r="A87" s="31"/>
      <c r="B87" s="45"/>
    </row>
    <row r="88" spans="1:3" s="46" customFormat="1" ht="12.75">
      <c r="A88" s="31"/>
      <c r="B88" s="45"/>
      <c r="C88" s="381"/>
    </row>
    <row r="89" spans="1:2" s="46" customFormat="1" ht="12.75">
      <c r="A89" s="31"/>
      <c r="B89" s="45"/>
    </row>
    <row r="90" spans="1:2" s="46" customFormat="1" ht="12.75">
      <c r="A90" s="31"/>
      <c r="B90" s="45"/>
    </row>
    <row r="91" spans="1:2" s="46" customFormat="1" ht="12.75">
      <c r="A91" s="31"/>
      <c r="B91" s="45"/>
    </row>
    <row r="92" spans="1:2" s="46" customFormat="1" ht="12.75">
      <c r="A92" s="31"/>
      <c r="B92" s="45"/>
    </row>
    <row r="93" spans="1:2" s="46" customFormat="1" ht="12.75">
      <c r="A93" s="31"/>
      <c r="B93" s="45"/>
    </row>
    <row r="94" spans="1:2" s="46" customFormat="1" ht="12.75">
      <c r="A94" s="31"/>
      <c r="B94" s="45"/>
    </row>
    <row r="95" spans="2:3" ht="12.75">
      <c r="B95" s="45"/>
      <c r="C95" s="31"/>
    </row>
  </sheetData>
  <sheetProtection/>
  <autoFilter ref="A10:HM84"/>
  <mergeCells count="9">
    <mergeCell ref="A82:A84"/>
    <mergeCell ref="A27:A65"/>
    <mergeCell ref="A66:A68"/>
    <mergeCell ref="A16:A22"/>
    <mergeCell ref="A72:A74"/>
    <mergeCell ref="A79:A81"/>
    <mergeCell ref="A69:A71"/>
    <mergeCell ref="A76:A78"/>
    <mergeCell ref="A8:C8"/>
  </mergeCells>
  <printOptions horizontalCentered="1"/>
  <pageMargins left="0.7874015748031497" right="0.1968503937007874" top="0.3937007874015748" bottom="0.3937007874015748" header="0" footer="0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E1" sqref="E1:E5"/>
    </sheetView>
  </sheetViews>
  <sheetFormatPr defaultColWidth="10.140625" defaultRowHeight="15"/>
  <cols>
    <col min="1" max="1" width="5.421875" style="345" customWidth="1"/>
    <col min="2" max="2" width="48.140625" style="345" customWidth="1"/>
    <col min="3" max="3" width="20.421875" style="345" customWidth="1"/>
    <col min="4" max="5" width="25.140625" style="345" customWidth="1"/>
    <col min="6" max="16384" width="10.140625" style="345" customWidth="1"/>
  </cols>
  <sheetData>
    <row r="1" spans="3:5" ht="16.5">
      <c r="C1" s="49"/>
      <c r="E1" s="436" t="s">
        <v>171</v>
      </c>
    </row>
    <row r="2" spans="3:5" ht="16.5">
      <c r="C2" s="50"/>
      <c r="E2" s="437" t="s">
        <v>170</v>
      </c>
    </row>
    <row r="3" spans="3:5" ht="16.5">
      <c r="C3" s="50"/>
      <c r="E3" s="437" t="s">
        <v>299</v>
      </c>
    </row>
    <row r="4" spans="3:5" ht="16.5">
      <c r="C4" s="50"/>
      <c r="E4" s="437" t="s">
        <v>1202</v>
      </c>
    </row>
    <row r="5" spans="3:5" ht="16.5">
      <c r="C5" s="50"/>
      <c r="E5" s="437" t="s">
        <v>1200</v>
      </c>
    </row>
    <row r="6" spans="3:5" ht="16.5">
      <c r="C6" s="346"/>
      <c r="E6" s="346" t="s">
        <v>1205</v>
      </c>
    </row>
    <row r="9" spans="1:5" ht="69.75" customHeight="1">
      <c r="A9" s="487" t="s">
        <v>855</v>
      </c>
      <c r="B9" s="487"/>
      <c r="C9" s="487"/>
      <c r="D9" s="487"/>
      <c r="E9" s="487"/>
    </row>
    <row r="10" spans="3:5" ht="16.5">
      <c r="C10" s="347"/>
      <c r="D10" s="347"/>
      <c r="E10" s="347" t="s">
        <v>856</v>
      </c>
    </row>
    <row r="11" spans="1:5" s="349" customFormat="1" ht="129" customHeight="1">
      <c r="A11" s="348" t="s">
        <v>354</v>
      </c>
      <c r="B11" s="348" t="s">
        <v>857</v>
      </c>
      <c r="C11" s="348" t="s">
        <v>708</v>
      </c>
      <c r="D11" s="532" t="s">
        <v>956</v>
      </c>
      <c r="E11" s="533" t="s">
        <v>1039</v>
      </c>
    </row>
    <row r="12" spans="1:5" ht="18.75">
      <c r="A12" s="350">
        <v>1</v>
      </c>
      <c r="B12" s="350" t="s">
        <v>858</v>
      </c>
      <c r="C12" s="351">
        <f>D12+E12</f>
        <v>159.3</v>
      </c>
      <c r="D12" s="351">
        <v>129</v>
      </c>
      <c r="E12" s="351">
        <v>30.3</v>
      </c>
    </row>
    <row r="13" spans="1:5" ht="18.75">
      <c r="A13" s="350">
        <v>2</v>
      </c>
      <c r="B13" s="350" t="s">
        <v>874</v>
      </c>
      <c r="C13" s="351">
        <f aca="true" t="shared" si="0" ref="C13:C25">D13+E13</f>
        <v>127.3</v>
      </c>
      <c r="D13" s="351">
        <v>127.3</v>
      </c>
      <c r="E13" s="351"/>
    </row>
    <row r="14" spans="1:5" ht="18.75">
      <c r="A14" s="350">
        <v>3</v>
      </c>
      <c r="B14" s="350" t="s">
        <v>859</v>
      </c>
      <c r="C14" s="351">
        <f t="shared" si="0"/>
        <v>193.2</v>
      </c>
      <c r="D14" s="351">
        <v>193.2</v>
      </c>
      <c r="E14" s="351"/>
    </row>
    <row r="15" spans="1:5" ht="18.75">
      <c r="A15" s="350">
        <v>4</v>
      </c>
      <c r="B15" s="350" t="s">
        <v>860</v>
      </c>
      <c r="C15" s="351">
        <f t="shared" si="0"/>
        <v>184.8</v>
      </c>
      <c r="D15" s="351">
        <v>184.8</v>
      </c>
      <c r="E15" s="351"/>
    </row>
    <row r="16" spans="1:5" ht="18.75">
      <c r="A16" s="350">
        <v>5</v>
      </c>
      <c r="B16" s="350" t="s">
        <v>861</v>
      </c>
      <c r="C16" s="351">
        <f t="shared" si="0"/>
        <v>207.7</v>
      </c>
      <c r="D16" s="351">
        <v>176.7</v>
      </c>
      <c r="E16" s="351">
        <v>31</v>
      </c>
    </row>
    <row r="17" spans="1:5" ht="18.75">
      <c r="A17" s="350">
        <v>6</v>
      </c>
      <c r="B17" s="350" t="s">
        <v>862</v>
      </c>
      <c r="C17" s="351">
        <f t="shared" si="0"/>
        <v>246.8</v>
      </c>
      <c r="D17" s="351">
        <v>246.8</v>
      </c>
      <c r="E17" s="351"/>
    </row>
    <row r="18" spans="1:5" ht="18.75">
      <c r="A18" s="350">
        <v>7</v>
      </c>
      <c r="B18" s="350" t="s">
        <v>863</v>
      </c>
      <c r="C18" s="351">
        <f t="shared" si="0"/>
        <v>193</v>
      </c>
      <c r="D18" s="351">
        <v>193</v>
      </c>
      <c r="E18" s="351"/>
    </row>
    <row r="19" spans="1:5" ht="18.75">
      <c r="A19" s="350">
        <v>8</v>
      </c>
      <c r="B19" s="350" t="s">
        <v>864</v>
      </c>
      <c r="C19" s="351">
        <f t="shared" si="0"/>
        <v>94.1</v>
      </c>
      <c r="D19" s="351">
        <v>94.1</v>
      </c>
      <c r="E19" s="351"/>
    </row>
    <row r="20" spans="1:5" ht="18.75">
      <c r="A20" s="350">
        <v>9</v>
      </c>
      <c r="B20" s="350" t="s">
        <v>865</v>
      </c>
      <c r="C20" s="351">
        <f t="shared" si="0"/>
        <v>114</v>
      </c>
      <c r="D20" s="351">
        <v>114</v>
      </c>
      <c r="E20" s="351"/>
    </row>
    <row r="21" spans="1:5" ht="18.75">
      <c r="A21" s="350">
        <v>10</v>
      </c>
      <c r="B21" s="350" t="s">
        <v>866</v>
      </c>
      <c r="C21" s="351">
        <f t="shared" si="0"/>
        <v>165.4</v>
      </c>
      <c r="D21" s="351">
        <v>165.4</v>
      </c>
      <c r="E21" s="351"/>
    </row>
    <row r="22" spans="1:5" ht="18.75">
      <c r="A22" s="350">
        <v>11</v>
      </c>
      <c r="B22" s="350" t="s">
        <v>867</v>
      </c>
      <c r="C22" s="351">
        <f t="shared" si="0"/>
        <v>143.2</v>
      </c>
      <c r="D22" s="351">
        <v>143.2</v>
      </c>
      <c r="E22" s="351"/>
    </row>
    <row r="23" spans="1:5" ht="18.75">
      <c r="A23" s="350">
        <v>12</v>
      </c>
      <c r="B23" s="350" t="s">
        <v>868</v>
      </c>
      <c r="C23" s="351">
        <f t="shared" si="0"/>
        <v>122.7</v>
      </c>
      <c r="D23" s="351">
        <v>122.7</v>
      </c>
      <c r="E23" s="351"/>
    </row>
    <row r="24" spans="1:5" ht="18.75">
      <c r="A24" s="350">
        <v>13</v>
      </c>
      <c r="B24" s="350" t="s">
        <v>1106</v>
      </c>
      <c r="C24" s="351">
        <f t="shared" si="0"/>
        <v>50.5</v>
      </c>
      <c r="D24" s="351"/>
      <c r="E24" s="351">
        <v>50.5</v>
      </c>
    </row>
    <row r="25" spans="1:5" ht="18.75">
      <c r="A25" s="350">
        <v>14</v>
      </c>
      <c r="B25" s="350" t="s">
        <v>1107</v>
      </c>
      <c r="C25" s="351">
        <f t="shared" si="0"/>
        <v>50.5</v>
      </c>
      <c r="D25" s="351"/>
      <c r="E25" s="351">
        <v>50.5</v>
      </c>
    </row>
    <row r="26" spans="1:5" s="354" customFormat="1" ht="28.5" customHeight="1">
      <c r="A26" s="352"/>
      <c r="B26" s="352" t="s">
        <v>869</v>
      </c>
      <c r="C26" s="353">
        <f>SUM(C12:C25)</f>
        <v>2052.5</v>
      </c>
      <c r="D26" s="353">
        <f>SUM(D12:D25)</f>
        <v>1890.2</v>
      </c>
      <c r="E26" s="353">
        <f>SUM(E12:E25)</f>
        <v>162.3</v>
      </c>
    </row>
  </sheetData>
  <sheetProtection/>
  <mergeCells count="1">
    <mergeCell ref="A9:E9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workbookViewId="0" topLeftCell="A1">
      <selection activeCell="D1" sqref="D1:D5"/>
    </sheetView>
  </sheetViews>
  <sheetFormatPr defaultColWidth="15.00390625" defaultRowHeight="15"/>
  <cols>
    <col min="1" max="1" width="70.421875" style="48" customWidth="1"/>
    <col min="2" max="2" width="15.00390625" style="48" customWidth="1"/>
    <col min="3" max="3" width="18.28125" style="48" customWidth="1"/>
    <col min="4" max="4" width="20.140625" style="64" customWidth="1"/>
    <col min="5" max="232" width="10.00390625" style="48" customWidth="1"/>
    <col min="233" max="233" width="70.421875" style="48" customWidth="1"/>
    <col min="234" max="16384" width="15.00390625" style="48" customWidth="1"/>
  </cols>
  <sheetData>
    <row r="1" ht="15">
      <c r="D1" s="436" t="s">
        <v>171</v>
      </c>
    </row>
    <row r="2" ht="15">
      <c r="D2" s="437" t="s">
        <v>170</v>
      </c>
    </row>
    <row r="3" ht="15">
      <c r="D3" s="437" t="s">
        <v>299</v>
      </c>
    </row>
    <row r="4" ht="15">
      <c r="D4" s="437" t="s">
        <v>1202</v>
      </c>
    </row>
    <row r="5" ht="15">
      <c r="D5" s="437" t="s">
        <v>1200</v>
      </c>
    </row>
    <row r="6" ht="15">
      <c r="D6" s="437" t="s">
        <v>1206</v>
      </c>
    </row>
    <row r="8" spans="1:4" ht="58.5" customHeight="1" thickBot="1">
      <c r="A8" s="534" t="s">
        <v>822</v>
      </c>
      <c r="B8" s="534"/>
      <c r="C8" s="534"/>
      <c r="D8" s="534"/>
    </row>
    <row r="9" spans="1:4" ht="24" customHeight="1" thickBot="1">
      <c r="A9" s="492" t="s">
        <v>438</v>
      </c>
      <c r="B9" s="488" t="s">
        <v>405</v>
      </c>
      <c r="C9" s="489"/>
      <c r="D9" s="494" t="s">
        <v>439</v>
      </c>
    </row>
    <row r="10" spans="1:4" ht="15.75" customHeight="1" thickBot="1">
      <c r="A10" s="493"/>
      <c r="B10" s="65" t="s">
        <v>406</v>
      </c>
      <c r="C10" s="66" t="s">
        <v>407</v>
      </c>
      <c r="D10" s="495"/>
    </row>
    <row r="11" spans="1:4" ht="16.5" thickBot="1">
      <c r="A11" s="156" t="s">
        <v>267</v>
      </c>
      <c r="B11" s="157" t="s">
        <v>266</v>
      </c>
      <c r="C11" s="158"/>
      <c r="D11" s="159">
        <f>D12+D13+D14+D15+D16</f>
        <v>205261.7</v>
      </c>
    </row>
    <row r="12" spans="1:4" ht="45.75" customHeight="1">
      <c r="A12" s="155" t="s">
        <v>157</v>
      </c>
      <c r="B12" s="150"/>
      <c r="C12" s="154" t="s">
        <v>156</v>
      </c>
      <c r="D12" s="152">
        <v>5932.2</v>
      </c>
    </row>
    <row r="13" spans="1:4" ht="44.25" customHeight="1">
      <c r="A13" s="155" t="s">
        <v>603</v>
      </c>
      <c r="B13" s="150"/>
      <c r="C13" s="154" t="s">
        <v>148</v>
      </c>
      <c r="D13" s="152">
        <v>78525.3</v>
      </c>
    </row>
    <row r="14" spans="1:4" ht="30">
      <c r="A14" s="147" t="s">
        <v>155</v>
      </c>
      <c r="B14" s="153"/>
      <c r="C14" s="154" t="s">
        <v>154</v>
      </c>
      <c r="D14" s="152">
        <v>24609</v>
      </c>
    </row>
    <row r="15" spans="1:4" ht="15">
      <c r="A15" s="149" t="s">
        <v>270</v>
      </c>
      <c r="B15" s="150"/>
      <c r="C15" s="151" t="s">
        <v>240</v>
      </c>
      <c r="D15" s="152">
        <v>7611.6</v>
      </c>
    </row>
    <row r="16" spans="1:4" ht="15.75" thickBot="1">
      <c r="A16" s="57" t="s">
        <v>153</v>
      </c>
      <c r="B16" s="53"/>
      <c r="C16" s="54" t="s">
        <v>151</v>
      </c>
      <c r="D16" s="55">
        <f>89571.6-988</f>
        <v>88583.6</v>
      </c>
    </row>
    <row r="17" spans="1:4" ht="46.5" customHeight="1" thickBot="1">
      <c r="A17" s="160" t="s">
        <v>272</v>
      </c>
      <c r="B17" s="157" t="s">
        <v>271</v>
      </c>
      <c r="C17" s="158"/>
      <c r="D17" s="161">
        <f>D18</f>
        <v>500</v>
      </c>
    </row>
    <row r="18" spans="1:4" ht="30.75" customHeight="1" thickBot="1">
      <c r="A18" s="147" t="s">
        <v>273</v>
      </c>
      <c r="B18" s="148"/>
      <c r="C18" s="151" t="s">
        <v>195</v>
      </c>
      <c r="D18" s="152">
        <v>500</v>
      </c>
    </row>
    <row r="19" spans="1:4" ht="21.75" customHeight="1" thickBot="1">
      <c r="A19" s="162" t="s">
        <v>275</v>
      </c>
      <c r="B19" s="157" t="s">
        <v>274</v>
      </c>
      <c r="C19" s="158"/>
      <c r="D19" s="161">
        <f>D20+D23+D21+D22</f>
        <v>38892.5</v>
      </c>
    </row>
    <row r="20" spans="1:4" ht="15">
      <c r="A20" s="146" t="s">
        <v>95</v>
      </c>
      <c r="B20" s="145"/>
      <c r="C20" s="151" t="s">
        <v>94</v>
      </c>
      <c r="D20" s="152">
        <v>9800</v>
      </c>
    </row>
    <row r="21" spans="1:4" ht="15">
      <c r="A21" s="146" t="s">
        <v>135</v>
      </c>
      <c r="B21" s="145"/>
      <c r="C21" s="151" t="s">
        <v>102</v>
      </c>
      <c r="D21" s="152">
        <v>23112.5</v>
      </c>
    </row>
    <row r="22" spans="1:4" ht="15">
      <c r="A22" s="146" t="s">
        <v>1054</v>
      </c>
      <c r="B22" s="145"/>
      <c r="C22" s="151" t="s">
        <v>1056</v>
      </c>
      <c r="D22" s="152">
        <v>1050</v>
      </c>
    </row>
    <row r="23" spans="1:4" ht="15.75" thickBot="1">
      <c r="A23" s="57" t="s">
        <v>101</v>
      </c>
      <c r="B23" s="58"/>
      <c r="C23" s="54" t="s">
        <v>100</v>
      </c>
      <c r="D23" s="55">
        <v>4930</v>
      </c>
    </row>
    <row r="24" spans="1:4" ht="24.75" customHeight="1" thickBot="1">
      <c r="A24" s="162" t="s">
        <v>408</v>
      </c>
      <c r="B24" s="157" t="s">
        <v>264</v>
      </c>
      <c r="C24" s="158"/>
      <c r="D24" s="161">
        <f>D26+D25+D28+D27</f>
        <v>99000.4</v>
      </c>
    </row>
    <row r="25" spans="1:4" ht="15">
      <c r="A25" s="146" t="s">
        <v>79</v>
      </c>
      <c r="B25" s="145"/>
      <c r="C25" s="151" t="s">
        <v>78</v>
      </c>
      <c r="D25" s="163">
        <v>84371.4</v>
      </c>
    </row>
    <row r="26" spans="1:4" ht="15">
      <c r="A26" s="146" t="s">
        <v>187</v>
      </c>
      <c r="B26" s="145"/>
      <c r="C26" s="151" t="s">
        <v>186</v>
      </c>
      <c r="D26" s="152">
        <v>13389</v>
      </c>
    </row>
    <row r="27" spans="1:4" ht="15">
      <c r="A27" s="146" t="s">
        <v>1123</v>
      </c>
      <c r="B27" s="145"/>
      <c r="C27" s="151" t="s">
        <v>1122</v>
      </c>
      <c r="D27" s="152">
        <v>764.7</v>
      </c>
    </row>
    <row r="28" spans="1:4" ht="15.75" thickBot="1">
      <c r="A28" s="57" t="s">
        <v>1109</v>
      </c>
      <c r="B28" s="58"/>
      <c r="C28" s="54" t="s">
        <v>1108</v>
      </c>
      <c r="D28" s="55">
        <v>475.3</v>
      </c>
    </row>
    <row r="29" spans="1:4" ht="20.25" customHeight="1" thickBot="1">
      <c r="A29" s="156" t="s">
        <v>409</v>
      </c>
      <c r="B29" s="157" t="s">
        <v>276</v>
      </c>
      <c r="C29" s="158"/>
      <c r="D29" s="161">
        <f>D30+D31+D33+D32</f>
        <v>1213852.2000000002</v>
      </c>
    </row>
    <row r="30" spans="1:4" ht="15">
      <c r="A30" s="144" t="s">
        <v>179</v>
      </c>
      <c r="B30" s="145"/>
      <c r="C30" s="154" t="s">
        <v>180</v>
      </c>
      <c r="D30" s="152">
        <f>441567.9+2445</f>
        <v>444012.9</v>
      </c>
    </row>
    <row r="31" spans="1:4" ht="15">
      <c r="A31" s="144" t="s">
        <v>63</v>
      </c>
      <c r="B31" s="145"/>
      <c r="C31" s="151" t="s">
        <v>62</v>
      </c>
      <c r="D31" s="152">
        <v>742677.7</v>
      </c>
    </row>
    <row r="32" spans="1:4" ht="15">
      <c r="A32" s="143" t="s">
        <v>223</v>
      </c>
      <c r="B32" s="140"/>
      <c r="C32" s="151" t="s">
        <v>222</v>
      </c>
      <c r="D32" s="152">
        <v>350</v>
      </c>
    </row>
    <row r="33" spans="1:4" ht="15.75" thickBot="1">
      <c r="A33" s="56" t="s">
        <v>175</v>
      </c>
      <c r="B33" s="58"/>
      <c r="C33" s="54" t="s">
        <v>174</v>
      </c>
      <c r="D33" s="55">
        <v>26811.6</v>
      </c>
    </row>
    <row r="34" spans="1:4" ht="20.25" customHeight="1" thickBot="1">
      <c r="A34" s="156" t="s">
        <v>282</v>
      </c>
      <c r="B34" s="157" t="s">
        <v>277</v>
      </c>
      <c r="C34" s="158"/>
      <c r="D34" s="161">
        <f>D35</f>
        <v>10549</v>
      </c>
    </row>
    <row r="35" spans="1:4" ht="15.75" thickBot="1">
      <c r="A35" s="56" t="s">
        <v>58</v>
      </c>
      <c r="B35" s="58"/>
      <c r="C35" s="54" t="s">
        <v>57</v>
      </c>
      <c r="D35" s="55">
        <v>10549</v>
      </c>
    </row>
    <row r="36" spans="1:4" ht="20.25" customHeight="1" thickBot="1">
      <c r="A36" s="156" t="s">
        <v>268</v>
      </c>
      <c r="B36" s="157" t="s">
        <v>269</v>
      </c>
      <c r="C36" s="158"/>
      <c r="D36" s="161">
        <f>D37+D38+D39+D40+D41</f>
        <v>671071</v>
      </c>
    </row>
    <row r="37" spans="1:4" ht="15.75">
      <c r="A37" s="149" t="s">
        <v>137</v>
      </c>
      <c r="B37" s="51"/>
      <c r="C37" s="154" t="s">
        <v>245</v>
      </c>
      <c r="D37" s="164">
        <v>8192</v>
      </c>
    </row>
    <row r="38" spans="1:4" ht="15">
      <c r="A38" s="139" t="s">
        <v>115</v>
      </c>
      <c r="B38" s="140"/>
      <c r="C38" s="61" t="s">
        <v>114</v>
      </c>
      <c r="D38" s="141">
        <v>88122</v>
      </c>
    </row>
    <row r="39" spans="1:4" ht="15">
      <c r="A39" s="139" t="s">
        <v>203</v>
      </c>
      <c r="B39" s="140"/>
      <c r="C39" s="61" t="s">
        <v>202</v>
      </c>
      <c r="D39" s="141">
        <v>446049</v>
      </c>
    </row>
    <row r="40" spans="1:4" ht="15">
      <c r="A40" s="142" t="s">
        <v>182</v>
      </c>
      <c r="B40" s="140"/>
      <c r="C40" s="61" t="s">
        <v>183</v>
      </c>
      <c r="D40" s="141">
        <v>104803.4</v>
      </c>
    </row>
    <row r="41" spans="1:4" ht="15.75" thickBot="1">
      <c r="A41" s="56" t="s">
        <v>173</v>
      </c>
      <c r="B41" s="59"/>
      <c r="C41" s="54" t="s">
        <v>172</v>
      </c>
      <c r="D41" s="60">
        <v>23904.6</v>
      </c>
    </row>
    <row r="42" spans="1:4" ht="16.5" thickBot="1">
      <c r="A42" s="156" t="s">
        <v>283</v>
      </c>
      <c r="B42" s="157" t="s">
        <v>278</v>
      </c>
      <c r="C42" s="165"/>
      <c r="D42" s="159">
        <f>D43</f>
        <v>3341</v>
      </c>
    </row>
    <row r="43" spans="1:4" ht="15.75" thickBot="1">
      <c r="A43" s="56" t="s">
        <v>65</v>
      </c>
      <c r="B43" s="58"/>
      <c r="C43" s="54" t="s">
        <v>64</v>
      </c>
      <c r="D43" s="55">
        <f>3291+50</f>
        <v>3341</v>
      </c>
    </row>
    <row r="44" spans="1:4" ht="16.5" thickBot="1">
      <c r="A44" s="156" t="s">
        <v>736</v>
      </c>
      <c r="B44" s="157" t="s">
        <v>737</v>
      </c>
      <c r="C44" s="165"/>
      <c r="D44" s="159">
        <f>D45</f>
        <v>544.5</v>
      </c>
    </row>
    <row r="45" spans="1:4" ht="15.75" thickBot="1">
      <c r="A45" s="52" t="s">
        <v>738</v>
      </c>
      <c r="B45" s="58"/>
      <c r="C45" s="54" t="s">
        <v>739</v>
      </c>
      <c r="D45" s="55">
        <v>544.5</v>
      </c>
    </row>
    <row r="46" spans="1:4" ht="48" thickBot="1">
      <c r="A46" s="166" t="s">
        <v>440</v>
      </c>
      <c r="B46" s="157" t="s">
        <v>279</v>
      </c>
      <c r="C46" s="165"/>
      <c r="D46" s="159">
        <f>D47+D48</f>
        <v>146316.6</v>
      </c>
    </row>
    <row r="47" spans="1:4" ht="30">
      <c r="A47" s="52" t="s">
        <v>412</v>
      </c>
      <c r="B47" s="59"/>
      <c r="C47" s="54" t="s">
        <v>280</v>
      </c>
      <c r="D47" s="60">
        <v>125278.6</v>
      </c>
    </row>
    <row r="48" spans="1:4" ht="15.75" thickBot="1">
      <c r="A48" s="139" t="s">
        <v>1042</v>
      </c>
      <c r="B48" s="140"/>
      <c r="C48" s="61" t="s">
        <v>1043</v>
      </c>
      <c r="D48" s="141">
        <v>21038</v>
      </c>
    </row>
    <row r="49" spans="1:4" ht="19.5" thickBot="1">
      <c r="A49" s="490" t="s">
        <v>56</v>
      </c>
      <c r="B49" s="491"/>
      <c r="C49" s="491"/>
      <c r="D49" s="62">
        <f>D46+D44+D42+D36+D34+D29+D24+D19+D17+D11</f>
        <v>2389328.9000000004</v>
      </c>
    </row>
    <row r="50" spans="2:3" ht="12.75">
      <c r="B50" s="63"/>
      <c r="C50" s="63"/>
    </row>
  </sheetData>
  <sheetProtection/>
  <mergeCells count="5">
    <mergeCell ref="B9:C9"/>
    <mergeCell ref="A49:C49"/>
    <mergeCell ref="A9:A10"/>
    <mergeCell ref="D9:D10"/>
    <mergeCell ref="A8:D8"/>
  </mergeCells>
  <printOptions horizontalCentered="1"/>
  <pageMargins left="0.7086614173228347" right="0.1968503937007874" top="0.5905511811023623" bottom="0.3937007874015748" header="0.31496062992125984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8"/>
  <sheetViews>
    <sheetView zoomScale="85" zoomScaleNormal="85" zoomScalePageLayoutView="0" workbookViewId="0" topLeftCell="A1">
      <selection activeCell="E1" sqref="E1:E5"/>
    </sheetView>
  </sheetViews>
  <sheetFormatPr defaultColWidth="8.8515625" defaultRowHeight="15"/>
  <cols>
    <col min="1" max="1" width="56.57421875" style="67" customWidth="1"/>
    <col min="2" max="2" width="12.140625" style="68" customWidth="1"/>
    <col min="3" max="3" width="7.8515625" style="68" customWidth="1"/>
    <col min="4" max="4" width="7.421875" style="68" customWidth="1"/>
    <col min="5" max="5" width="17.140625" style="272" customWidth="1"/>
    <col min="6" max="16384" width="8.8515625" style="67" customWidth="1"/>
  </cols>
  <sheetData>
    <row r="1" ht="15">
      <c r="E1" s="436" t="s">
        <v>171</v>
      </c>
    </row>
    <row r="2" ht="15">
      <c r="E2" s="437" t="s">
        <v>170</v>
      </c>
    </row>
    <row r="3" ht="15">
      <c r="E3" s="437" t="s">
        <v>299</v>
      </c>
    </row>
    <row r="4" ht="15">
      <c r="E4" s="437" t="s">
        <v>1202</v>
      </c>
    </row>
    <row r="5" ht="15">
      <c r="E5" s="437" t="s">
        <v>1200</v>
      </c>
    </row>
    <row r="6" ht="15">
      <c r="E6" s="535" t="s">
        <v>1207</v>
      </c>
    </row>
    <row r="7" ht="12.75">
      <c r="E7" s="126"/>
    </row>
    <row r="8" ht="12.75">
      <c r="E8" s="267"/>
    </row>
    <row r="9" spans="1:5" ht="46.5" customHeight="1">
      <c r="A9" s="499" t="s">
        <v>823</v>
      </c>
      <c r="B9" s="499"/>
      <c r="C9" s="499"/>
      <c r="D9" s="499"/>
      <c r="E9" s="499"/>
    </row>
    <row r="12" spans="1:5" s="73" customFormat="1" ht="25.5">
      <c r="A12" s="70" t="s">
        <v>169</v>
      </c>
      <c r="B12" s="71" t="s">
        <v>168</v>
      </c>
      <c r="C12" s="71" t="s">
        <v>167</v>
      </c>
      <c r="D12" s="70" t="s">
        <v>166</v>
      </c>
      <c r="E12" s="268" t="s">
        <v>165</v>
      </c>
    </row>
    <row r="13" spans="1:5" s="75" customFormat="1" ht="63.75">
      <c r="A13" s="74" t="s">
        <v>441</v>
      </c>
      <c r="B13" s="71" t="s">
        <v>184</v>
      </c>
      <c r="C13" s="71"/>
      <c r="D13" s="70"/>
      <c r="E13" s="268">
        <f>E14+E18</f>
        <v>11157.900000000001</v>
      </c>
    </row>
    <row r="14" spans="1:5" s="77" customFormat="1" ht="89.25">
      <c r="A14" s="76" t="s">
        <v>755</v>
      </c>
      <c r="B14" s="71" t="s">
        <v>188</v>
      </c>
      <c r="C14" s="71"/>
      <c r="D14" s="70"/>
      <c r="E14" s="268">
        <f>E15</f>
        <v>2317.8</v>
      </c>
    </row>
    <row r="15" spans="1:5" s="81" customFormat="1" ht="127.5">
      <c r="A15" s="78" t="s">
        <v>759</v>
      </c>
      <c r="B15" s="1" t="s">
        <v>76</v>
      </c>
      <c r="C15" s="1"/>
      <c r="D15" s="79"/>
      <c r="E15" s="269">
        <f>E16</f>
        <v>2317.8</v>
      </c>
    </row>
    <row r="16" spans="1:5" s="81" customFormat="1" ht="12.75">
      <c r="A16" s="82" t="s">
        <v>61</v>
      </c>
      <c r="B16" s="1" t="s">
        <v>76</v>
      </c>
      <c r="C16" s="1" t="s">
        <v>185</v>
      </c>
      <c r="D16" s="79"/>
      <c r="E16" s="269">
        <f>E17</f>
        <v>2317.8</v>
      </c>
    </row>
    <row r="17" spans="1:5" s="81" customFormat="1" ht="12.75">
      <c r="A17" s="83" t="s">
        <v>187</v>
      </c>
      <c r="B17" s="1" t="s">
        <v>76</v>
      </c>
      <c r="C17" s="1" t="s">
        <v>185</v>
      </c>
      <c r="D17" s="79" t="s">
        <v>186</v>
      </c>
      <c r="E17" s="269">
        <v>2317.8</v>
      </c>
    </row>
    <row r="18" spans="1:5" s="77" customFormat="1" ht="76.5">
      <c r="A18" s="76" t="s">
        <v>756</v>
      </c>
      <c r="B18" s="71" t="s">
        <v>189</v>
      </c>
      <c r="C18" s="71"/>
      <c r="D18" s="70"/>
      <c r="E18" s="268">
        <f>E19</f>
        <v>8840.1</v>
      </c>
    </row>
    <row r="19" spans="1:5" s="81" customFormat="1" ht="127.5">
      <c r="A19" s="84" t="s">
        <v>766</v>
      </c>
      <c r="B19" s="1" t="s">
        <v>77</v>
      </c>
      <c r="C19" s="1"/>
      <c r="D19" s="79"/>
      <c r="E19" s="269">
        <f>E20</f>
        <v>8840.1</v>
      </c>
    </row>
    <row r="20" spans="1:5" s="81" customFormat="1" ht="12.75">
      <c r="A20" s="84" t="s">
        <v>75</v>
      </c>
      <c r="B20" s="1" t="s">
        <v>77</v>
      </c>
      <c r="C20" s="1" t="s">
        <v>185</v>
      </c>
      <c r="D20" s="79"/>
      <c r="E20" s="269">
        <f>E21</f>
        <v>8840.1</v>
      </c>
    </row>
    <row r="21" spans="1:5" s="81" customFormat="1" ht="12.75">
      <c r="A21" s="83" t="s">
        <v>187</v>
      </c>
      <c r="B21" s="1" t="s">
        <v>77</v>
      </c>
      <c r="C21" s="1" t="s">
        <v>185</v>
      </c>
      <c r="D21" s="79" t="s">
        <v>186</v>
      </c>
      <c r="E21" s="269">
        <v>8840.1</v>
      </c>
    </row>
    <row r="22" spans="1:5" s="75" customFormat="1" ht="38.25">
      <c r="A22" s="74" t="s">
        <v>199</v>
      </c>
      <c r="B22" s="71" t="s">
        <v>200</v>
      </c>
      <c r="C22" s="71"/>
      <c r="D22" s="70"/>
      <c r="E22" s="268">
        <f>E31+E46+E27+E23</f>
        <v>132116.9</v>
      </c>
    </row>
    <row r="23" spans="1:5" s="75" customFormat="1" ht="76.5">
      <c r="A23" s="76" t="s">
        <v>413</v>
      </c>
      <c r="B23" s="71" t="s">
        <v>414</v>
      </c>
      <c r="C23" s="71"/>
      <c r="D23" s="70"/>
      <c r="E23" s="268">
        <f>E24</f>
        <v>66</v>
      </c>
    </row>
    <row r="24" spans="1:5" s="81" customFormat="1" ht="93.75" customHeight="1">
      <c r="A24" s="84" t="s">
        <v>957</v>
      </c>
      <c r="B24" s="1" t="s">
        <v>415</v>
      </c>
      <c r="C24" s="1"/>
      <c r="D24" s="79"/>
      <c r="E24" s="269">
        <f>E25</f>
        <v>66</v>
      </c>
    </row>
    <row r="25" spans="1:5" s="81" customFormat="1" ht="25.5">
      <c r="A25" s="84" t="s">
        <v>996</v>
      </c>
      <c r="B25" s="1" t="s">
        <v>415</v>
      </c>
      <c r="C25" s="1" t="s">
        <v>978</v>
      </c>
      <c r="D25" s="79"/>
      <c r="E25" s="269">
        <f>E26</f>
        <v>66</v>
      </c>
    </row>
    <row r="26" spans="1:5" s="81" customFormat="1" ht="12.75">
      <c r="A26" s="83" t="s">
        <v>203</v>
      </c>
      <c r="B26" s="1" t="s">
        <v>415</v>
      </c>
      <c r="C26" s="1" t="s">
        <v>978</v>
      </c>
      <c r="D26" s="79" t="s">
        <v>202</v>
      </c>
      <c r="E26" s="269">
        <v>66</v>
      </c>
    </row>
    <row r="27" spans="1:5" s="77" customFormat="1" ht="76.5">
      <c r="A27" s="76" t="s">
        <v>1208</v>
      </c>
      <c r="B27" s="71" t="s">
        <v>789</v>
      </c>
      <c r="C27" s="71"/>
      <c r="D27" s="70"/>
      <c r="E27" s="268">
        <f>E28</f>
        <v>84371.4</v>
      </c>
    </row>
    <row r="28" spans="1:5" s="81" customFormat="1" ht="102">
      <c r="A28" s="85" t="s">
        <v>1209</v>
      </c>
      <c r="B28" s="1" t="s">
        <v>80</v>
      </c>
      <c r="C28" s="1"/>
      <c r="D28" s="79"/>
      <c r="E28" s="269">
        <f>E29</f>
        <v>84371.4</v>
      </c>
    </row>
    <row r="29" spans="1:5" s="81" customFormat="1" ht="12.75">
      <c r="A29" s="84" t="s">
        <v>75</v>
      </c>
      <c r="B29" s="1" t="s">
        <v>80</v>
      </c>
      <c r="C29" s="1" t="s">
        <v>185</v>
      </c>
      <c r="D29" s="79"/>
      <c r="E29" s="269">
        <f>E30</f>
        <v>84371.4</v>
      </c>
    </row>
    <row r="30" spans="1:5" s="81" customFormat="1" ht="12.75">
      <c r="A30" s="83" t="s">
        <v>79</v>
      </c>
      <c r="B30" s="1" t="s">
        <v>80</v>
      </c>
      <c r="C30" s="1" t="s">
        <v>185</v>
      </c>
      <c r="D30" s="79" t="s">
        <v>78</v>
      </c>
      <c r="E30" s="269">
        <v>84371.4</v>
      </c>
    </row>
    <row r="31" spans="1:5" s="77" customFormat="1" ht="89.25">
      <c r="A31" s="76" t="s">
        <v>451</v>
      </c>
      <c r="B31" s="71" t="s">
        <v>201</v>
      </c>
      <c r="C31" s="71"/>
      <c r="D31" s="70"/>
      <c r="E31" s="268">
        <f>E41+E35+E38+E32</f>
        <v>12183.699999999999</v>
      </c>
    </row>
    <row r="32" spans="1:5" s="77" customFormat="1" ht="252">
      <c r="A32" s="452" t="s">
        <v>1192</v>
      </c>
      <c r="B32" s="1" t="s">
        <v>1191</v>
      </c>
      <c r="C32" s="1"/>
      <c r="D32" s="79"/>
      <c r="E32" s="269">
        <f>E33</f>
        <v>3136.4</v>
      </c>
    </row>
    <row r="33" spans="1:5" s="77" customFormat="1" ht="33" customHeight="1">
      <c r="A33" s="84" t="s">
        <v>996</v>
      </c>
      <c r="B33" s="1" t="s">
        <v>1191</v>
      </c>
      <c r="C33" s="1" t="s">
        <v>978</v>
      </c>
      <c r="D33" s="79"/>
      <c r="E33" s="269">
        <f>E34</f>
        <v>3136.4</v>
      </c>
    </row>
    <row r="34" spans="1:5" s="77" customFormat="1" ht="12.75">
      <c r="A34" s="83" t="s">
        <v>203</v>
      </c>
      <c r="B34" s="1" t="s">
        <v>1191</v>
      </c>
      <c r="C34" s="1" t="s">
        <v>978</v>
      </c>
      <c r="D34" s="79" t="s">
        <v>202</v>
      </c>
      <c r="E34" s="269">
        <v>3136.4</v>
      </c>
    </row>
    <row r="35" spans="1:5" s="77" customFormat="1" ht="140.25">
      <c r="A35" s="84" t="s">
        <v>779</v>
      </c>
      <c r="B35" s="1" t="s">
        <v>778</v>
      </c>
      <c r="C35" s="1"/>
      <c r="D35" s="79"/>
      <c r="E35" s="269">
        <f>E36</f>
        <v>2171.3</v>
      </c>
    </row>
    <row r="36" spans="1:5" s="77" customFormat="1" ht="25.5">
      <c r="A36" s="84" t="s">
        <v>996</v>
      </c>
      <c r="B36" s="1" t="s">
        <v>778</v>
      </c>
      <c r="C36" s="1" t="s">
        <v>978</v>
      </c>
      <c r="D36" s="79"/>
      <c r="E36" s="269">
        <f>E37</f>
        <v>2171.3</v>
      </c>
    </row>
    <row r="37" spans="1:5" s="77" customFormat="1" ht="12.75">
      <c r="A37" s="83" t="s">
        <v>203</v>
      </c>
      <c r="B37" s="1" t="s">
        <v>778</v>
      </c>
      <c r="C37" s="1" t="s">
        <v>978</v>
      </c>
      <c r="D37" s="79" t="s">
        <v>202</v>
      </c>
      <c r="E37" s="269">
        <v>2171.3</v>
      </c>
    </row>
    <row r="38" spans="1:5" s="77" customFormat="1" ht="140.25">
      <c r="A38" s="263" t="s">
        <v>781</v>
      </c>
      <c r="B38" s="1" t="s">
        <v>780</v>
      </c>
      <c r="C38" s="1"/>
      <c r="D38" s="79"/>
      <c r="E38" s="269">
        <f>E39</f>
        <v>6156.2</v>
      </c>
    </row>
    <row r="39" spans="1:5" s="77" customFormat="1" ht="25.5">
      <c r="A39" s="84" t="s">
        <v>996</v>
      </c>
      <c r="B39" s="1" t="s">
        <v>780</v>
      </c>
      <c r="C39" s="1" t="s">
        <v>978</v>
      </c>
      <c r="D39" s="79"/>
      <c r="E39" s="269">
        <f>E40</f>
        <v>6156.2</v>
      </c>
    </row>
    <row r="40" spans="1:5" s="77" customFormat="1" ht="12.75">
      <c r="A40" s="83" t="s">
        <v>203</v>
      </c>
      <c r="B40" s="1" t="s">
        <v>780</v>
      </c>
      <c r="C40" s="1" t="s">
        <v>978</v>
      </c>
      <c r="D40" s="79" t="s">
        <v>202</v>
      </c>
      <c r="E40" s="269">
        <v>6156.2</v>
      </c>
    </row>
    <row r="41" spans="1:5" s="81" customFormat="1" ht="114.75">
      <c r="A41" s="84" t="s">
        <v>452</v>
      </c>
      <c r="B41" s="1" t="s">
        <v>204</v>
      </c>
      <c r="C41" s="1"/>
      <c r="D41" s="79"/>
      <c r="E41" s="269">
        <f>E42+E44</f>
        <v>719.8</v>
      </c>
    </row>
    <row r="42" spans="1:5" s="81" customFormat="1" ht="25.5">
      <c r="A42" s="83" t="s">
        <v>979</v>
      </c>
      <c r="B42" s="1" t="s">
        <v>204</v>
      </c>
      <c r="C42" s="1" t="s">
        <v>261</v>
      </c>
      <c r="D42" s="79"/>
      <c r="E42" s="269">
        <f>E43</f>
        <v>599.8</v>
      </c>
    </row>
    <row r="43" spans="1:5" s="81" customFormat="1" ht="38.25">
      <c r="A43" s="83" t="s">
        <v>205</v>
      </c>
      <c r="B43" s="1" t="s">
        <v>204</v>
      </c>
      <c r="C43" s="1" t="s">
        <v>261</v>
      </c>
      <c r="D43" s="79" t="s">
        <v>148</v>
      </c>
      <c r="E43" s="269">
        <v>599.8</v>
      </c>
    </row>
    <row r="44" spans="1:5" s="81" customFormat="1" ht="25.5">
      <c r="A44" s="85" t="s">
        <v>989</v>
      </c>
      <c r="B44" s="1" t="s">
        <v>204</v>
      </c>
      <c r="C44" s="1" t="s">
        <v>980</v>
      </c>
      <c r="D44" s="79"/>
      <c r="E44" s="269">
        <f>E45</f>
        <v>120</v>
      </c>
    </row>
    <row r="45" spans="1:5" s="81" customFormat="1" ht="38.25">
      <c r="A45" s="83" t="s">
        <v>205</v>
      </c>
      <c r="B45" s="1" t="s">
        <v>204</v>
      </c>
      <c r="C45" s="1" t="s">
        <v>980</v>
      </c>
      <c r="D45" s="79" t="s">
        <v>148</v>
      </c>
      <c r="E45" s="269">
        <v>120</v>
      </c>
    </row>
    <row r="46" spans="1:5" s="77" customFormat="1" ht="129.75" customHeight="1">
      <c r="A46" s="76" t="s">
        <v>453</v>
      </c>
      <c r="B46" s="71" t="s">
        <v>59</v>
      </c>
      <c r="C46" s="71"/>
      <c r="D46" s="70"/>
      <c r="E46" s="268">
        <f>E50+E47</f>
        <v>35495.799999999996</v>
      </c>
    </row>
    <row r="47" spans="1:5" s="81" customFormat="1" ht="153">
      <c r="A47" s="85" t="s">
        <v>783</v>
      </c>
      <c r="B47" s="1" t="s">
        <v>782</v>
      </c>
      <c r="C47" s="1"/>
      <c r="D47" s="79"/>
      <c r="E47" s="269">
        <f>E48</f>
        <v>1569.2</v>
      </c>
    </row>
    <row r="48" spans="1:5" s="81" customFormat="1" ht="12.75">
      <c r="A48" s="83" t="s">
        <v>990</v>
      </c>
      <c r="B48" s="1" t="s">
        <v>782</v>
      </c>
      <c r="C48" s="1" t="s">
        <v>981</v>
      </c>
      <c r="D48" s="79"/>
      <c r="E48" s="269">
        <f>E49</f>
        <v>1569.2</v>
      </c>
    </row>
    <row r="49" spans="1:5" s="81" customFormat="1" ht="12.75">
      <c r="A49" s="83" t="s">
        <v>182</v>
      </c>
      <c r="B49" s="1" t="s">
        <v>782</v>
      </c>
      <c r="C49" s="1" t="s">
        <v>981</v>
      </c>
      <c r="D49" s="79" t="s">
        <v>183</v>
      </c>
      <c r="E49" s="269">
        <v>1569.2</v>
      </c>
    </row>
    <row r="50" spans="1:5" s="81" customFormat="1" ht="153">
      <c r="A50" s="85" t="s">
        <v>454</v>
      </c>
      <c r="B50" s="1" t="s">
        <v>60</v>
      </c>
      <c r="C50" s="1"/>
      <c r="D50" s="79"/>
      <c r="E50" s="269">
        <f>E51</f>
        <v>33926.6</v>
      </c>
    </row>
    <row r="51" spans="1:5" s="81" customFormat="1" ht="12.75">
      <c r="A51" s="83" t="s">
        <v>990</v>
      </c>
      <c r="B51" s="1" t="s">
        <v>60</v>
      </c>
      <c r="C51" s="1" t="s">
        <v>981</v>
      </c>
      <c r="D51" s="79"/>
      <c r="E51" s="269">
        <f>E52</f>
        <v>33926.6</v>
      </c>
    </row>
    <row r="52" spans="1:5" s="81" customFormat="1" ht="12.75">
      <c r="A52" s="83" t="s">
        <v>182</v>
      </c>
      <c r="B52" s="1" t="s">
        <v>60</v>
      </c>
      <c r="C52" s="1" t="s">
        <v>981</v>
      </c>
      <c r="D52" s="79" t="s">
        <v>183</v>
      </c>
      <c r="E52" s="269">
        <v>33926.6</v>
      </c>
    </row>
    <row r="53" spans="1:5" s="75" customFormat="1" ht="38.25">
      <c r="A53" s="74" t="s">
        <v>430</v>
      </c>
      <c r="B53" s="71" t="s">
        <v>6</v>
      </c>
      <c r="C53" s="71"/>
      <c r="D53" s="70"/>
      <c r="E53" s="268">
        <f>E54+E62+E80</f>
        <v>69331.1</v>
      </c>
    </row>
    <row r="54" spans="1:5" s="77" customFormat="1" ht="51">
      <c r="A54" s="76" t="s">
        <v>431</v>
      </c>
      <c r="B54" s="71" t="s">
        <v>19</v>
      </c>
      <c r="C54" s="71"/>
      <c r="D54" s="70"/>
      <c r="E54" s="268">
        <f>E55</f>
        <v>3176</v>
      </c>
    </row>
    <row r="55" spans="1:5" s="81" customFormat="1" ht="76.5">
      <c r="A55" s="85" t="s">
        <v>432</v>
      </c>
      <c r="B55" s="1" t="s">
        <v>81</v>
      </c>
      <c r="C55" s="1"/>
      <c r="D55" s="79"/>
      <c r="E55" s="269">
        <f>E56+E58+E60</f>
        <v>3176</v>
      </c>
    </row>
    <row r="56" spans="1:5" s="81" customFormat="1" ht="12.75">
      <c r="A56" s="85" t="s">
        <v>988</v>
      </c>
      <c r="B56" s="1" t="s">
        <v>81</v>
      </c>
      <c r="C56" s="1" t="s">
        <v>5</v>
      </c>
      <c r="D56" s="79"/>
      <c r="E56" s="269">
        <f>E57</f>
        <v>2651.7</v>
      </c>
    </row>
    <row r="57" spans="1:5" s="81" customFormat="1" ht="12.75">
      <c r="A57" s="85" t="s">
        <v>58</v>
      </c>
      <c r="B57" s="1" t="s">
        <v>81</v>
      </c>
      <c r="C57" s="1" t="s">
        <v>5</v>
      </c>
      <c r="D57" s="79" t="s">
        <v>57</v>
      </c>
      <c r="E57" s="269">
        <f>2643+8.7</f>
        <v>2651.7</v>
      </c>
    </row>
    <row r="58" spans="1:5" s="81" customFormat="1" ht="25.5">
      <c r="A58" s="85" t="s">
        <v>989</v>
      </c>
      <c r="B58" s="1" t="s">
        <v>81</v>
      </c>
      <c r="C58" s="1" t="s">
        <v>980</v>
      </c>
      <c r="D58" s="79"/>
      <c r="E58" s="269">
        <f>E59</f>
        <v>524</v>
      </c>
    </row>
    <row r="59" spans="1:5" s="81" customFormat="1" ht="12.75">
      <c r="A59" s="85" t="s">
        <v>58</v>
      </c>
      <c r="B59" s="1" t="s">
        <v>81</v>
      </c>
      <c r="C59" s="1" t="s">
        <v>980</v>
      </c>
      <c r="D59" s="79" t="s">
        <v>57</v>
      </c>
      <c r="E59" s="269">
        <v>524</v>
      </c>
    </row>
    <row r="60" spans="1:5" s="81" customFormat="1" ht="12.75">
      <c r="A60" s="100" t="s">
        <v>993</v>
      </c>
      <c r="B60" s="1" t="s">
        <v>81</v>
      </c>
      <c r="C60" s="1" t="s">
        <v>982</v>
      </c>
      <c r="D60" s="79"/>
      <c r="E60" s="269">
        <f>E61</f>
        <v>0.3</v>
      </c>
    </row>
    <row r="61" spans="1:5" s="87" customFormat="1" ht="12.75">
      <c r="A61" s="85" t="s">
        <v>58</v>
      </c>
      <c r="B61" s="86" t="s">
        <v>81</v>
      </c>
      <c r="C61" s="86" t="s">
        <v>982</v>
      </c>
      <c r="D61" s="79" t="s">
        <v>57</v>
      </c>
      <c r="E61" s="269">
        <v>0.3</v>
      </c>
    </row>
    <row r="62" spans="1:5" s="77" customFormat="1" ht="63.75">
      <c r="A62" s="76" t="s">
        <v>455</v>
      </c>
      <c r="B62" s="71" t="s">
        <v>20</v>
      </c>
      <c r="C62" s="253"/>
      <c r="D62" s="70"/>
      <c r="E62" s="268">
        <f>E63+E74+E77+E66+E71</f>
        <v>64570</v>
      </c>
    </row>
    <row r="63" spans="1:5" s="81" customFormat="1" ht="76.5">
      <c r="A63" s="85" t="s">
        <v>434</v>
      </c>
      <c r="B63" s="1" t="s">
        <v>84</v>
      </c>
      <c r="C63" s="1"/>
      <c r="D63" s="79"/>
      <c r="E63" s="269">
        <f>E64</f>
        <v>62635</v>
      </c>
    </row>
    <row r="64" spans="1:5" s="81" customFormat="1" ht="12.75">
      <c r="A64" s="88" t="s">
        <v>992</v>
      </c>
      <c r="B64" s="1" t="s">
        <v>84</v>
      </c>
      <c r="C64" s="1" t="s">
        <v>983</v>
      </c>
      <c r="D64" s="79"/>
      <c r="E64" s="269">
        <f>E65</f>
        <v>62635</v>
      </c>
    </row>
    <row r="65" spans="1:5" s="81" customFormat="1" ht="12.75">
      <c r="A65" s="85" t="s">
        <v>63</v>
      </c>
      <c r="B65" s="1" t="s">
        <v>84</v>
      </c>
      <c r="C65" s="1" t="s">
        <v>983</v>
      </c>
      <c r="D65" s="79" t="s">
        <v>62</v>
      </c>
      <c r="E65" s="269">
        <f>63065-370-60</f>
        <v>62635</v>
      </c>
    </row>
    <row r="66" spans="1:5" s="81" customFormat="1" ht="76.5">
      <c r="A66" s="85" t="s">
        <v>1210</v>
      </c>
      <c r="B66" s="1" t="s">
        <v>83</v>
      </c>
      <c r="C66" s="1"/>
      <c r="D66" s="79"/>
      <c r="E66" s="322">
        <f>E67+E69</f>
        <v>320</v>
      </c>
    </row>
    <row r="67" spans="1:5" s="81" customFormat="1" ht="25.5">
      <c r="A67" s="85" t="s">
        <v>989</v>
      </c>
      <c r="B67" s="1" t="s">
        <v>83</v>
      </c>
      <c r="C67" s="1" t="s">
        <v>980</v>
      </c>
      <c r="D67" s="79"/>
      <c r="E67" s="322">
        <f>E68</f>
        <v>130</v>
      </c>
    </row>
    <row r="68" spans="1:5" s="81" customFormat="1" ht="12.75">
      <c r="A68" s="85" t="s">
        <v>58</v>
      </c>
      <c r="B68" s="1" t="s">
        <v>83</v>
      </c>
      <c r="C68" s="1" t="s">
        <v>980</v>
      </c>
      <c r="D68" s="79" t="s">
        <v>57</v>
      </c>
      <c r="E68" s="322">
        <v>130</v>
      </c>
    </row>
    <row r="69" spans="1:5" s="81" customFormat="1" ht="12.75">
      <c r="A69" s="85" t="s">
        <v>992</v>
      </c>
      <c r="B69" s="1" t="s">
        <v>83</v>
      </c>
      <c r="C69" s="1" t="s">
        <v>983</v>
      </c>
      <c r="D69" s="79"/>
      <c r="E69" s="322">
        <f>E70</f>
        <v>190</v>
      </c>
    </row>
    <row r="70" spans="1:5" s="81" customFormat="1" ht="12.75">
      <c r="A70" s="85" t="s">
        <v>58</v>
      </c>
      <c r="B70" s="1" t="s">
        <v>83</v>
      </c>
      <c r="C70" s="1" t="s">
        <v>983</v>
      </c>
      <c r="D70" s="79" t="s">
        <v>57</v>
      </c>
      <c r="E70" s="322">
        <v>190</v>
      </c>
    </row>
    <row r="71" spans="1:5" s="81" customFormat="1" ht="89.25">
      <c r="A71" s="85" t="s">
        <v>850</v>
      </c>
      <c r="B71" s="1" t="s">
        <v>258</v>
      </c>
      <c r="C71" s="1"/>
      <c r="D71" s="79"/>
      <c r="E71" s="322">
        <f>E72</f>
        <v>60</v>
      </c>
    </row>
    <row r="72" spans="1:5" s="81" customFormat="1" ht="12.75">
      <c r="A72" s="85" t="s">
        <v>992</v>
      </c>
      <c r="B72" s="1" t="s">
        <v>258</v>
      </c>
      <c r="C72" s="1" t="s">
        <v>983</v>
      </c>
      <c r="D72" s="79"/>
      <c r="E72" s="322">
        <f>E73</f>
        <v>60</v>
      </c>
    </row>
    <row r="73" spans="1:5" s="81" customFormat="1" ht="12.75">
      <c r="A73" s="85" t="s">
        <v>58</v>
      </c>
      <c r="B73" s="1" t="s">
        <v>258</v>
      </c>
      <c r="C73" s="1" t="s">
        <v>983</v>
      </c>
      <c r="D73" s="79" t="s">
        <v>57</v>
      </c>
      <c r="E73" s="322">
        <v>60</v>
      </c>
    </row>
    <row r="74" spans="1:5" s="81" customFormat="1" ht="76.5">
      <c r="A74" s="85" t="s">
        <v>744</v>
      </c>
      <c r="B74" s="1" t="s">
        <v>746</v>
      </c>
      <c r="C74" s="246"/>
      <c r="D74" s="245"/>
      <c r="E74" s="269">
        <f>E75</f>
        <v>1500</v>
      </c>
    </row>
    <row r="75" spans="1:5" s="81" customFormat="1" ht="25.5">
      <c r="A75" s="85" t="s">
        <v>989</v>
      </c>
      <c r="B75" s="1" t="s">
        <v>746</v>
      </c>
      <c r="C75" s="245" t="s">
        <v>980</v>
      </c>
      <c r="D75" s="246"/>
      <c r="E75" s="269">
        <f>E76</f>
        <v>1500</v>
      </c>
    </row>
    <row r="76" spans="1:5" s="81" customFormat="1" ht="12.75">
      <c r="A76" s="85" t="s">
        <v>58</v>
      </c>
      <c r="B76" s="1" t="s">
        <v>746</v>
      </c>
      <c r="C76" s="245" t="s">
        <v>980</v>
      </c>
      <c r="D76" s="79" t="s">
        <v>57</v>
      </c>
      <c r="E76" s="269">
        <v>1500</v>
      </c>
    </row>
    <row r="77" spans="1:5" s="81" customFormat="1" ht="76.5">
      <c r="A77" s="85" t="s">
        <v>745</v>
      </c>
      <c r="B77" s="1" t="s">
        <v>747</v>
      </c>
      <c r="D77" s="1"/>
      <c r="E77" s="269">
        <f>E78</f>
        <v>55</v>
      </c>
    </row>
    <row r="78" spans="1:5" s="81" customFormat="1" ht="25.5">
      <c r="A78" s="85" t="s">
        <v>989</v>
      </c>
      <c r="B78" s="1" t="s">
        <v>747</v>
      </c>
      <c r="C78" s="1" t="s">
        <v>980</v>
      </c>
      <c r="D78" s="1"/>
      <c r="E78" s="269">
        <f>E79</f>
        <v>55</v>
      </c>
    </row>
    <row r="79" spans="1:5" s="130" customFormat="1" ht="12.75">
      <c r="A79" s="85" t="s">
        <v>58</v>
      </c>
      <c r="B79" s="1" t="s">
        <v>747</v>
      </c>
      <c r="C79" s="1" t="s">
        <v>980</v>
      </c>
      <c r="D79" s="79" t="s">
        <v>57</v>
      </c>
      <c r="E79" s="269">
        <v>55</v>
      </c>
    </row>
    <row r="80" spans="1:5" s="77" customFormat="1" ht="63.75">
      <c r="A80" s="76" t="s">
        <v>625</v>
      </c>
      <c r="B80" s="71" t="s">
        <v>21</v>
      </c>
      <c r="C80" s="71"/>
      <c r="D80" s="70"/>
      <c r="E80" s="268">
        <f>E81+E84+E87+E90</f>
        <v>1585.1</v>
      </c>
    </row>
    <row r="81" spans="1:5" s="81" customFormat="1" ht="76.5">
      <c r="A81" s="85" t="s">
        <v>456</v>
      </c>
      <c r="B81" s="1" t="s">
        <v>85</v>
      </c>
      <c r="C81" s="1"/>
      <c r="D81" s="79"/>
      <c r="E81" s="269">
        <f>E82</f>
        <v>1035.1</v>
      </c>
    </row>
    <row r="82" spans="1:5" s="81" customFormat="1" ht="12.75">
      <c r="A82" s="85" t="s">
        <v>992</v>
      </c>
      <c r="B82" s="1" t="s">
        <v>85</v>
      </c>
      <c r="C82" s="1" t="s">
        <v>983</v>
      </c>
      <c r="D82" s="79"/>
      <c r="E82" s="269">
        <f>E83</f>
        <v>1035.1</v>
      </c>
    </row>
    <row r="83" spans="1:5" s="81" customFormat="1" ht="12.75">
      <c r="A83" s="85" t="s">
        <v>63</v>
      </c>
      <c r="B83" s="1" t="s">
        <v>85</v>
      </c>
      <c r="C83" s="1" t="s">
        <v>983</v>
      </c>
      <c r="D83" s="79" t="s">
        <v>62</v>
      </c>
      <c r="E83" s="269">
        <v>1035.1</v>
      </c>
    </row>
    <row r="84" spans="1:5" s="81" customFormat="1" ht="89.25">
      <c r="A84" s="85" t="s">
        <v>1211</v>
      </c>
      <c r="B84" s="1" t="s">
        <v>117</v>
      </c>
      <c r="C84" s="1"/>
      <c r="D84" s="79"/>
      <c r="E84" s="322">
        <f>E85</f>
        <v>40</v>
      </c>
    </row>
    <row r="85" spans="1:5" s="81" customFormat="1" ht="25.5">
      <c r="A85" s="85" t="s">
        <v>989</v>
      </c>
      <c r="B85" s="1" t="s">
        <v>117</v>
      </c>
      <c r="C85" s="1" t="s">
        <v>980</v>
      </c>
      <c r="D85" s="79"/>
      <c r="E85" s="322">
        <f>E86</f>
        <v>40</v>
      </c>
    </row>
    <row r="86" spans="1:5" s="81" customFormat="1" ht="12.75">
      <c r="A86" s="85" t="s">
        <v>58</v>
      </c>
      <c r="B86" s="1" t="s">
        <v>117</v>
      </c>
      <c r="C86" s="1" t="s">
        <v>980</v>
      </c>
      <c r="D86" s="79" t="s">
        <v>57</v>
      </c>
      <c r="E86" s="322">
        <v>40</v>
      </c>
    </row>
    <row r="87" spans="1:5" s="81" customFormat="1" ht="76.5">
      <c r="A87" s="85" t="s">
        <v>1212</v>
      </c>
      <c r="B87" s="1" t="s">
        <v>118</v>
      </c>
      <c r="C87" s="1"/>
      <c r="D87" s="79"/>
      <c r="E87" s="322">
        <f>E88</f>
        <v>10</v>
      </c>
    </row>
    <row r="88" spans="1:5" s="81" customFormat="1" ht="25.5">
      <c r="A88" s="85" t="s">
        <v>989</v>
      </c>
      <c r="B88" s="1" t="s">
        <v>118</v>
      </c>
      <c r="C88" s="1" t="s">
        <v>980</v>
      </c>
      <c r="D88" s="79"/>
      <c r="E88" s="322">
        <f>E89</f>
        <v>10</v>
      </c>
    </row>
    <row r="89" spans="1:5" s="81" customFormat="1" ht="12.75">
      <c r="A89" s="85" t="s">
        <v>58</v>
      </c>
      <c r="B89" s="1" t="s">
        <v>118</v>
      </c>
      <c r="C89" s="1" t="s">
        <v>980</v>
      </c>
      <c r="D89" s="79" t="s">
        <v>57</v>
      </c>
      <c r="E89" s="322">
        <v>10</v>
      </c>
    </row>
    <row r="90" spans="1:5" s="81" customFormat="1" ht="102">
      <c r="A90" s="85" t="s">
        <v>1125</v>
      </c>
      <c r="B90" s="1" t="s">
        <v>1124</v>
      </c>
      <c r="C90" s="1"/>
      <c r="D90" s="79"/>
      <c r="E90" s="322">
        <f>E91</f>
        <v>500</v>
      </c>
    </row>
    <row r="91" spans="1:5" s="81" customFormat="1" ht="12.75">
      <c r="A91" s="85" t="s">
        <v>992</v>
      </c>
      <c r="B91" s="1" t="s">
        <v>1124</v>
      </c>
      <c r="C91" s="1" t="s">
        <v>983</v>
      </c>
      <c r="D91" s="79"/>
      <c r="E91" s="322">
        <f>E92</f>
        <v>500</v>
      </c>
    </row>
    <row r="92" spans="1:5" s="81" customFormat="1" ht="12.75">
      <c r="A92" s="85" t="s">
        <v>63</v>
      </c>
      <c r="B92" s="1" t="s">
        <v>1124</v>
      </c>
      <c r="C92" s="1" t="s">
        <v>983</v>
      </c>
      <c r="D92" s="79" t="s">
        <v>62</v>
      </c>
      <c r="E92" s="322">
        <v>500</v>
      </c>
    </row>
    <row r="93" spans="1:5" s="75" customFormat="1" ht="38.25">
      <c r="A93" s="74" t="s">
        <v>207</v>
      </c>
      <c r="B93" s="71" t="s">
        <v>7</v>
      </c>
      <c r="C93" s="71"/>
      <c r="D93" s="70"/>
      <c r="E93" s="268">
        <f>E94+E112+E104+E108</f>
        <v>11521</v>
      </c>
    </row>
    <row r="94" spans="1:5" s="77" customFormat="1" ht="63.75">
      <c r="A94" s="76" t="s">
        <v>457</v>
      </c>
      <c r="B94" s="71" t="s">
        <v>15</v>
      </c>
      <c r="C94" s="253"/>
      <c r="D94" s="70"/>
      <c r="E94" s="268">
        <f>E95+E98+E101</f>
        <v>895</v>
      </c>
    </row>
    <row r="95" spans="1:5" s="77" customFormat="1" ht="89.25">
      <c r="A95" s="85" t="s">
        <v>749</v>
      </c>
      <c r="B95" s="1" t="s">
        <v>748</v>
      </c>
      <c r="C95" s="255"/>
      <c r="D95" s="245"/>
      <c r="E95" s="269">
        <f>E96</f>
        <v>560</v>
      </c>
    </row>
    <row r="96" spans="1:5" s="77" customFormat="1" ht="25.5">
      <c r="A96" s="47" t="s">
        <v>989</v>
      </c>
      <c r="B96" s="1" t="s">
        <v>748</v>
      </c>
      <c r="C96" s="245" t="s">
        <v>980</v>
      </c>
      <c r="D96" s="255"/>
      <c r="E96" s="269">
        <f>E97</f>
        <v>560</v>
      </c>
    </row>
    <row r="97" spans="1:5" s="77" customFormat="1" ht="12.75">
      <c r="A97" s="85" t="s">
        <v>65</v>
      </c>
      <c r="B97" s="1" t="s">
        <v>748</v>
      </c>
      <c r="C97" s="1" t="s">
        <v>980</v>
      </c>
      <c r="D97" s="79" t="s">
        <v>64</v>
      </c>
      <c r="E97" s="269">
        <v>560</v>
      </c>
    </row>
    <row r="98" spans="1:5" s="77" customFormat="1" ht="114.75">
      <c r="A98" s="85" t="s">
        <v>752</v>
      </c>
      <c r="B98" s="1" t="s">
        <v>750</v>
      </c>
      <c r="C98" s="1"/>
      <c r="D98" s="79"/>
      <c r="E98" s="269">
        <f>E99</f>
        <v>235</v>
      </c>
    </row>
    <row r="99" spans="1:5" s="77" customFormat="1" ht="25.5">
      <c r="A99" s="47" t="s">
        <v>989</v>
      </c>
      <c r="B99" s="1" t="s">
        <v>750</v>
      </c>
      <c r="C99" s="245" t="s">
        <v>980</v>
      </c>
      <c r="D99" s="255"/>
      <c r="E99" s="269">
        <f>E100</f>
        <v>235</v>
      </c>
    </row>
    <row r="100" spans="1:5" s="77" customFormat="1" ht="12.75">
      <c r="A100" s="85" t="s">
        <v>65</v>
      </c>
      <c r="B100" s="1" t="s">
        <v>750</v>
      </c>
      <c r="C100" s="1" t="s">
        <v>980</v>
      </c>
      <c r="D100" s="79" t="s">
        <v>64</v>
      </c>
      <c r="E100" s="269">
        <v>235</v>
      </c>
    </row>
    <row r="101" spans="1:5" s="77" customFormat="1" ht="76.5">
      <c r="A101" s="85" t="s">
        <v>753</v>
      </c>
      <c r="B101" s="1" t="s">
        <v>751</v>
      </c>
      <c r="C101" s="1"/>
      <c r="D101" s="79"/>
      <c r="E101" s="269">
        <f>E102</f>
        <v>100</v>
      </c>
    </row>
    <row r="102" spans="1:5" s="77" customFormat="1" ht="25.5">
      <c r="A102" s="47" t="s">
        <v>989</v>
      </c>
      <c r="B102" s="1" t="s">
        <v>751</v>
      </c>
      <c r="C102" s="245" t="s">
        <v>980</v>
      </c>
      <c r="D102" s="255"/>
      <c r="E102" s="269">
        <f>E103</f>
        <v>100</v>
      </c>
    </row>
    <row r="103" spans="1:5" s="77" customFormat="1" ht="12.75">
      <c r="A103" s="85" t="s">
        <v>65</v>
      </c>
      <c r="B103" s="1" t="s">
        <v>751</v>
      </c>
      <c r="C103" s="1" t="s">
        <v>980</v>
      </c>
      <c r="D103" s="79" t="s">
        <v>64</v>
      </c>
      <c r="E103" s="269">
        <v>100</v>
      </c>
    </row>
    <row r="104" spans="1:5" s="77" customFormat="1" ht="81" customHeight="1">
      <c r="A104" s="76" t="s">
        <v>851</v>
      </c>
      <c r="B104" s="71" t="s">
        <v>16</v>
      </c>
      <c r="C104" s="71"/>
      <c r="D104" s="70"/>
      <c r="E104" s="344">
        <f>E105</f>
        <v>80</v>
      </c>
    </row>
    <row r="105" spans="1:5" s="81" customFormat="1" ht="89.25">
      <c r="A105" s="85" t="s">
        <v>852</v>
      </c>
      <c r="B105" s="1" t="s">
        <v>119</v>
      </c>
      <c r="C105" s="1"/>
      <c r="D105" s="79"/>
      <c r="E105" s="322">
        <f>E106</f>
        <v>80</v>
      </c>
    </row>
    <row r="106" spans="1:5" s="81" customFormat="1" ht="12.75">
      <c r="A106" s="85" t="s">
        <v>992</v>
      </c>
      <c r="B106" s="1" t="s">
        <v>119</v>
      </c>
      <c r="C106" s="1" t="s">
        <v>983</v>
      </c>
      <c r="D106" s="79"/>
      <c r="E106" s="322">
        <f>E107</f>
        <v>80</v>
      </c>
    </row>
    <row r="107" spans="1:5" s="81" customFormat="1" ht="12.75">
      <c r="A107" s="85" t="s">
        <v>65</v>
      </c>
      <c r="B107" s="1" t="s">
        <v>119</v>
      </c>
      <c r="C107" s="1" t="s">
        <v>983</v>
      </c>
      <c r="D107" s="79" t="s">
        <v>64</v>
      </c>
      <c r="E107" s="322">
        <v>80</v>
      </c>
    </row>
    <row r="108" spans="1:5" s="77" customFormat="1" ht="76.5">
      <c r="A108" s="76" t="s">
        <v>853</v>
      </c>
      <c r="B108" s="71" t="s">
        <v>17</v>
      </c>
      <c r="C108" s="71"/>
      <c r="D108" s="70"/>
      <c r="E108" s="344">
        <f>E109</f>
        <v>55</v>
      </c>
    </row>
    <row r="109" spans="1:5" s="81" customFormat="1" ht="102">
      <c r="A109" s="85" t="s">
        <v>854</v>
      </c>
      <c r="B109" s="1" t="s">
        <v>698</v>
      </c>
      <c r="C109" s="1"/>
      <c r="D109" s="79"/>
      <c r="E109" s="322">
        <f>E110</f>
        <v>55</v>
      </c>
    </row>
    <row r="110" spans="1:5" s="81" customFormat="1" ht="12.75">
      <c r="A110" s="85" t="s">
        <v>992</v>
      </c>
      <c r="B110" s="1" t="s">
        <v>698</v>
      </c>
      <c r="C110" s="1" t="s">
        <v>983</v>
      </c>
      <c r="D110" s="79"/>
      <c r="E110" s="322">
        <f>E111</f>
        <v>55</v>
      </c>
    </row>
    <row r="111" spans="1:5" s="81" customFormat="1" ht="12.75">
      <c r="A111" s="85" t="s">
        <v>65</v>
      </c>
      <c r="B111" s="1" t="s">
        <v>698</v>
      </c>
      <c r="C111" s="1" t="s">
        <v>983</v>
      </c>
      <c r="D111" s="79" t="s">
        <v>64</v>
      </c>
      <c r="E111" s="322">
        <v>55</v>
      </c>
    </row>
    <row r="112" spans="1:5" s="77" customFormat="1" ht="63.75">
      <c r="A112" s="76" t="s">
        <v>458</v>
      </c>
      <c r="B112" s="71" t="s">
        <v>18</v>
      </c>
      <c r="C112" s="71"/>
      <c r="D112" s="70"/>
      <c r="E112" s="268">
        <f>E116+E119+E113</f>
        <v>10491</v>
      </c>
    </row>
    <row r="113" spans="1:5" s="77" customFormat="1" ht="76.5">
      <c r="A113" s="85" t="s">
        <v>1154</v>
      </c>
      <c r="B113" s="1" t="s">
        <v>1155</v>
      </c>
      <c r="C113" s="1"/>
      <c r="D113" s="79"/>
      <c r="E113" s="269">
        <f>E114</f>
        <v>230</v>
      </c>
    </row>
    <row r="114" spans="1:5" s="77" customFormat="1" ht="12.75">
      <c r="A114" s="85" t="s">
        <v>992</v>
      </c>
      <c r="B114" s="1" t="s">
        <v>1155</v>
      </c>
      <c r="C114" s="1" t="s">
        <v>983</v>
      </c>
      <c r="D114" s="79"/>
      <c r="E114" s="269">
        <f>E115</f>
        <v>230</v>
      </c>
    </row>
    <row r="115" spans="1:5" s="77" customFormat="1" ht="12.75">
      <c r="A115" s="88" t="s">
        <v>63</v>
      </c>
      <c r="B115" s="1" t="s">
        <v>1155</v>
      </c>
      <c r="C115" s="1" t="s">
        <v>983</v>
      </c>
      <c r="D115" s="79" t="s">
        <v>62</v>
      </c>
      <c r="E115" s="269">
        <v>230</v>
      </c>
    </row>
    <row r="116" spans="1:5" s="81" customFormat="1" ht="89.25">
      <c r="A116" s="85" t="s">
        <v>557</v>
      </c>
      <c r="B116" s="1" t="s">
        <v>120</v>
      </c>
      <c r="C116" s="1"/>
      <c r="D116" s="79"/>
      <c r="E116" s="269">
        <f>E117</f>
        <v>2261</v>
      </c>
    </row>
    <row r="117" spans="1:5" s="81" customFormat="1" ht="12.75">
      <c r="A117" s="85" t="s">
        <v>61</v>
      </c>
      <c r="B117" s="1" t="s">
        <v>120</v>
      </c>
      <c r="C117" s="1" t="s">
        <v>185</v>
      </c>
      <c r="D117" s="79"/>
      <c r="E117" s="269">
        <f>E118</f>
        <v>2261</v>
      </c>
    </row>
    <row r="118" spans="1:5" s="81" customFormat="1" ht="12.75">
      <c r="A118" s="85" t="s">
        <v>65</v>
      </c>
      <c r="B118" s="1" t="s">
        <v>120</v>
      </c>
      <c r="C118" s="1" t="s">
        <v>185</v>
      </c>
      <c r="D118" s="79" t="s">
        <v>64</v>
      </c>
      <c r="E118" s="269">
        <v>2261</v>
      </c>
    </row>
    <row r="119" spans="1:5" s="81" customFormat="1" ht="76.5">
      <c r="A119" s="85" t="s">
        <v>1110</v>
      </c>
      <c r="B119" s="1" t="s">
        <v>1111</v>
      </c>
      <c r="C119" s="1"/>
      <c r="D119" s="79"/>
      <c r="E119" s="269">
        <f>E120</f>
        <v>8000</v>
      </c>
    </row>
    <row r="120" spans="1:5" s="81" customFormat="1" ht="12.75">
      <c r="A120" s="85" t="s">
        <v>992</v>
      </c>
      <c r="B120" s="1" t="s">
        <v>1111</v>
      </c>
      <c r="C120" s="1" t="s">
        <v>983</v>
      </c>
      <c r="D120" s="79"/>
      <c r="E120" s="269">
        <f>E121</f>
        <v>8000</v>
      </c>
    </row>
    <row r="121" spans="1:5" s="81" customFormat="1" ht="12.75">
      <c r="A121" s="88" t="s">
        <v>63</v>
      </c>
      <c r="B121" s="1" t="s">
        <v>1111</v>
      </c>
      <c r="C121" s="1" t="s">
        <v>983</v>
      </c>
      <c r="D121" s="79" t="s">
        <v>62</v>
      </c>
      <c r="E121" s="269">
        <v>8000</v>
      </c>
    </row>
    <row r="122" spans="1:5" s="77" customFormat="1" ht="38.25">
      <c r="A122" s="74" t="s">
        <v>208</v>
      </c>
      <c r="B122" s="71" t="s">
        <v>8</v>
      </c>
      <c r="C122" s="71"/>
      <c r="D122" s="70"/>
      <c r="E122" s="268">
        <f>E123+E149+E195+E217+E223+E233</f>
        <v>1161036.3</v>
      </c>
    </row>
    <row r="123" spans="1:5" s="77" customFormat="1" ht="63.75">
      <c r="A123" s="76" t="s">
        <v>459</v>
      </c>
      <c r="B123" s="71" t="s">
        <v>22</v>
      </c>
      <c r="C123" s="71"/>
      <c r="D123" s="70"/>
      <c r="E123" s="268">
        <f>E124+E130+E136+E139+E133+E127+E146</f>
        <v>456778.5</v>
      </c>
    </row>
    <row r="124" spans="1:5" s="91" customFormat="1" ht="76.5">
      <c r="A124" s="89" t="s">
        <v>460</v>
      </c>
      <c r="B124" s="90" t="s">
        <v>66</v>
      </c>
      <c r="C124" s="90"/>
      <c r="D124" s="79"/>
      <c r="E124" s="269">
        <f>E125</f>
        <v>229251.4</v>
      </c>
    </row>
    <row r="125" spans="1:5" s="91" customFormat="1" ht="12.75">
      <c r="A125" s="89" t="s">
        <v>992</v>
      </c>
      <c r="B125" s="90" t="s">
        <v>66</v>
      </c>
      <c r="C125" s="90">
        <v>610</v>
      </c>
      <c r="D125" s="79"/>
      <c r="E125" s="269">
        <f>E126</f>
        <v>229251.4</v>
      </c>
    </row>
    <row r="126" spans="1:5" s="91" customFormat="1" ht="12.75">
      <c r="A126" s="89" t="s">
        <v>179</v>
      </c>
      <c r="B126" s="90" t="s">
        <v>66</v>
      </c>
      <c r="C126" s="90">
        <v>610</v>
      </c>
      <c r="D126" s="79" t="s">
        <v>180</v>
      </c>
      <c r="E126" s="269">
        <v>229251.4</v>
      </c>
    </row>
    <row r="127" spans="1:5" s="91" customFormat="1" ht="76.5">
      <c r="A127" s="85" t="s">
        <v>1053</v>
      </c>
      <c r="B127" s="314" t="s">
        <v>1052</v>
      </c>
      <c r="C127" s="314"/>
      <c r="D127" s="79"/>
      <c r="E127" s="269">
        <f>E128</f>
        <v>865.7</v>
      </c>
    </row>
    <row r="128" spans="1:5" s="91" customFormat="1" ht="12.75">
      <c r="A128" s="89" t="s">
        <v>992</v>
      </c>
      <c r="B128" s="314" t="s">
        <v>1052</v>
      </c>
      <c r="C128" s="314">
        <v>610</v>
      </c>
      <c r="D128" s="79"/>
      <c r="E128" s="269">
        <f>E129</f>
        <v>865.7</v>
      </c>
    </row>
    <row r="129" spans="1:5" s="91" customFormat="1" ht="12.75">
      <c r="A129" s="89" t="s">
        <v>179</v>
      </c>
      <c r="B129" s="314" t="s">
        <v>1052</v>
      </c>
      <c r="C129" s="314">
        <v>610</v>
      </c>
      <c r="D129" s="79" t="s">
        <v>180</v>
      </c>
      <c r="E129" s="269">
        <v>865.7</v>
      </c>
    </row>
    <row r="130" spans="1:5" ht="76.5">
      <c r="A130" s="89" t="s">
        <v>461</v>
      </c>
      <c r="B130" s="1" t="s">
        <v>121</v>
      </c>
      <c r="C130" s="1"/>
      <c r="D130" s="79"/>
      <c r="E130" s="269">
        <f>E131</f>
        <v>1704.6</v>
      </c>
    </row>
    <row r="131" spans="1:5" ht="12.75">
      <c r="A131" s="83" t="s">
        <v>992</v>
      </c>
      <c r="B131" s="1" t="s">
        <v>121</v>
      </c>
      <c r="C131" s="1" t="s">
        <v>983</v>
      </c>
      <c r="D131" s="79"/>
      <c r="E131" s="269">
        <f>E132</f>
        <v>1704.6</v>
      </c>
    </row>
    <row r="132" spans="1:5" ht="12.75">
      <c r="A132" s="88" t="s">
        <v>179</v>
      </c>
      <c r="B132" s="1" t="s">
        <v>121</v>
      </c>
      <c r="C132" s="1" t="s">
        <v>983</v>
      </c>
      <c r="D132" s="79" t="s">
        <v>180</v>
      </c>
      <c r="E132" s="269">
        <v>1704.6</v>
      </c>
    </row>
    <row r="133" spans="1:5" ht="76.5">
      <c r="A133" s="88" t="s">
        <v>793</v>
      </c>
      <c r="B133" s="1" t="s">
        <v>790</v>
      </c>
      <c r="C133" s="1"/>
      <c r="D133" s="79"/>
      <c r="E133" s="269">
        <f>E134</f>
        <v>300</v>
      </c>
    </row>
    <row r="134" spans="1:5" ht="12.75">
      <c r="A134" s="83" t="s">
        <v>992</v>
      </c>
      <c r="B134" s="1" t="s">
        <v>790</v>
      </c>
      <c r="C134" s="1" t="s">
        <v>983</v>
      </c>
      <c r="D134" s="79"/>
      <c r="E134" s="269">
        <f>E135</f>
        <v>300</v>
      </c>
    </row>
    <row r="135" spans="1:5" ht="12.75">
      <c r="A135" s="88" t="s">
        <v>179</v>
      </c>
      <c r="B135" s="1" t="s">
        <v>790</v>
      </c>
      <c r="C135" s="1" t="s">
        <v>983</v>
      </c>
      <c r="D135" s="79" t="s">
        <v>180</v>
      </c>
      <c r="E135" s="269">
        <v>300</v>
      </c>
    </row>
    <row r="136" spans="1:5" ht="76.5">
      <c r="A136" s="88" t="s">
        <v>462</v>
      </c>
      <c r="B136" s="92" t="s">
        <v>67</v>
      </c>
      <c r="C136" s="1" t="s">
        <v>177</v>
      </c>
      <c r="D136" s="79" t="s">
        <v>177</v>
      </c>
      <c r="E136" s="269">
        <f>E137</f>
        <v>209446.2</v>
      </c>
    </row>
    <row r="137" spans="1:5" ht="12.75">
      <c r="A137" s="88" t="s">
        <v>992</v>
      </c>
      <c r="B137" s="92" t="s">
        <v>67</v>
      </c>
      <c r="C137" s="1" t="s">
        <v>983</v>
      </c>
      <c r="D137" s="79" t="s">
        <v>177</v>
      </c>
      <c r="E137" s="269">
        <f>E138</f>
        <v>209446.2</v>
      </c>
    </row>
    <row r="138" spans="1:5" ht="12.75">
      <c r="A138" s="88" t="s">
        <v>179</v>
      </c>
      <c r="B138" s="92" t="s">
        <v>67</v>
      </c>
      <c r="C138" s="1" t="s">
        <v>983</v>
      </c>
      <c r="D138" s="79" t="s">
        <v>180</v>
      </c>
      <c r="E138" s="269">
        <v>209446.2</v>
      </c>
    </row>
    <row r="139" spans="1:5" s="77" customFormat="1" ht="76.5">
      <c r="A139" s="88" t="s">
        <v>463</v>
      </c>
      <c r="B139" s="92" t="s">
        <v>68</v>
      </c>
      <c r="C139" s="1" t="s">
        <v>177</v>
      </c>
      <c r="D139" s="79" t="s">
        <v>177</v>
      </c>
      <c r="E139" s="269">
        <f>E140+E142+E144</f>
        <v>12765.6</v>
      </c>
    </row>
    <row r="140" spans="1:5" ht="25.5">
      <c r="A140" s="88" t="s">
        <v>979</v>
      </c>
      <c r="B140" s="92" t="s">
        <v>68</v>
      </c>
      <c r="C140" s="1" t="s">
        <v>261</v>
      </c>
      <c r="D140" s="79"/>
      <c r="E140" s="269">
        <f>E141</f>
        <v>578</v>
      </c>
    </row>
    <row r="141" spans="1:5" ht="12.75">
      <c r="A141" s="88" t="s">
        <v>175</v>
      </c>
      <c r="B141" s="92" t="s">
        <v>68</v>
      </c>
      <c r="C141" s="1" t="s">
        <v>261</v>
      </c>
      <c r="D141" s="79" t="s">
        <v>174</v>
      </c>
      <c r="E141" s="269">
        <v>578</v>
      </c>
    </row>
    <row r="142" spans="1:5" ht="25.5">
      <c r="A142" s="89" t="s">
        <v>989</v>
      </c>
      <c r="B142" s="92" t="s">
        <v>68</v>
      </c>
      <c r="C142" s="1" t="s">
        <v>980</v>
      </c>
      <c r="D142" s="79"/>
      <c r="E142" s="269">
        <f>E143</f>
        <v>115.6</v>
      </c>
    </row>
    <row r="143" spans="1:5" s="91" customFormat="1" ht="12.75">
      <c r="A143" s="89" t="s">
        <v>175</v>
      </c>
      <c r="B143" s="90" t="s">
        <v>68</v>
      </c>
      <c r="C143" s="86" t="s">
        <v>980</v>
      </c>
      <c r="D143" s="79" t="s">
        <v>174</v>
      </c>
      <c r="E143" s="269">
        <v>115.6</v>
      </c>
    </row>
    <row r="144" spans="1:5" ht="12.75">
      <c r="A144" s="88" t="s">
        <v>997</v>
      </c>
      <c r="B144" s="92" t="s">
        <v>68</v>
      </c>
      <c r="C144" s="1" t="s">
        <v>984</v>
      </c>
      <c r="D144" s="79" t="s">
        <v>177</v>
      </c>
      <c r="E144" s="269">
        <f>E145</f>
        <v>12072</v>
      </c>
    </row>
    <row r="145" spans="1:5" ht="12.75">
      <c r="A145" s="88" t="s">
        <v>182</v>
      </c>
      <c r="B145" s="92" t="s">
        <v>68</v>
      </c>
      <c r="C145" s="1" t="s">
        <v>984</v>
      </c>
      <c r="D145" s="79" t="s">
        <v>183</v>
      </c>
      <c r="E145" s="269">
        <v>12072</v>
      </c>
    </row>
    <row r="146" spans="1:5" ht="89.25">
      <c r="A146" s="88" t="s">
        <v>1127</v>
      </c>
      <c r="B146" s="95" t="s">
        <v>1126</v>
      </c>
      <c r="C146" s="1"/>
      <c r="D146" s="79"/>
      <c r="E146" s="269">
        <f>E147</f>
        <v>2445</v>
      </c>
    </row>
    <row r="147" spans="1:5" ht="12.75">
      <c r="A147" s="88" t="s">
        <v>992</v>
      </c>
      <c r="B147" s="95" t="s">
        <v>1126</v>
      </c>
      <c r="C147" s="1" t="s">
        <v>983</v>
      </c>
      <c r="D147" s="79"/>
      <c r="E147" s="269">
        <f>E148</f>
        <v>2445</v>
      </c>
    </row>
    <row r="148" spans="1:5" ht="12.75">
      <c r="A148" s="88" t="s">
        <v>179</v>
      </c>
      <c r="B148" s="95" t="s">
        <v>1126</v>
      </c>
      <c r="C148" s="1" t="s">
        <v>983</v>
      </c>
      <c r="D148" s="79" t="s">
        <v>180</v>
      </c>
      <c r="E148" s="269">
        <v>2445</v>
      </c>
    </row>
    <row r="149" spans="1:5" ht="84.75" customHeight="1">
      <c r="A149" s="76" t="s">
        <v>464</v>
      </c>
      <c r="B149" s="71" t="s">
        <v>24</v>
      </c>
      <c r="C149" s="71"/>
      <c r="D149" s="70"/>
      <c r="E149" s="268">
        <f>E150+E159+E162+E165+E189+E182+E156+E170+E153+E173+E176+E179+E192</f>
        <v>576214.7</v>
      </c>
    </row>
    <row r="150" spans="1:5" ht="76.5">
      <c r="A150" s="88" t="s">
        <v>465</v>
      </c>
      <c r="B150" s="95" t="s">
        <v>71</v>
      </c>
      <c r="C150" s="1"/>
      <c r="D150" s="79"/>
      <c r="E150" s="269">
        <f>E151</f>
        <v>67050.6</v>
      </c>
    </row>
    <row r="151" spans="1:5" ht="12.75">
      <c r="A151" s="88" t="s">
        <v>992</v>
      </c>
      <c r="B151" s="95" t="s">
        <v>71</v>
      </c>
      <c r="C151" s="1" t="s">
        <v>983</v>
      </c>
      <c r="D151" s="79"/>
      <c r="E151" s="269">
        <f>E152</f>
        <v>67050.6</v>
      </c>
    </row>
    <row r="152" spans="1:5" ht="12.75">
      <c r="A152" s="88" t="s">
        <v>63</v>
      </c>
      <c r="B152" s="95" t="s">
        <v>71</v>
      </c>
      <c r="C152" s="1" t="s">
        <v>983</v>
      </c>
      <c r="D152" s="79" t="s">
        <v>62</v>
      </c>
      <c r="E152" s="269">
        <v>67050.6</v>
      </c>
    </row>
    <row r="153" spans="1:5" ht="76.5">
      <c r="A153" s="96" t="s">
        <v>1047</v>
      </c>
      <c r="B153" s="95" t="s">
        <v>1048</v>
      </c>
      <c r="C153" s="1"/>
      <c r="D153" s="79"/>
      <c r="E153" s="269">
        <f>E154</f>
        <v>50</v>
      </c>
    </row>
    <row r="154" spans="1:5" ht="12.75">
      <c r="A154" s="83" t="s">
        <v>992</v>
      </c>
      <c r="B154" s="95" t="s">
        <v>1048</v>
      </c>
      <c r="C154" s="1" t="s">
        <v>983</v>
      </c>
      <c r="D154" s="79"/>
      <c r="E154" s="269">
        <f>E155</f>
        <v>50</v>
      </c>
    </row>
    <row r="155" spans="1:5" ht="12.75">
      <c r="A155" s="88" t="s">
        <v>63</v>
      </c>
      <c r="B155" s="95" t="s">
        <v>1048</v>
      </c>
      <c r="C155" s="1" t="s">
        <v>983</v>
      </c>
      <c r="D155" s="79" t="s">
        <v>62</v>
      </c>
      <c r="E155" s="269">
        <v>50</v>
      </c>
    </row>
    <row r="156" spans="1:5" ht="76.5">
      <c r="A156" s="88" t="s">
        <v>466</v>
      </c>
      <c r="B156" s="95" t="s">
        <v>246</v>
      </c>
      <c r="C156" s="1"/>
      <c r="D156" s="79"/>
      <c r="E156" s="269">
        <f>E157</f>
        <v>46374.6</v>
      </c>
    </row>
    <row r="157" spans="1:5" ht="76.5">
      <c r="A157" s="263" t="s">
        <v>991</v>
      </c>
      <c r="B157" s="95" t="s">
        <v>246</v>
      </c>
      <c r="C157" s="1" t="s">
        <v>985</v>
      </c>
      <c r="D157" s="79"/>
      <c r="E157" s="269">
        <f>E158</f>
        <v>46374.6</v>
      </c>
    </row>
    <row r="158" spans="1:5" ht="12.75">
      <c r="A158" s="88" t="s">
        <v>63</v>
      </c>
      <c r="B158" s="95" t="s">
        <v>246</v>
      </c>
      <c r="C158" s="1" t="s">
        <v>985</v>
      </c>
      <c r="D158" s="79" t="s">
        <v>62</v>
      </c>
      <c r="E158" s="269">
        <v>46374.6</v>
      </c>
    </row>
    <row r="159" spans="1:5" ht="89.25">
      <c r="A159" s="96" t="s">
        <v>467</v>
      </c>
      <c r="B159" s="95" t="s">
        <v>122</v>
      </c>
      <c r="C159" s="1"/>
      <c r="D159" s="79"/>
      <c r="E159" s="269">
        <f>E160</f>
        <v>3500</v>
      </c>
    </row>
    <row r="160" spans="1:5" ht="12.75">
      <c r="A160" s="83" t="s">
        <v>992</v>
      </c>
      <c r="B160" s="95" t="s">
        <v>122</v>
      </c>
      <c r="C160" s="1" t="s">
        <v>983</v>
      </c>
      <c r="D160" s="79"/>
      <c r="E160" s="269">
        <f>E161</f>
        <v>3500</v>
      </c>
    </row>
    <row r="161" spans="1:5" ht="12.75">
      <c r="A161" s="88" t="s">
        <v>63</v>
      </c>
      <c r="B161" s="95" t="s">
        <v>122</v>
      </c>
      <c r="C161" s="1" t="s">
        <v>983</v>
      </c>
      <c r="D161" s="79" t="s">
        <v>62</v>
      </c>
      <c r="E161" s="269">
        <v>3500</v>
      </c>
    </row>
    <row r="162" spans="1:5" ht="76.5">
      <c r="A162" s="96" t="s">
        <v>468</v>
      </c>
      <c r="B162" s="95" t="s">
        <v>123</v>
      </c>
      <c r="C162" s="1"/>
      <c r="D162" s="79"/>
      <c r="E162" s="269">
        <f>E163</f>
        <v>4249.4</v>
      </c>
    </row>
    <row r="163" spans="1:5" ht="12.75">
      <c r="A163" s="83" t="s">
        <v>992</v>
      </c>
      <c r="B163" s="95" t="s">
        <v>123</v>
      </c>
      <c r="C163" s="1" t="s">
        <v>983</v>
      </c>
      <c r="D163" s="79"/>
      <c r="E163" s="269">
        <f>E164</f>
        <v>4249.4</v>
      </c>
    </row>
    <row r="164" spans="1:5" ht="12.75">
      <c r="A164" s="88" t="s">
        <v>63</v>
      </c>
      <c r="B164" s="95" t="s">
        <v>123</v>
      </c>
      <c r="C164" s="1" t="s">
        <v>983</v>
      </c>
      <c r="D164" s="79" t="s">
        <v>62</v>
      </c>
      <c r="E164" s="269">
        <v>4249.4</v>
      </c>
    </row>
    <row r="165" spans="1:5" ht="89.25">
      <c r="A165" s="96" t="s">
        <v>469</v>
      </c>
      <c r="B165" s="95" t="s">
        <v>124</v>
      </c>
      <c r="C165" s="1"/>
      <c r="D165" s="79"/>
      <c r="E165" s="269">
        <f>E166+E168</f>
        <v>500</v>
      </c>
    </row>
    <row r="166" spans="1:5" ht="25.5">
      <c r="A166" s="88" t="s">
        <v>989</v>
      </c>
      <c r="B166" s="95" t="s">
        <v>124</v>
      </c>
      <c r="C166" s="1" t="s">
        <v>980</v>
      </c>
      <c r="D166" s="79"/>
      <c r="E166" s="269">
        <f>E167</f>
        <v>100</v>
      </c>
    </row>
    <row r="167" spans="1:5" ht="12.75">
      <c r="A167" s="88" t="s">
        <v>63</v>
      </c>
      <c r="B167" s="95" t="s">
        <v>124</v>
      </c>
      <c r="C167" s="1" t="s">
        <v>980</v>
      </c>
      <c r="D167" s="79" t="s">
        <v>62</v>
      </c>
      <c r="E167" s="269">
        <v>100</v>
      </c>
    </row>
    <row r="168" spans="1:5" ht="12.75">
      <c r="A168" s="83" t="s">
        <v>992</v>
      </c>
      <c r="B168" s="95" t="s">
        <v>124</v>
      </c>
      <c r="C168" s="1" t="s">
        <v>983</v>
      </c>
      <c r="D168" s="79"/>
      <c r="E168" s="269">
        <f>E169</f>
        <v>400</v>
      </c>
    </row>
    <row r="169" spans="1:5" ht="12.75">
      <c r="A169" s="88" t="s">
        <v>63</v>
      </c>
      <c r="B169" s="95" t="s">
        <v>124</v>
      </c>
      <c r="C169" s="1" t="s">
        <v>983</v>
      </c>
      <c r="D169" s="79" t="s">
        <v>62</v>
      </c>
      <c r="E169" s="269">
        <v>400</v>
      </c>
    </row>
    <row r="170" spans="1:5" ht="76.5">
      <c r="A170" s="273" t="s">
        <v>792</v>
      </c>
      <c r="B170" s="95" t="s">
        <v>791</v>
      </c>
      <c r="C170" s="1"/>
      <c r="D170" s="79"/>
      <c r="E170" s="269">
        <f>E171</f>
        <v>200</v>
      </c>
    </row>
    <row r="171" spans="1:5" ht="12.75">
      <c r="A171" s="83" t="s">
        <v>992</v>
      </c>
      <c r="B171" s="95" t="s">
        <v>791</v>
      </c>
      <c r="C171" s="1" t="s">
        <v>983</v>
      </c>
      <c r="D171" s="79"/>
      <c r="E171" s="269">
        <f>E172</f>
        <v>200</v>
      </c>
    </row>
    <row r="172" spans="1:5" ht="12.75">
      <c r="A172" s="88" t="s">
        <v>63</v>
      </c>
      <c r="B172" s="95" t="s">
        <v>791</v>
      </c>
      <c r="C172" s="1" t="s">
        <v>983</v>
      </c>
      <c r="D172" s="79" t="s">
        <v>62</v>
      </c>
      <c r="E172" s="269">
        <v>200</v>
      </c>
    </row>
    <row r="173" spans="1:5" ht="102">
      <c r="A173" s="425" t="s">
        <v>1115</v>
      </c>
      <c r="B173" s="95" t="s">
        <v>1112</v>
      </c>
      <c r="C173" s="1"/>
      <c r="D173" s="79"/>
      <c r="E173" s="269">
        <f>E174</f>
        <v>1980.7</v>
      </c>
    </row>
    <row r="174" spans="1:5" ht="12.75">
      <c r="A174" s="83" t="s">
        <v>992</v>
      </c>
      <c r="B174" s="95" t="s">
        <v>1112</v>
      </c>
      <c r="C174" s="1" t="s">
        <v>983</v>
      </c>
      <c r="D174" s="79"/>
      <c r="E174" s="269">
        <f>E175</f>
        <v>1980.7</v>
      </c>
    </row>
    <row r="175" spans="1:5" ht="12.75">
      <c r="A175" s="88" t="s">
        <v>175</v>
      </c>
      <c r="B175" s="95" t="s">
        <v>1112</v>
      </c>
      <c r="C175" s="1" t="s">
        <v>983</v>
      </c>
      <c r="D175" s="79" t="s">
        <v>174</v>
      </c>
      <c r="E175" s="269">
        <v>1980.7</v>
      </c>
    </row>
    <row r="176" spans="1:5" ht="76.5">
      <c r="A176" s="425" t="s">
        <v>1116</v>
      </c>
      <c r="B176" s="95" t="s">
        <v>1113</v>
      </c>
      <c r="C176" s="1"/>
      <c r="D176" s="79"/>
      <c r="E176" s="269">
        <f>E177</f>
        <v>306</v>
      </c>
    </row>
    <row r="177" spans="1:5" ht="12.75">
      <c r="A177" s="83" t="s">
        <v>992</v>
      </c>
      <c r="B177" s="95" t="s">
        <v>1113</v>
      </c>
      <c r="C177" s="1" t="s">
        <v>983</v>
      </c>
      <c r="D177" s="79"/>
      <c r="E177" s="269">
        <f>E178</f>
        <v>306</v>
      </c>
    </row>
    <row r="178" spans="1:5" ht="12.75">
      <c r="A178" s="88" t="s">
        <v>63</v>
      </c>
      <c r="B178" s="95" t="s">
        <v>1113</v>
      </c>
      <c r="C178" s="1" t="s">
        <v>983</v>
      </c>
      <c r="D178" s="79" t="s">
        <v>62</v>
      </c>
      <c r="E178" s="269">
        <v>306</v>
      </c>
    </row>
    <row r="179" spans="1:5" ht="89.25">
      <c r="A179" s="424" t="s">
        <v>1117</v>
      </c>
      <c r="B179" s="95" t="s">
        <v>1114</v>
      </c>
      <c r="C179" s="1"/>
      <c r="D179" s="79"/>
      <c r="E179" s="269">
        <f>E180</f>
        <v>19768</v>
      </c>
    </row>
    <row r="180" spans="1:5" ht="76.5">
      <c r="A180" s="263" t="s">
        <v>991</v>
      </c>
      <c r="B180" s="95" t="s">
        <v>1114</v>
      </c>
      <c r="C180" s="1" t="s">
        <v>985</v>
      </c>
      <c r="D180" s="79"/>
      <c r="E180" s="269">
        <f>E181</f>
        <v>19768</v>
      </c>
    </row>
    <row r="181" spans="1:5" ht="12.75">
      <c r="A181" s="88" t="s">
        <v>63</v>
      </c>
      <c r="B181" s="95" t="s">
        <v>1114</v>
      </c>
      <c r="C181" s="1" t="s">
        <v>985</v>
      </c>
      <c r="D181" s="79" t="s">
        <v>62</v>
      </c>
      <c r="E181" s="269">
        <v>19768</v>
      </c>
    </row>
    <row r="182" spans="1:5" s="77" customFormat="1" ht="89.25">
      <c r="A182" s="98" t="s">
        <v>470</v>
      </c>
      <c r="B182" s="92" t="s">
        <v>73</v>
      </c>
      <c r="C182" s="1"/>
      <c r="D182" s="79"/>
      <c r="E182" s="269">
        <f>E183+E185+E187</f>
        <v>27744.6</v>
      </c>
    </row>
    <row r="183" spans="1:5" ht="25.5">
      <c r="A183" s="88" t="s">
        <v>979</v>
      </c>
      <c r="B183" s="92" t="s">
        <v>73</v>
      </c>
      <c r="C183" s="1" t="s">
        <v>261</v>
      </c>
      <c r="D183" s="79"/>
      <c r="E183" s="269">
        <f>E184</f>
        <v>660.3</v>
      </c>
    </row>
    <row r="184" spans="1:5" ht="12.75">
      <c r="A184" s="88" t="s">
        <v>175</v>
      </c>
      <c r="B184" s="92" t="s">
        <v>73</v>
      </c>
      <c r="C184" s="1" t="s">
        <v>261</v>
      </c>
      <c r="D184" s="79" t="s">
        <v>174</v>
      </c>
      <c r="E184" s="269">
        <v>660.3</v>
      </c>
    </row>
    <row r="185" spans="1:5" ht="25.5">
      <c r="A185" s="89" t="s">
        <v>989</v>
      </c>
      <c r="B185" s="92" t="s">
        <v>73</v>
      </c>
      <c r="C185" s="1" t="s">
        <v>980</v>
      </c>
      <c r="D185" s="79"/>
      <c r="E185" s="269">
        <f>E186</f>
        <v>132</v>
      </c>
    </row>
    <row r="186" spans="1:5" s="91" customFormat="1" ht="12.75">
      <c r="A186" s="89" t="s">
        <v>175</v>
      </c>
      <c r="B186" s="90" t="s">
        <v>73</v>
      </c>
      <c r="C186" s="86" t="s">
        <v>980</v>
      </c>
      <c r="D186" s="79" t="s">
        <v>174</v>
      </c>
      <c r="E186" s="269">
        <v>132</v>
      </c>
    </row>
    <row r="187" spans="1:5" ht="12.75">
      <c r="A187" s="83" t="s">
        <v>992</v>
      </c>
      <c r="B187" s="92" t="s">
        <v>73</v>
      </c>
      <c r="C187" s="1" t="s">
        <v>983</v>
      </c>
      <c r="D187" s="79" t="s">
        <v>177</v>
      </c>
      <c r="E187" s="269">
        <f>E188</f>
        <v>26952.3</v>
      </c>
    </row>
    <row r="188" spans="1:5" ht="12.75">
      <c r="A188" s="88" t="s">
        <v>203</v>
      </c>
      <c r="B188" s="92" t="s">
        <v>73</v>
      </c>
      <c r="C188" s="1" t="s">
        <v>983</v>
      </c>
      <c r="D188" s="79" t="s">
        <v>202</v>
      </c>
      <c r="E188" s="269">
        <v>26952.3</v>
      </c>
    </row>
    <row r="189" spans="1:5" ht="89.25">
      <c r="A189" s="47" t="s">
        <v>471</v>
      </c>
      <c r="B189" s="95" t="s">
        <v>72</v>
      </c>
      <c r="C189" s="1"/>
      <c r="D189" s="79"/>
      <c r="E189" s="269">
        <f>E190</f>
        <v>392315.8</v>
      </c>
    </row>
    <row r="190" spans="1:5" ht="12.75">
      <c r="A190" s="88" t="s">
        <v>992</v>
      </c>
      <c r="B190" s="95" t="s">
        <v>72</v>
      </c>
      <c r="C190" s="1" t="s">
        <v>983</v>
      </c>
      <c r="D190" s="79"/>
      <c r="E190" s="269">
        <f>E191</f>
        <v>392315.8</v>
      </c>
    </row>
    <row r="191" spans="1:5" ht="12.75">
      <c r="A191" s="88" t="s">
        <v>63</v>
      </c>
      <c r="B191" s="95" t="s">
        <v>72</v>
      </c>
      <c r="C191" s="1" t="s">
        <v>983</v>
      </c>
      <c r="D191" s="79" t="s">
        <v>62</v>
      </c>
      <c r="E191" s="269">
        <v>392315.8</v>
      </c>
    </row>
    <row r="192" spans="1:5" ht="102">
      <c r="A192" s="427" t="s">
        <v>1129</v>
      </c>
      <c r="B192" s="95" t="s">
        <v>1128</v>
      </c>
      <c r="C192" s="1"/>
      <c r="D192" s="79"/>
      <c r="E192" s="269">
        <f>E193</f>
        <v>12175</v>
      </c>
    </row>
    <row r="193" spans="1:5" ht="12.75">
      <c r="A193" s="88" t="s">
        <v>992</v>
      </c>
      <c r="B193" s="95" t="s">
        <v>1128</v>
      </c>
      <c r="C193" s="1" t="s">
        <v>983</v>
      </c>
      <c r="D193" s="79"/>
      <c r="E193" s="269">
        <f>E194</f>
        <v>12175</v>
      </c>
    </row>
    <row r="194" spans="1:5" ht="12.75">
      <c r="A194" s="88" t="s">
        <v>63</v>
      </c>
      <c r="B194" s="95" t="s">
        <v>1128</v>
      </c>
      <c r="C194" s="1" t="s">
        <v>983</v>
      </c>
      <c r="D194" s="79" t="s">
        <v>62</v>
      </c>
      <c r="E194" s="269">
        <v>12175</v>
      </c>
    </row>
    <row r="195" spans="1:5" ht="51">
      <c r="A195" s="76" t="s">
        <v>472</v>
      </c>
      <c r="B195" s="71" t="s">
        <v>25</v>
      </c>
      <c r="C195" s="71"/>
      <c r="D195" s="70"/>
      <c r="E195" s="268">
        <f>E196+E199+E205+E208+E211+E202+E214</f>
        <v>123543.1</v>
      </c>
    </row>
    <row r="196" spans="1:5" ht="76.5">
      <c r="A196" s="88" t="s">
        <v>473</v>
      </c>
      <c r="B196" s="95" t="s">
        <v>247</v>
      </c>
      <c r="C196" s="1"/>
      <c r="D196" s="79"/>
      <c r="E196" s="269">
        <f>E197</f>
        <v>117828.3</v>
      </c>
    </row>
    <row r="197" spans="1:5" ht="12.75">
      <c r="A197" s="88" t="s">
        <v>992</v>
      </c>
      <c r="B197" s="95" t="s">
        <v>247</v>
      </c>
      <c r="C197" s="1" t="s">
        <v>983</v>
      </c>
      <c r="D197" s="79"/>
      <c r="E197" s="269">
        <f>E198</f>
        <v>117828.3</v>
      </c>
    </row>
    <row r="198" spans="1:5" ht="12.75">
      <c r="A198" s="88" t="s">
        <v>63</v>
      </c>
      <c r="B198" s="95" t="s">
        <v>247</v>
      </c>
      <c r="C198" s="1" t="s">
        <v>983</v>
      </c>
      <c r="D198" s="79" t="s">
        <v>62</v>
      </c>
      <c r="E198" s="269">
        <v>117828.3</v>
      </c>
    </row>
    <row r="199" spans="1:5" ht="63.75">
      <c r="A199" s="96" t="s">
        <v>474</v>
      </c>
      <c r="B199" s="95" t="s">
        <v>248</v>
      </c>
      <c r="C199" s="1"/>
      <c r="D199" s="79"/>
      <c r="E199" s="269">
        <f>E200</f>
        <v>988.1</v>
      </c>
    </row>
    <row r="200" spans="1:5" ht="12.75">
      <c r="A200" s="83" t="s">
        <v>992</v>
      </c>
      <c r="B200" s="95" t="s">
        <v>248</v>
      </c>
      <c r="C200" s="1" t="s">
        <v>983</v>
      </c>
      <c r="D200" s="79"/>
      <c r="E200" s="269">
        <f>E201</f>
        <v>988.1</v>
      </c>
    </row>
    <row r="201" spans="1:5" s="77" customFormat="1" ht="12.75">
      <c r="A201" s="88" t="s">
        <v>63</v>
      </c>
      <c r="B201" s="95" t="s">
        <v>248</v>
      </c>
      <c r="C201" s="1" t="s">
        <v>983</v>
      </c>
      <c r="D201" s="79" t="s">
        <v>62</v>
      </c>
      <c r="E201" s="269">
        <v>988.1</v>
      </c>
    </row>
    <row r="202" spans="1:5" s="77" customFormat="1" ht="76.5">
      <c r="A202" s="96" t="s">
        <v>1040</v>
      </c>
      <c r="B202" s="95" t="s">
        <v>1058</v>
      </c>
      <c r="C202" s="1"/>
      <c r="D202" s="79"/>
      <c r="E202" s="269">
        <f>E203</f>
        <v>700</v>
      </c>
    </row>
    <row r="203" spans="1:5" s="77" customFormat="1" ht="12.75">
      <c r="A203" s="83" t="s">
        <v>992</v>
      </c>
      <c r="B203" s="95" t="s">
        <v>1058</v>
      </c>
      <c r="C203" s="1" t="s">
        <v>983</v>
      </c>
      <c r="D203" s="79"/>
      <c r="E203" s="269">
        <f>E204</f>
        <v>700</v>
      </c>
    </row>
    <row r="204" spans="1:5" s="77" customFormat="1" ht="12.75">
      <c r="A204" s="88" t="s">
        <v>63</v>
      </c>
      <c r="B204" s="95" t="s">
        <v>1058</v>
      </c>
      <c r="C204" s="1" t="s">
        <v>983</v>
      </c>
      <c r="D204" s="79" t="s">
        <v>62</v>
      </c>
      <c r="E204" s="269">
        <v>700</v>
      </c>
    </row>
    <row r="205" spans="1:5" ht="63.75">
      <c r="A205" s="97" t="s">
        <v>86</v>
      </c>
      <c r="B205" s="95" t="s">
        <v>125</v>
      </c>
      <c r="C205" s="1"/>
      <c r="D205" s="79"/>
      <c r="E205" s="269">
        <f>E206</f>
        <v>339.7</v>
      </c>
    </row>
    <row r="206" spans="1:5" ht="12.75">
      <c r="A206" s="83" t="s">
        <v>992</v>
      </c>
      <c r="B206" s="95" t="s">
        <v>125</v>
      </c>
      <c r="C206" s="1" t="s">
        <v>983</v>
      </c>
      <c r="D206" s="79"/>
      <c r="E206" s="269">
        <f>E207</f>
        <v>339.7</v>
      </c>
    </row>
    <row r="207" spans="1:5" ht="12.75">
      <c r="A207" s="88" t="s">
        <v>63</v>
      </c>
      <c r="B207" s="95" t="s">
        <v>125</v>
      </c>
      <c r="C207" s="1" t="s">
        <v>983</v>
      </c>
      <c r="D207" s="79" t="s">
        <v>62</v>
      </c>
      <c r="E207" s="269">
        <v>339.7</v>
      </c>
    </row>
    <row r="208" spans="1:5" ht="76.5">
      <c r="A208" s="97" t="s">
        <v>475</v>
      </c>
      <c r="B208" s="95" t="s">
        <v>126</v>
      </c>
      <c r="C208" s="1"/>
      <c r="D208" s="79"/>
      <c r="E208" s="269">
        <f>E209</f>
        <v>2000</v>
      </c>
    </row>
    <row r="209" spans="1:5" ht="12.75">
      <c r="A209" s="83" t="s">
        <v>992</v>
      </c>
      <c r="B209" s="95" t="s">
        <v>126</v>
      </c>
      <c r="C209" s="1" t="s">
        <v>983</v>
      </c>
      <c r="D209" s="79"/>
      <c r="E209" s="269">
        <f>E210</f>
        <v>2000</v>
      </c>
    </row>
    <row r="210" spans="1:5" ht="12.75">
      <c r="A210" s="88" t="s">
        <v>63</v>
      </c>
      <c r="B210" s="95" t="s">
        <v>126</v>
      </c>
      <c r="C210" s="1" t="s">
        <v>983</v>
      </c>
      <c r="D210" s="79" t="s">
        <v>62</v>
      </c>
      <c r="E210" s="269">
        <v>2000</v>
      </c>
    </row>
    <row r="211" spans="1:5" ht="63.75">
      <c r="A211" s="97" t="s">
        <v>839</v>
      </c>
      <c r="B211" s="314" t="s">
        <v>838</v>
      </c>
      <c r="C211" s="86"/>
      <c r="D211" s="79"/>
      <c r="E211" s="269">
        <f>E212</f>
        <v>300</v>
      </c>
    </row>
    <row r="212" spans="1:5" ht="12.75">
      <c r="A212" s="83" t="s">
        <v>992</v>
      </c>
      <c r="B212" s="314" t="s">
        <v>838</v>
      </c>
      <c r="C212" s="86" t="s">
        <v>983</v>
      </c>
      <c r="D212" s="79"/>
      <c r="E212" s="269">
        <f>E213</f>
        <v>300</v>
      </c>
    </row>
    <row r="213" spans="1:5" ht="12.75">
      <c r="A213" s="88" t="s">
        <v>63</v>
      </c>
      <c r="B213" s="314" t="s">
        <v>838</v>
      </c>
      <c r="C213" s="86" t="s">
        <v>983</v>
      </c>
      <c r="D213" s="79" t="s">
        <v>62</v>
      </c>
      <c r="E213" s="269">
        <v>300</v>
      </c>
    </row>
    <row r="214" spans="1:5" ht="89.25">
      <c r="A214" s="88" t="s">
        <v>1131</v>
      </c>
      <c r="B214" s="314" t="s">
        <v>1130</v>
      </c>
      <c r="C214" s="86"/>
      <c r="D214" s="79"/>
      <c r="E214" s="269">
        <f>E215</f>
        <v>1387</v>
      </c>
    </row>
    <row r="215" spans="1:5" ht="12.75">
      <c r="A215" s="83" t="s">
        <v>992</v>
      </c>
      <c r="B215" s="314" t="s">
        <v>1130</v>
      </c>
      <c r="C215" s="86" t="s">
        <v>983</v>
      </c>
      <c r="D215" s="79"/>
      <c r="E215" s="269">
        <f>E216</f>
        <v>1387</v>
      </c>
    </row>
    <row r="216" spans="1:5" ht="12.75">
      <c r="A216" s="88" t="s">
        <v>63</v>
      </c>
      <c r="B216" s="314" t="s">
        <v>1130</v>
      </c>
      <c r="C216" s="86" t="s">
        <v>983</v>
      </c>
      <c r="D216" s="79" t="s">
        <v>62</v>
      </c>
      <c r="E216" s="269">
        <f>987+400</f>
        <v>1387</v>
      </c>
    </row>
    <row r="217" spans="1:5" ht="63.75">
      <c r="A217" s="76" t="s">
        <v>476</v>
      </c>
      <c r="B217" s="71" t="s">
        <v>26</v>
      </c>
      <c r="C217" s="71"/>
      <c r="D217" s="70"/>
      <c r="E217" s="268">
        <f>E218</f>
        <v>800</v>
      </c>
    </row>
    <row r="218" spans="1:5" ht="76.5">
      <c r="A218" s="88" t="s">
        <v>477</v>
      </c>
      <c r="B218" s="1" t="s">
        <v>127</v>
      </c>
      <c r="C218" s="1"/>
      <c r="D218" s="79"/>
      <c r="E218" s="269">
        <f>E219+E221</f>
        <v>800</v>
      </c>
    </row>
    <row r="219" spans="1:5" ht="25.5">
      <c r="A219" s="88" t="s">
        <v>989</v>
      </c>
      <c r="B219" s="1" t="s">
        <v>127</v>
      </c>
      <c r="C219" s="1" t="s">
        <v>980</v>
      </c>
      <c r="D219" s="79"/>
      <c r="E219" s="269">
        <f>E220</f>
        <v>500</v>
      </c>
    </row>
    <row r="220" spans="1:5" ht="12.75">
      <c r="A220" s="89" t="s">
        <v>175</v>
      </c>
      <c r="B220" s="1" t="s">
        <v>127</v>
      </c>
      <c r="C220" s="1" t="s">
        <v>980</v>
      </c>
      <c r="D220" s="79" t="s">
        <v>174</v>
      </c>
      <c r="E220" s="269">
        <v>500</v>
      </c>
    </row>
    <row r="221" spans="1:5" ht="12.75">
      <c r="A221" s="83" t="s">
        <v>992</v>
      </c>
      <c r="B221" s="1" t="s">
        <v>127</v>
      </c>
      <c r="C221" s="1" t="s">
        <v>983</v>
      </c>
      <c r="D221" s="79"/>
      <c r="E221" s="269">
        <f>E222</f>
        <v>300</v>
      </c>
    </row>
    <row r="222" spans="1:5" ht="12.75">
      <c r="A222" s="89" t="s">
        <v>175</v>
      </c>
      <c r="B222" s="1" t="s">
        <v>127</v>
      </c>
      <c r="C222" s="1" t="s">
        <v>983</v>
      </c>
      <c r="D222" s="79" t="s">
        <v>174</v>
      </c>
      <c r="E222" s="269">
        <v>300</v>
      </c>
    </row>
    <row r="223" spans="1:5" ht="63.75">
      <c r="A223" s="76" t="s">
        <v>478</v>
      </c>
      <c r="B223" s="71" t="s">
        <v>27</v>
      </c>
      <c r="C223" s="71"/>
      <c r="D223" s="70"/>
      <c r="E223" s="268">
        <f>E224+E227+E230</f>
        <v>3200</v>
      </c>
    </row>
    <row r="224" spans="1:5" ht="102">
      <c r="A224" s="97" t="s">
        <v>479</v>
      </c>
      <c r="B224" s="1" t="s">
        <v>128</v>
      </c>
      <c r="C224" s="1"/>
      <c r="D224" s="79"/>
      <c r="E224" s="269">
        <f>E225</f>
        <v>2200</v>
      </c>
    </row>
    <row r="225" spans="1:5" ht="12.75">
      <c r="A225" s="83" t="s">
        <v>992</v>
      </c>
      <c r="B225" s="1" t="s">
        <v>128</v>
      </c>
      <c r="C225" s="1" t="s">
        <v>983</v>
      </c>
      <c r="D225" s="79"/>
      <c r="E225" s="269">
        <f>E226</f>
        <v>2200</v>
      </c>
    </row>
    <row r="226" spans="1:5" s="77" customFormat="1" ht="12.75">
      <c r="A226" s="89" t="s">
        <v>175</v>
      </c>
      <c r="B226" s="1" t="s">
        <v>128</v>
      </c>
      <c r="C226" s="1" t="s">
        <v>983</v>
      </c>
      <c r="D226" s="79" t="s">
        <v>174</v>
      </c>
      <c r="E226" s="269">
        <v>2200</v>
      </c>
    </row>
    <row r="227" spans="1:5" s="81" customFormat="1" ht="89.25">
      <c r="A227" s="97" t="s">
        <v>480</v>
      </c>
      <c r="B227" s="1" t="s">
        <v>129</v>
      </c>
      <c r="C227" s="1"/>
      <c r="D227" s="79"/>
      <c r="E227" s="269">
        <f>E228</f>
        <v>350</v>
      </c>
    </row>
    <row r="228" spans="1:5" s="77" customFormat="1" ht="12.75">
      <c r="A228" s="83" t="s">
        <v>992</v>
      </c>
      <c r="B228" s="1" t="s">
        <v>129</v>
      </c>
      <c r="C228" s="1" t="s">
        <v>983</v>
      </c>
      <c r="D228" s="79"/>
      <c r="E228" s="269">
        <f>E229</f>
        <v>350</v>
      </c>
    </row>
    <row r="229" spans="1:5" s="77" customFormat="1" ht="12.75">
      <c r="A229" s="89" t="s">
        <v>175</v>
      </c>
      <c r="B229" s="1" t="s">
        <v>129</v>
      </c>
      <c r="C229" s="1" t="s">
        <v>983</v>
      </c>
      <c r="D229" s="79" t="s">
        <v>174</v>
      </c>
      <c r="E229" s="269">
        <v>350</v>
      </c>
    </row>
    <row r="230" spans="1:5" s="81" customFormat="1" ht="89.25">
      <c r="A230" s="97" t="s">
        <v>481</v>
      </c>
      <c r="B230" s="1" t="s">
        <v>130</v>
      </c>
      <c r="C230" s="1"/>
      <c r="D230" s="79"/>
      <c r="E230" s="269">
        <f>E231</f>
        <v>650</v>
      </c>
    </row>
    <row r="231" spans="1:5" s="77" customFormat="1" ht="12.75">
      <c r="A231" s="83" t="s">
        <v>992</v>
      </c>
      <c r="B231" s="1" t="s">
        <v>130</v>
      </c>
      <c r="C231" s="1" t="s">
        <v>983</v>
      </c>
      <c r="D231" s="79"/>
      <c r="E231" s="269">
        <f>E232</f>
        <v>650</v>
      </c>
    </row>
    <row r="232" spans="1:5" s="77" customFormat="1" ht="12.75">
      <c r="A232" s="89" t="s">
        <v>175</v>
      </c>
      <c r="B232" s="1" t="s">
        <v>130</v>
      </c>
      <c r="C232" s="1" t="s">
        <v>983</v>
      </c>
      <c r="D232" s="79" t="s">
        <v>174</v>
      </c>
      <c r="E232" s="269">
        <v>650</v>
      </c>
    </row>
    <row r="233" spans="1:5" s="77" customFormat="1" ht="85.5" customHeight="1">
      <c r="A233" s="76" t="s">
        <v>482</v>
      </c>
      <c r="B233" s="71" t="s">
        <v>28</v>
      </c>
      <c r="C233" s="71"/>
      <c r="D233" s="70"/>
      <c r="E233" s="268">
        <f>E234</f>
        <v>500</v>
      </c>
    </row>
    <row r="234" spans="1:5" s="77" customFormat="1" ht="89.25">
      <c r="A234" s="88" t="s">
        <v>558</v>
      </c>
      <c r="B234" s="95" t="s">
        <v>131</v>
      </c>
      <c r="C234" s="1"/>
      <c r="D234" s="79"/>
      <c r="E234" s="269">
        <f>E235+E237</f>
        <v>500</v>
      </c>
    </row>
    <row r="235" spans="1:5" s="77" customFormat="1" ht="25.5">
      <c r="A235" s="88" t="s">
        <v>989</v>
      </c>
      <c r="B235" s="95" t="s">
        <v>131</v>
      </c>
      <c r="C235" s="1" t="s">
        <v>980</v>
      </c>
      <c r="D235" s="79"/>
      <c r="E235" s="269">
        <f>E236</f>
        <v>100</v>
      </c>
    </row>
    <row r="236" spans="1:5" s="77" customFormat="1" ht="12.75">
      <c r="A236" s="89" t="s">
        <v>175</v>
      </c>
      <c r="B236" s="95" t="s">
        <v>131</v>
      </c>
      <c r="C236" s="1" t="s">
        <v>980</v>
      </c>
      <c r="D236" s="79" t="s">
        <v>174</v>
      </c>
      <c r="E236" s="269">
        <v>100</v>
      </c>
    </row>
    <row r="237" spans="1:5" s="99" customFormat="1" ht="12.75">
      <c r="A237" s="83" t="s">
        <v>992</v>
      </c>
      <c r="B237" s="95" t="s">
        <v>131</v>
      </c>
      <c r="C237" s="86" t="s">
        <v>983</v>
      </c>
      <c r="D237" s="79"/>
      <c r="E237" s="269">
        <f>E238</f>
        <v>400</v>
      </c>
    </row>
    <row r="238" spans="1:5" s="99" customFormat="1" ht="12.75">
      <c r="A238" s="89" t="s">
        <v>175</v>
      </c>
      <c r="B238" s="95" t="s">
        <v>131</v>
      </c>
      <c r="C238" s="86" t="s">
        <v>983</v>
      </c>
      <c r="D238" s="79" t="s">
        <v>174</v>
      </c>
      <c r="E238" s="269">
        <v>400</v>
      </c>
    </row>
    <row r="239" spans="1:5" s="77" customFormat="1" ht="38.25">
      <c r="A239" s="74" t="s">
        <v>209</v>
      </c>
      <c r="B239" s="71" t="s">
        <v>9</v>
      </c>
      <c r="C239" s="71"/>
      <c r="D239" s="70"/>
      <c r="E239" s="268">
        <f>E240+E244+E248+E257</f>
        <v>11206.7</v>
      </c>
    </row>
    <row r="240" spans="1:5" s="77" customFormat="1" ht="51">
      <c r="A240" s="76" t="s">
        <v>29</v>
      </c>
      <c r="B240" s="71" t="s">
        <v>30</v>
      </c>
      <c r="C240" s="71"/>
      <c r="D240" s="70"/>
      <c r="E240" s="268">
        <f>E241</f>
        <v>3630</v>
      </c>
    </row>
    <row r="241" spans="1:5" s="81" customFormat="1" ht="76.5">
      <c r="A241" s="88" t="s">
        <v>559</v>
      </c>
      <c r="B241" s="1" t="s">
        <v>92</v>
      </c>
      <c r="C241" s="1"/>
      <c r="D241" s="79"/>
      <c r="E241" s="269">
        <f>E242</f>
        <v>3630</v>
      </c>
    </row>
    <row r="242" spans="1:5" s="81" customFormat="1" ht="38.25">
      <c r="A242" s="85" t="s">
        <v>136</v>
      </c>
      <c r="B242" s="1" t="s">
        <v>92</v>
      </c>
      <c r="C242" s="1" t="s">
        <v>93</v>
      </c>
      <c r="D242" s="79"/>
      <c r="E242" s="269">
        <f>E243</f>
        <v>3630</v>
      </c>
    </row>
    <row r="243" spans="1:5" s="81" customFormat="1" ht="12.75">
      <c r="A243" s="85" t="s">
        <v>95</v>
      </c>
      <c r="B243" s="1" t="s">
        <v>92</v>
      </c>
      <c r="C243" s="1" t="s">
        <v>93</v>
      </c>
      <c r="D243" s="79" t="s">
        <v>94</v>
      </c>
      <c r="E243" s="269">
        <v>3630</v>
      </c>
    </row>
    <row r="244" spans="1:5" s="77" customFormat="1" ht="63.75">
      <c r="A244" s="76" t="s">
        <v>483</v>
      </c>
      <c r="B244" s="71" t="s">
        <v>31</v>
      </c>
      <c r="C244" s="71"/>
      <c r="D244" s="70"/>
      <c r="E244" s="268">
        <f>E245</f>
        <v>3800</v>
      </c>
    </row>
    <row r="245" spans="1:5" s="81" customFormat="1" ht="63.75">
      <c r="A245" s="88" t="s">
        <v>484</v>
      </c>
      <c r="B245" s="1" t="s">
        <v>96</v>
      </c>
      <c r="C245" s="1"/>
      <c r="D245" s="79"/>
      <c r="E245" s="269">
        <f>E246</f>
        <v>3800</v>
      </c>
    </row>
    <row r="246" spans="1:5" s="81" customFormat="1" ht="38.25">
      <c r="A246" s="85" t="s">
        <v>136</v>
      </c>
      <c r="B246" s="1" t="s">
        <v>96</v>
      </c>
      <c r="C246" s="1" t="s">
        <v>93</v>
      </c>
      <c r="D246" s="79"/>
      <c r="E246" s="269">
        <f>E247</f>
        <v>3800</v>
      </c>
    </row>
    <row r="247" spans="1:5" s="81" customFormat="1" ht="12.75">
      <c r="A247" s="85" t="s">
        <v>95</v>
      </c>
      <c r="B247" s="1" t="s">
        <v>96</v>
      </c>
      <c r="C247" s="1" t="s">
        <v>93</v>
      </c>
      <c r="D247" s="79" t="s">
        <v>94</v>
      </c>
      <c r="E247" s="269">
        <v>3800</v>
      </c>
    </row>
    <row r="248" spans="1:5" s="77" customFormat="1" ht="76.5">
      <c r="A248" s="76" t="s">
        <v>560</v>
      </c>
      <c r="B248" s="71" t="s">
        <v>32</v>
      </c>
      <c r="C248" s="71"/>
      <c r="D248" s="70"/>
      <c r="E248" s="268">
        <f>E252+E249</f>
        <v>1676.7</v>
      </c>
    </row>
    <row r="249" spans="1:5" s="81" customFormat="1" ht="102">
      <c r="A249" s="85" t="s">
        <v>486</v>
      </c>
      <c r="B249" s="1" t="s">
        <v>132</v>
      </c>
      <c r="C249" s="1"/>
      <c r="D249" s="79"/>
      <c r="E249" s="269">
        <f>E250</f>
        <v>570</v>
      </c>
    </row>
    <row r="250" spans="1:5" s="81" customFormat="1" ht="25.5">
      <c r="A250" s="100" t="s">
        <v>989</v>
      </c>
      <c r="B250" s="1" t="s">
        <v>132</v>
      </c>
      <c r="C250" s="1" t="s">
        <v>980</v>
      </c>
      <c r="D250" s="79"/>
      <c r="E250" s="269">
        <f>E251</f>
        <v>570</v>
      </c>
    </row>
    <row r="251" spans="1:5" s="81" customFormat="1" ht="12.75">
      <c r="A251" s="85" t="s">
        <v>95</v>
      </c>
      <c r="B251" s="1" t="s">
        <v>132</v>
      </c>
      <c r="C251" s="1" t="s">
        <v>980</v>
      </c>
      <c r="D251" s="79" t="s">
        <v>94</v>
      </c>
      <c r="E251" s="269">
        <v>570</v>
      </c>
    </row>
    <row r="252" spans="1:5" s="81" customFormat="1" ht="114.75">
      <c r="A252" s="85" t="s">
        <v>485</v>
      </c>
      <c r="B252" s="1" t="s">
        <v>97</v>
      </c>
      <c r="C252" s="1"/>
      <c r="D252" s="79"/>
      <c r="E252" s="269">
        <f>E253+E255</f>
        <v>1106.7</v>
      </c>
    </row>
    <row r="253" spans="1:5" s="81" customFormat="1" ht="25.5">
      <c r="A253" s="100" t="s">
        <v>979</v>
      </c>
      <c r="B253" s="1" t="s">
        <v>97</v>
      </c>
      <c r="C253" s="1" t="s">
        <v>261</v>
      </c>
      <c r="D253" s="79"/>
      <c r="E253" s="269">
        <f>E254</f>
        <v>922.2</v>
      </c>
    </row>
    <row r="254" spans="1:5" s="81" customFormat="1" ht="38.25">
      <c r="A254" s="100" t="s">
        <v>149</v>
      </c>
      <c r="B254" s="1" t="s">
        <v>97</v>
      </c>
      <c r="C254" s="1" t="s">
        <v>261</v>
      </c>
      <c r="D254" s="79" t="s">
        <v>148</v>
      </c>
      <c r="E254" s="269">
        <v>922.2</v>
      </c>
    </row>
    <row r="255" spans="1:5" s="81" customFormat="1" ht="25.5">
      <c r="A255" s="100" t="s">
        <v>989</v>
      </c>
      <c r="B255" s="1" t="s">
        <v>97</v>
      </c>
      <c r="C255" s="1" t="s">
        <v>980</v>
      </c>
      <c r="D255" s="79"/>
      <c r="E255" s="269">
        <f>E256</f>
        <v>184.5</v>
      </c>
    </row>
    <row r="256" spans="1:5" s="81" customFormat="1" ht="38.25">
      <c r="A256" s="100" t="s">
        <v>149</v>
      </c>
      <c r="B256" s="1" t="s">
        <v>97</v>
      </c>
      <c r="C256" s="1" t="s">
        <v>980</v>
      </c>
      <c r="D256" s="79" t="s">
        <v>148</v>
      </c>
      <c r="E256" s="269">
        <v>184.5</v>
      </c>
    </row>
    <row r="257" spans="1:5" s="77" customFormat="1" ht="63.75">
      <c r="A257" s="76" t="s">
        <v>487</v>
      </c>
      <c r="B257" s="71" t="s">
        <v>33</v>
      </c>
      <c r="C257" s="71"/>
      <c r="D257" s="70"/>
      <c r="E257" s="268">
        <f>E258+E261+E264</f>
        <v>2100</v>
      </c>
    </row>
    <row r="258" spans="1:5" s="81" customFormat="1" ht="89.25">
      <c r="A258" s="85" t="s">
        <v>561</v>
      </c>
      <c r="B258" s="1" t="s">
        <v>98</v>
      </c>
      <c r="C258" s="1"/>
      <c r="D258" s="79"/>
      <c r="E258" s="269">
        <f>E259</f>
        <v>300</v>
      </c>
    </row>
    <row r="259" spans="1:5" s="81" customFormat="1" ht="38.25">
      <c r="A259" s="85" t="s">
        <v>136</v>
      </c>
      <c r="B259" s="1" t="s">
        <v>98</v>
      </c>
      <c r="C259" s="1" t="s">
        <v>93</v>
      </c>
      <c r="D259" s="79"/>
      <c r="E259" s="269">
        <f>E260</f>
        <v>300</v>
      </c>
    </row>
    <row r="260" spans="1:5" s="81" customFormat="1" ht="12.75">
      <c r="A260" s="85" t="s">
        <v>95</v>
      </c>
      <c r="B260" s="1" t="s">
        <v>98</v>
      </c>
      <c r="C260" s="1" t="s">
        <v>93</v>
      </c>
      <c r="D260" s="79" t="s">
        <v>94</v>
      </c>
      <c r="E260" s="269">
        <v>300</v>
      </c>
    </row>
    <row r="261" spans="1:5" s="81" customFormat="1" ht="89.25">
      <c r="A261" s="85" t="s">
        <v>488</v>
      </c>
      <c r="B261" s="1" t="s">
        <v>99</v>
      </c>
      <c r="C261" s="1"/>
      <c r="D261" s="79"/>
      <c r="E261" s="269">
        <f>E262</f>
        <v>300</v>
      </c>
    </row>
    <row r="262" spans="1:5" s="81" customFormat="1" ht="25.5">
      <c r="A262" s="85" t="s">
        <v>235</v>
      </c>
      <c r="B262" s="1" t="s">
        <v>99</v>
      </c>
      <c r="C262" s="1" t="s">
        <v>234</v>
      </c>
      <c r="D262" s="79"/>
      <c r="E262" s="269">
        <f>E263</f>
        <v>300</v>
      </c>
    </row>
    <row r="263" spans="1:5" s="81" customFormat="1" ht="12.75">
      <c r="A263" s="85" t="s">
        <v>101</v>
      </c>
      <c r="B263" s="1" t="s">
        <v>99</v>
      </c>
      <c r="C263" s="1" t="s">
        <v>234</v>
      </c>
      <c r="D263" s="79" t="s">
        <v>100</v>
      </c>
      <c r="E263" s="269">
        <v>300</v>
      </c>
    </row>
    <row r="264" spans="1:5" s="81" customFormat="1" ht="89.25">
      <c r="A264" s="85" t="s">
        <v>920</v>
      </c>
      <c r="B264" s="1" t="s">
        <v>734</v>
      </c>
      <c r="C264" s="1"/>
      <c r="D264" s="79"/>
      <c r="E264" s="269">
        <f>E265</f>
        <v>1500</v>
      </c>
    </row>
    <row r="265" spans="1:5" s="81" customFormat="1" ht="38.25">
      <c r="A265" s="85" t="s">
        <v>136</v>
      </c>
      <c r="B265" s="1" t="s">
        <v>734</v>
      </c>
      <c r="C265" s="1" t="s">
        <v>93</v>
      </c>
      <c r="D265" s="79"/>
      <c r="E265" s="269">
        <f>E266</f>
        <v>1500</v>
      </c>
    </row>
    <row r="266" spans="1:5" s="81" customFormat="1" ht="12.75">
      <c r="A266" s="85" t="s">
        <v>95</v>
      </c>
      <c r="B266" s="1" t="s">
        <v>734</v>
      </c>
      <c r="C266" s="1" t="s">
        <v>93</v>
      </c>
      <c r="D266" s="79" t="s">
        <v>94</v>
      </c>
      <c r="E266" s="269">
        <v>1500</v>
      </c>
    </row>
    <row r="267" spans="1:5" s="81" customFormat="1" ht="38.25">
      <c r="A267" s="74" t="s">
        <v>0</v>
      </c>
      <c r="B267" s="71" t="s">
        <v>10</v>
      </c>
      <c r="C267" s="71"/>
      <c r="D267" s="70"/>
      <c r="E267" s="268">
        <f>E268+E336+E349+E395+E406+E426</f>
        <v>602292.9</v>
      </c>
    </row>
    <row r="268" spans="1:5" s="77" customFormat="1" ht="63.75">
      <c r="A268" s="76" t="s">
        <v>489</v>
      </c>
      <c r="B268" s="71" t="s">
        <v>35</v>
      </c>
      <c r="C268" s="71"/>
      <c r="D268" s="70"/>
      <c r="E268" s="268">
        <f>E280+E295+E300+E285+E303+E311+E290+E308+E314+E317+E272+E269+E275+E320+E325+E330+E333</f>
        <v>346885.6</v>
      </c>
    </row>
    <row r="269" spans="1:5" s="81" customFormat="1" ht="76.5">
      <c r="A269" s="82" t="s">
        <v>499</v>
      </c>
      <c r="B269" s="1" t="s">
        <v>138</v>
      </c>
      <c r="C269" s="1"/>
      <c r="D269" s="79"/>
      <c r="E269" s="269">
        <f>E270</f>
        <v>8192</v>
      </c>
    </row>
    <row r="270" spans="1:5" s="81" customFormat="1" ht="25.5">
      <c r="A270" s="82" t="s">
        <v>996</v>
      </c>
      <c r="B270" s="1" t="s">
        <v>138</v>
      </c>
      <c r="C270" s="1" t="s">
        <v>978</v>
      </c>
      <c r="D270" s="79"/>
      <c r="E270" s="269">
        <f>E271</f>
        <v>8192</v>
      </c>
    </row>
    <row r="271" spans="1:5" s="81" customFormat="1" ht="12.75">
      <c r="A271" s="83" t="s">
        <v>137</v>
      </c>
      <c r="B271" s="1" t="s">
        <v>138</v>
      </c>
      <c r="C271" s="1" t="s">
        <v>978</v>
      </c>
      <c r="D271" s="79" t="s">
        <v>245</v>
      </c>
      <c r="E271" s="269">
        <v>8192</v>
      </c>
    </row>
    <row r="272" spans="1:5" s="81" customFormat="1" ht="114.75">
      <c r="A272" s="82" t="s">
        <v>498</v>
      </c>
      <c r="B272" s="1" t="s">
        <v>134</v>
      </c>
      <c r="C272" s="1"/>
      <c r="D272" s="79"/>
      <c r="E272" s="269">
        <f>E273</f>
        <v>17500</v>
      </c>
    </row>
    <row r="273" spans="1:5" s="81" customFormat="1" ht="38.25">
      <c r="A273" s="85" t="s">
        <v>136</v>
      </c>
      <c r="B273" s="1" t="s">
        <v>134</v>
      </c>
      <c r="C273" s="1" t="s">
        <v>93</v>
      </c>
      <c r="D273" s="79"/>
      <c r="E273" s="269">
        <f>E274</f>
        <v>17500</v>
      </c>
    </row>
    <row r="274" spans="1:5" s="81" customFormat="1" ht="12.75">
      <c r="A274" s="82" t="s">
        <v>135</v>
      </c>
      <c r="B274" s="1" t="s">
        <v>134</v>
      </c>
      <c r="C274" s="1" t="s">
        <v>93</v>
      </c>
      <c r="D274" s="79" t="s">
        <v>102</v>
      </c>
      <c r="E274" s="269">
        <v>17500</v>
      </c>
    </row>
    <row r="275" spans="1:5" s="81" customFormat="1" ht="89.25">
      <c r="A275" s="47" t="s">
        <v>833</v>
      </c>
      <c r="B275" s="1" t="s">
        <v>832</v>
      </c>
      <c r="C275" s="1"/>
      <c r="D275" s="79"/>
      <c r="E275" s="269">
        <f>E276+E278</f>
        <v>6518.3</v>
      </c>
    </row>
    <row r="276" spans="1:5" s="81" customFormat="1" ht="25.5">
      <c r="A276" s="89" t="s">
        <v>989</v>
      </c>
      <c r="B276" s="1" t="s">
        <v>832</v>
      </c>
      <c r="C276" s="1" t="s">
        <v>980</v>
      </c>
      <c r="D276" s="79"/>
      <c r="E276" s="269">
        <f>E277</f>
        <v>8</v>
      </c>
    </row>
    <row r="277" spans="1:5" s="81" customFormat="1" ht="13.5" customHeight="1">
      <c r="A277" s="82" t="s">
        <v>203</v>
      </c>
      <c r="B277" s="1" t="s">
        <v>832</v>
      </c>
      <c r="C277" s="1" t="s">
        <v>980</v>
      </c>
      <c r="D277" s="79" t="s">
        <v>202</v>
      </c>
      <c r="E277" s="269">
        <v>8</v>
      </c>
    </row>
    <row r="278" spans="1:5" s="81" customFormat="1" ht="13.5" customHeight="1">
      <c r="A278" s="88" t="s">
        <v>997</v>
      </c>
      <c r="B278" s="1" t="s">
        <v>832</v>
      </c>
      <c r="C278" s="1" t="s">
        <v>984</v>
      </c>
      <c r="D278" s="79"/>
      <c r="E278" s="269">
        <f>E279</f>
        <v>6510.3</v>
      </c>
    </row>
    <row r="279" spans="1:5" s="81" customFormat="1" ht="13.5" customHeight="1">
      <c r="A279" s="82" t="s">
        <v>203</v>
      </c>
      <c r="B279" s="1" t="s">
        <v>832</v>
      </c>
      <c r="C279" s="1" t="s">
        <v>984</v>
      </c>
      <c r="D279" s="79" t="s">
        <v>202</v>
      </c>
      <c r="E279" s="269">
        <v>6510.3</v>
      </c>
    </row>
    <row r="280" spans="1:5" s="81" customFormat="1" ht="89.25">
      <c r="A280" s="82" t="s">
        <v>490</v>
      </c>
      <c r="B280" s="1" t="s">
        <v>103</v>
      </c>
      <c r="C280" s="1"/>
      <c r="D280" s="79"/>
      <c r="E280" s="269">
        <f>E283+E281</f>
        <v>164451.1</v>
      </c>
    </row>
    <row r="281" spans="1:5" s="81" customFormat="1" ht="25.5">
      <c r="A281" s="100" t="s">
        <v>989</v>
      </c>
      <c r="B281" s="1" t="s">
        <v>103</v>
      </c>
      <c r="C281" s="1" t="s">
        <v>980</v>
      </c>
      <c r="D281" s="79"/>
      <c r="E281" s="269">
        <f>E282</f>
        <v>1300</v>
      </c>
    </row>
    <row r="282" spans="1:5" s="81" customFormat="1" ht="12.75">
      <c r="A282" s="82" t="s">
        <v>203</v>
      </c>
      <c r="B282" s="1" t="s">
        <v>103</v>
      </c>
      <c r="C282" s="1" t="s">
        <v>980</v>
      </c>
      <c r="D282" s="79" t="s">
        <v>202</v>
      </c>
      <c r="E282" s="269">
        <v>1300</v>
      </c>
    </row>
    <row r="283" spans="1:5" s="81" customFormat="1" ht="12.75">
      <c r="A283" s="88" t="s">
        <v>997</v>
      </c>
      <c r="B283" s="1" t="s">
        <v>103</v>
      </c>
      <c r="C283" s="1" t="s">
        <v>984</v>
      </c>
      <c r="D283" s="79"/>
      <c r="E283" s="269">
        <f>E284</f>
        <v>163151.1</v>
      </c>
    </row>
    <row r="284" spans="1:5" s="81" customFormat="1" ht="12.75">
      <c r="A284" s="82" t="s">
        <v>203</v>
      </c>
      <c r="B284" s="1" t="s">
        <v>103</v>
      </c>
      <c r="C284" s="1" t="s">
        <v>984</v>
      </c>
      <c r="D284" s="79" t="s">
        <v>202</v>
      </c>
      <c r="E284" s="269">
        <v>163151.1</v>
      </c>
    </row>
    <row r="285" spans="1:5" s="81" customFormat="1" ht="102">
      <c r="A285" s="82" t="s">
        <v>493</v>
      </c>
      <c r="B285" s="1" t="s">
        <v>106</v>
      </c>
      <c r="C285" s="1"/>
      <c r="D285" s="79"/>
      <c r="E285" s="269">
        <f>E288+E286</f>
        <v>2100.3</v>
      </c>
    </row>
    <row r="286" spans="1:5" s="81" customFormat="1" ht="25.5">
      <c r="A286" s="100" t="s">
        <v>989</v>
      </c>
      <c r="B286" s="1" t="s">
        <v>106</v>
      </c>
      <c r="C286" s="1" t="s">
        <v>980</v>
      </c>
      <c r="D286" s="79"/>
      <c r="E286" s="269">
        <f>E287</f>
        <v>4</v>
      </c>
    </row>
    <row r="287" spans="1:5" s="81" customFormat="1" ht="12.75">
      <c r="A287" s="82" t="s">
        <v>203</v>
      </c>
      <c r="B287" s="1" t="s">
        <v>106</v>
      </c>
      <c r="C287" s="1" t="s">
        <v>980</v>
      </c>
      <c r="D287" s="79" t="s">
        <v>202</v>
      </c>
      <c r="E287" s="269">
        <v>4</v>
      </c>
    </row>
    <row r="288" spans="1:5" s="81" customFormat="1" ht="12.75">
      <c r="A288" s="88" t="s">
        <v>997</v>
      </c>
      <c r="B288" s="1" t="s">
        <v>106</v>
      </c>
      <c r="C288" s="1" t="s">
        <v>984</v>
      </c>
      <c r="D288" s="79"/>
      <c r="E288" s="269">
        <f>E289</f>
        <v>2096.3</v>
      </c>
    </row>
    <row r="289" spans="1:5" s="81" customFormat="1" ht="12.75">
      <c r="A289" s="82" t="s">
        <v>203</v>
      </c>
      <c r="B289" s="1" t="s">
        <v>106</v>
      </c>
      <c r="C289" s="1" t="s">
        <v>984</v>
      </c>
      <c r="D289" s="79" t="s">
        <v>202</v>
      </c>
      <c r="E289" s="269">
        <v>2096.3</v>
      </c>
    </row>
    <row r="290" spans="1:5" s="81" customFormat="1" ht="89.25">
      <c r="A290" s="82" t="s">
        <v>961</v>
      </c>
      <c r="B290" s="1" t="s">
        <v>109</v>
      </c>
      <c r="C290" s="1"/>
      <c r="D290" s="79"/>
      <c r="E290" s="269">
        <f>E293+E291</f>
        <v>25356.8</v>
      </c>
    </row>
    <row r="291" spans="1:5" s="81" customFormat="1" ht="25.5">
      <c r="A291" s="100" t="s">
        <v>989</v>
      </c>
      <c r="B291" s="1" t="s">
        <v>109</v>
      </c>
      <c r="C291" s="1" t="s">
        <v>980</v>
      </c>
      <c r="D291" s="79"/>
      <c r="E291" s="269">
        <f>E292</f>
        <v>400</v>
      </c>
    </row>
    <row r="292" spans="1:5" s="81" customFormat="1" ht="12.75">
      <c r="A292" s="82" t="s">
        <v>203</v>
      </c>
      <c r="B292" s="1" t="s">
        <v>109</v>
      </c>
      <c r="C292" s="1" t="s">
        <v>980</v>
      </c>
      <c r="D292" s="79" t="s">
        <v>202</v>
      </c>
      <c r="E292" s="269">
        <v>400</v>
      </c>
    </row>
    <row r="293" spans="1:5" s="81" customFormat="1" ht="12.75">
      <c r="A293" s="88" t="s">
        <v>997</v>
      </c>
      <c r="B293" s="1" t="s">
        <v>109</v>
      </c>
      <c r="C293" s="1" t="s">
        <v>984</v>
      </c>
      <c r="D293" s="79"/>
      <c r="E293" s="269">
        <f>E294</f>
        <v>24956.8</v>
      </c>
    </row>
    <row r="294" spans="1:5" s="81" customFormat="1" ht="12.75">
      <c r="A294" s="82" t="s">
        <v>203</v>
      </c>
      <c r="B294" s="1" t="s">
        <v>109</v>
      </c>
      <c r="C294" s="1" t="s">
        <v>984</v>
      </c>
      <c r="D294" s="79" t="s">
        <v>202</v>
      </c>
      <c r="E294" s="269">
        <v>24956.8</v>
      </c>
    </row>
    <row r="295" spans="1:5" s="81" customFormat="1" ht="89.25">
      <c r="A295" s="82" t="s">
        <v>491</v>
      </c>
      <c r="B295" s="1" t="s">
        <v>104</v>
      </c>
      <c r="C295" s="1"/>
      <c r="D295" s="79"/>
      <c r="E295" s="269">
        <f>E298+E296</f>
        <v>4980</v>
      </c>
    </row>
    <row r="296" spans="1:5" s="81" customFormat="1" ht="25.5">
      <c r="A296" s="100" t="s">
        <v>989</v>
      </c>
      <c r="B296" s="1" t="s">
        <v>104</v>
      </c>
      <c r="C296" s="1" t="s">
        <v>980</v>
      </c>
      <c r="D296" s="79"/>
      <c r="E296" s="269">
        <f>E297</f>
        <v>30</v>
      </c>
    </row>
    <row r="297" spans="1:5" s="81" customFormat="1" ht="12.75">
      <c r="A297" s="82" t="s">
        <v>203</v>
      </c>
      <c r="B297" s="1" t="s">
        <v>104</v>
      </c>
      <c r="C297" s="1" t="s">
        <v>980</v>
      </c>
      <c r="D297" s="79" t="s">
        <v>202</v>
      </c>
      <c r="E297" s="269">
        <v>30</v>
      </c>
    </row>
    <row r="298" spans="1:5" s="81" customFormat="1" ht="12.75">
      <c r="A298" s="88" t="s">
        <v>997</v>
      </c>
      <c r="B298" s="1" t="s">
        <v>104</v>
      </c>
      <c r="C298" s="1" t="s">
        <v>984</v>
      </c>
      <c r="D298" s="79"/>
      <c r="E298" s="269">
        <f>E299</f>
        <v>4950</v>
      </c>
    </row>
    <row r="299" spans="1:5" s="81" customFormat="1" ht="12.75">
      <c r="A299" s="82" t="s">
        <v>203</v>
      </c>
      <c r="B299" s="1" t="s">
        <v>104</v>
      </c>
      <c r="C299" s="1" t="s">
        <v>984</v>
      </c>
      <c r="D299" s="79" t="s">
        <v>202</v>
      </c>
      <c r="E299" s="269">
        <v>4950</v>
      </c>
    </row>
    <row r="300" spans="1:5" s="81" customFormat="1" ht="102">
      <c r="A300" s="82" t="s">
        <v>492</v>
      </c>
      <c r="B300" s="1" t="s">
        <v>105</v>
      </c>
      <c r="C300" s="1"/>
      <c r="D300" s="79"/>
      <c r="E300" s="269">
        <f>E301</f>
        <v>1612.8</v>
      </c>
    </row>
    <row r="301" spans="1:5" s="81" customFormat="1" ht="25.5">
      <c r="A301" s="82" t="s">
        <v>996</v>
      </c>
      <c r="B301" s="1" t="s">
        <v>105</v>
      </c>
      <c r="C301" s="1" t="s">
        <v>978</v>
      </c>
      <c r="D301" s="79"/>
      <c r="E301" s="269">
        <f>E302</f>
        <v>1612.8</v>
      </c>
    </row>
    <row r="302" spans="1:5" s="81" customFormat="1" ht="12.75">
      <c r="A302" s="82" t="s">
        <v>203</v>
      </c>
      <c r="B302" s="1" t="s">
        <v>105</v>
      </c>
      <c r="C302" s="1" t="s">
        <v>978</v>
      </c>
      <c r="D302" s="79" t="s">
        <v>202</v>
      </c>
      <c r="E302" s="269">
        <v>1612.8</v>
      </c>
    </row>
    <row r="303" spans="1:5" s="81" customFormat="1" ht="89.25">
      <c r="A303" s="82" t="s">
        <v>494</v>
      </c>
      <c r="B303" s="1" t="s">
        <v>107</v>
      </c>
      <c r="C303" s="1"/>
      <c r="D303" s="79"/>
      <c r="E303" s="269">
        <f>E306+E304</f>
        <v>1278.8</v>
      </c>
    </row>
    <row r="304" spans="1:5" s="81" customFormat="1" ht="25.5">
      <c r="A304" s="100" t="s">
        <v>989</v>
      </c>
      <c r="B304" s="1" t="s">
        <v>107</v>
      </c>
      <c r="C304" s="1" t="s">
        <v>980</v>
      </c>
      <c r="D304" s="79"/>
      <c r="E304" s="269">
        <f>E305</f>
        <v>16</v>
      </c>
    </row>
    <row r="305" spans="1:5" s="81" customFormat="1" ht="12.75">
      <c r="A305" s="82" t="s">
        <v>203</v>
      </c>
      <c r="B305" s="1" t="s">
        <v>107</v>
      </c>
      <c r="C305" s="1" t="s">
        <v>980</v>
      </c>
      <c r="D305" s="79" t="s">
        <v>202</v>
      </c>
      <c r="E305" s="269">
        <v>16</v>
      </c>
    </row>
    <row r="306" spans="1:5" s="81" customFormat="1" ht="12.75">
      <c r="A306" s="88" t="s">
        <v>997</v>
      </c>
      <c r="B306" s="1" t="s">
        <v>107</v>
      </c>
      <c r="C306" s="1" t="s">
        <v>984</v>
      </c>
      <c r="D306" s="79"/>
      <c r="E306" s="269">
        <f>E307</f>
        <v>1262.8</v>
      </c>
    </row>
    <row r="307" spans="1:5" s="81" customFormat="1" ht="12.75">
      <c r="A307" s="82" t="s">
        <v>203</v>
      </c>
      <c r="B307" s="1" t="s">
        <v>107</v>
      </c>
      <c r="C307" s="1" t="s">
        <v>984</v>
      </c>
      <c r="D307" s="79" t="s">
        <v>202</v>
      </c>
      <c r="E307" s="269">
        <v>1262.8</v>
      </c>
    </row>
    <row r="308" spans="1:5" s="81" customFormat="1" ht="191.25">
      <c r="A308" s="82" t="s">
        <v>562</v>
      </c>
      <c r="B308" s="1" t="s">
        <v>110</v>
      </c>
      <c r="C308" s="1"/>
      <c r="D308" s="79"/>
      <c r="E308" s="269">
        <f>E309</f>
        <v>11.7</v>
      </c>
    </row>
    <row r="309" spans="1:5" s="81" customFormat="1" ht="12.75">
      <c r="A309" s="88" t="s">
        <v>997</v>
      </c>
      <c r="B309" s="1" t="s">
        <v>110</v>
      </c>
      <c r="C309" s="1" t="s">
        <v>984</v>
      </c>
      <c r="D309" s="79"/>
      <c r="E309" s="269">
        <f>E310</f>
        <v>11.7</v>
      </c>
    </row>
    <row r="310" spans="1:5" s="81" customFormat="1" ht="12.75">
      <c r="A310" s="82" t="s">
        <v>203</v>
      </c>
      <c r="B310" s="1" t="s">
        <v>110</v>
      </c>
      <c r="C310" s="1" t="s">
        <v>984</v>
      </c>
      <c r="D310" s="79" t="s">
        <v>202</v>
      </c>
      <c r="E310" s="269">
        <v>11.7</v>
      </c>
    </row>
    <row r="311" spans="1:5" s="81" customFormat="1" ht="102">
      <c r="A311" s="82" t="s">
        <v>495</v>
      </c>
      <c r="B311" s="1" t="s">
        <v>108</v>
      </c>
      <c r="C311" s="1"/>
      <c r="D311" s="79"/>
      <c r="E311" s="269">
        <f>E312</f>
        <v>525</v>
      </c>
    </row>
    <row r="312" spans="1:5" s="81" customFormat="1" ht="12.75">
      <c r="A312" s="88" t="s">
        <v>997</v>
      </c>
      <c r="B312" s="1" t="s">
        <v>108</v>
      </c>
      <c r="C312" s="1" t="s">
        <v>984</v>
      </c>
      <c r="D312" s="79"/>
      <c r="E312" s="269">
        <f>E313</f>
        <v>525</v>
      </c>
    </row>
    <row r="313" spans="1:5" s="81" customFormat="1" ht="12.75">
      <c r="A313" s="82" t="s">
        <v>203</v>
      </c>
      <c r="B313" s="1" t="s">
        <v>108</v>
      </c>
      <c r="C313" s="1" t="s">
        <v>984</v>
      </c>
      <c r="D313" s="79" t="s">
        <v>202</v>
      </c>
      <c r="E313" s="269">
        <v>525</v>
      </c>
    </row>
    <row r="314" spans="1:5" s="81" customFormat="1" ht="89.25">
      <c r="A314" s="47" t="s">
        <v>496</v>
      </c>
      <c r="B314" s="1" t="s">
        <v>111</v>
      </c>
      <c r="C314" s="1"/>
      <c r="D314" s="79"/>
      <c r="E314" s="269">
        <f>E315</f>
        <v>13514.2</v>
      </c>
    </row>
    <row r="315" spans="1:5" s="81" customFormat="1" ht="12.75">
      <c r="A315" s="88" t="s">
        <v>997</v>
      </c>
      <c r="B315" s="1" t="s">
        <v>111</v>
      </c>
      <c r="C315" s="1" t="s">
        <v>984</v>
      </c>
      <c r="D315" s="79"/>
      <c r="E315" s="269">
        <f>E316</f>
        <v>13514.2</v>
      </c>
    </row>
    <row r="316" spans="1:5" s="81" customFormat="1" ht="12.75">
      <c r="A316" s="82" t="s">
        <v>182</v>
      </c>
      <c r="B316" s="1" t="s">
        <v>111</v>
      </c>
      <c r="C316" s="1" t="s">
        <v>984</v>
      </c>
      <c r="D316" s="79" t="s">
        <v>183</v>
      </c>
      <c r="E316" s="269">
        <v>13514.2</v>
      </c>
    </row>
    <row r="317" spans="1:5" s="81" customFormat="1" ht="89.25">
      <c r="A317" s="47" t="s">
        <v>497</v>
      </c>
      <c r="B317" s="1" t="s">
        <v>112</v>
      </c>
      <c r="C317" s="1"/>
      <c r="D317" s="79"/>
      <c r="E317" s="269">
        <f>E318</f>
        <v>2185.5</v>
      </c>
    </row>
    <row r="318" spans="1:5" s="81" customFormat="1" ht="25.5">
      <c r="A318" s="47" t="s">
        <v>989</v>
      </c>
      <c r="B318" s="1" t="s">
        <v>112</v>
      </c>
      <c r="C318" s="1" t="s">
        <v>980</v>
      </c>
      <c r="D318" s="79"/>
      <c r="E318" s="269">
        <f>E319</f>
        <v>2185.5</v>
      </c>
    </row>
    <row r="319" spans="1:5" s="81" customFormat="1" ht="12.75">
      <c r="A319" s="82" t="s">
        <v>203</v>
      </c>
      <c r="B319" s="1" t="s">
        <v>112</v>
      </c>
      <c r="C319" s="1" t="s">
        <v>980</v>
      </c>
      <c r="D319" s="79" t="s">
        <v>202</v>
      </c>
      <c r="E319" s="269">
        <v>2185.5</v>
      </c>
    </row>
    <row r="320" spans="1:5" s="81" customFormat="1" ht="89.25">
      <c r="A320" s="47" t="s">
        <v>936</v>
      </c>
      <c r="B320" s="1" t="s">
        <v>831</v>
      </c>
      <c r="C320" s="1"/>
      <c r="D320" s="79"/>
      <c r="E320" s="269">
        <f>E321+E323</f>
        <v>38354.8</v>
      </c>
    </row>
    <row r="321" spans="1:5" s="81" customFormat="1" ht="25.5">
      <c r="A321" s="89" t="s">
        <v>989</v>
      </c>
      <c r="B321" s="1" t="s">
        <v>831</v>
      </c>
      <c r="C321" s="1" t="s">
        <v>980</v>
      </c>
      <c r="D321" s="79"/>
      <c r="E321" s="269">
        <f>E322</f>
        <v>406.5</v>
      </c>
    </row>
    <row r="322" spans="1:5" s="81" customFormat="1" ht="12.75">
      <c r="A322" s="82" t="s">
        <v>203</v>
      </c>
      <c r="B322" s="1" t="s">
        <v>831</v>
      </c>
      <c r="C322" s="1" t="s">
        <v>980</v>
      </c>
      <c r="D322" s="79" t="s">
        <v>202</v>
      </c>
      <c r="E322" s="269">
        <v>406.5</v>
      </c>
    </row>
    <row r="323" spans="1:5" s="81" customFormat="1" ht="12.75">
      <c r="A323" s="88" t="s">
        <v>997</v>
      </c>
      <c r="B323" s="1" t="s">
        <v>831</v>
      </c>
      <c r="C323" s="1" t="s">
        <v>984</v>
      </c>
      <c r="D323" s="79"/>
      <c r="E323" s="269">
        <f>E324</f>
        <v>37948.3</v>
      </c>
    </row>
    <row r="324" spans="1:5" s="81" customFormat="1" ht="12.75">
      <c r="A324" s="82" t="s">
        <v>203</v>
      </c>
      <c r="B324" s="1" t="s">
        <v>831</v>
      </c>
      <c r="C324" s="1" t="s">
        <v>984</v>
      </c>
      <c r="D324" s="79" t="s">
        <v>202</v>
      </c>
      <c r="E324" s="269">
        <v>37948.3</v>
      </c>
    </row>
    <row r="325" spans="1:5" s="81" customFormat="1" ht="102">
      <c r="A325" s="47" t="s">
        <v>834</v>
      </c>
      <c r="B325" s="1" t="s">
        <v>830</v>
      </c>
      <c r="C325" s="1"/>
      <c r="D325" s="79"/>
      <c r="E325" s="269">
        <f>E326+E328</f>
        <v>54691.8</v>
      </c>
    </row>
    <row r="326" spans="1:5" s="81" customFormat="1" ht="25.5">
      <c r="A326" s="89" t="s">
        <v>989</v>
      </c>
      <c r="B326" s="1" t="s">
        <v>830</v>
      </c>
      <c r="C326" s="1" t="s">
        <v>980</v>
      </c>
      <c r="D326" s="79"/>
      <c r="E326" s="269">
        <f>E327</f>
        <v>804</v>
      </c>
    </row>
    <row r="327" spans="1:5" s="81" customFormat="1" ht="12.75">
      <c r="A327" s="82" t="s">
        <v>203</v>
      </c>
      <c r="B327" s="1" t="s">
        <v>830</v>
      </c>
      <c r="C327" s="1" t="s">
        <v>980</v>
      </c>
      <c r="D327" s="79" t="s">
        <v>202</v>
      </c>
      <c r="E327" s="269">
        <v>804</v>
      </c>
    </row>
    <row r="328" spans="1:5" s="81" customFormat="1" ht="12.75">
      <c r="A328" s="88" t="s">
        <v>997</v>
      </c>
      <c r="B328" s="1" t="s">
        <v>830</v>
      </c>
      <c r="C328" s="1" t="s">
        <v>984</v>
      </c>
      <c r="D328" s="79"/>
      <c r="E328" s="269">
        <f>E329</f>
        <v>53887.8</v>
      </c>
    </row>
    <row r="329" spans="1:5" s="81" customFormat="1" ht="12.75">
      <c r="A329" s="82" t="s">
        <v>203</v>
      </c>
      <c r="B329" s="1" t="s">
        <v>830</v>
      </c>
      <c r="C329" s="1" t="s">
        <v>984</v>
      </c>
      <c r="D329" s="79" t="s">
        <v>202</v>
      </c>
      <c r="E329" s="269">
        <v>53887.8</v>
      </c>
    </row>
    <row r="330" spans="1:5" s="81" customFormat="1" ht="114.75">
      <c r="A330" s="82" t="s">
        <v>1027</v>
      </c>
      <c r="B330" s="1" t="s">
        <v>1025</v>
      </c>
      <c r="C330" s="1"/>
      <c r="D330" s="79"/>
      <c r="E330" s="269">
        <f>E331</f>
        <v>5508.6</v>
      </c>
    </row>
    <row r="331" spans="1:5" s="81" customFormat="1" ht="38.25">
      <c r="A331" s="85" t="s">
        <v>136</v>
      </c>
      <c r="B331" s="1" t="s">
        <v>1025</v>
      </c>
      <c r="C331" s="1" t="s">
        <v>93</v>
      </c>
      <c r="D331" s="79"/>
      <c r="E331" s="269">
        <f>E332</f>
        <v>5508.6</v>
      </c>
    </row>
    <row r="332" spans="1:5" s="81" customFormat="1" ht="12.75">
      <c r="A332" s="82" t="s">
        <v>135</v>
      </c>
      <c r="B332" s="1" t="s">
        <v>1025</v>
      </c>
      <c r="C332" s="1" t="s">
        <v>93</v>
      </c>
      <c r="D332" s="79" t="s">
        <v>102</v>
      </c>
      <c r="E332" s="269">
        <v>5508.6</v>
      </c>
    </row>
    <row r="333" spans="1:5" s="81" customFormat="1" ht="127.5">
      <c r="A333" s="82" t="s">
        <v>1028</v>
      </c>
      <c r="B333" s="1" t="s">
        <v>1026</v>
      </c>
      <c r="C333" s="1"/>
      <c r="D333" s="79"/>
      <c r="E333" s="269">
        <f>E334</f>
        <v>103.9</v>
      </c>
    </row>
    <row r="334" spans="1:5" s="81" customFormat="1" ht="38.25">
      <c r="A334" s="85" t="s">
        <v>136</v>
      </c>
      <c r="B334" s="1" t="s">
        <v>1026</v>
      </c>
      <c r="C334" s="1" t="s">
        <v>93</v>
      </c>
      <c r="D334" s="79"/>
      <c r="E334" s="269">
        <f>E335</f>
        <v>103.9</v>
      </c>
    </row>
    <row r="335" spans="1:5" s="81" customFormat="1" ht="12.75">
      <c r="A335" s="82" t="s">
        <v>135</v>
      </c>
      <c r="B335" s="1" t="s">
        <v>1026</v>
      </c>
      <c r="C335" s="1" t="s">
        <v>93</v>
      </c>
      <c r="D335" s="79" t="s">
        <v>102</v>
      </c>
      <c r="E335" s="269">
        <v>103.9</v>
      </c>
    </row>
    <row r="336" spans="1:5" s="81" customFormat="1" ht="63.75">
      <c r="A336" s="76" t="s">
        <v>500</v>
      </c>
      <c r="B336" s="71" t="s">
        <v>36</v>
      </c>
      <c r="C336" s="71"/>
      <c r="D336" s="70"/>
      <c r="E336" s="268">
        <f>E340+E337</f>
        <v>87981.2</v>
      </c>
    </row>
    <row r="337" spans="1:5" s="81" customFormat="1" ht="89.25">
      <c r="A337" s="96" t="s">
        <v>1045</v>
      </c>
      <c r="B337" s="1" t="s">
        <v>1046</v>
      </c>
      <c r="C337" s="1"/>
      <c r="D337" s="79"/>
      <c r="E337" s="269">
        <f>E338</f>
        <v>288.8</v>
      </c>
    </row>
    <row r="338" spans="1:5" s="81" customFormat="1" ht="12.75">
      <c r="A338" s="89" t="s">
        <v>992</v>
      </c>
      <c r="B338" s="1" t="s">
        <v>1046</v>
      </c>
      <c r="C338" s="1" t="s">
        <v>983</v>
      </c>
      <c r="D338" s="79"/>
      <c r="E338" s="269">
        <f>E339</f>
        <v>288.8</v>
      </c>
    </row>
    <row r="339" spans="1:5" s="81" customFormat="1" ht="12.75">
      <c r="A339" s="88" t="s">
        <v>115</v>
      </c>
      <c r="B339" s="1" t="s">
        <v>1046</v>
      </c>
      <c r="C339" s="1" t="s">
        <v>983</v>
      </c>
      <c r="D339" s="79" t="s">
        <v>114</v>
      </c>
      <c r="E339" s="269">
        <v>288.8</v>
      </c>
    </row>
    <row r="340" spans="1:5" s="77" customFormat="1" ht="76.5">
      <c r="A340" s="88" t="s">
        <v>501</v>
      </c>
      <c r="B340" s="1" t="s">
        <v>116</v>
      </c>
      <c r="C340" s="1"/>
      <c r="D340" s="79"/>
      <c r="E340" s="269">
        <f>E341+E343+E347+E345</f>
        <v>87692.4</v>
      </c>
    </row>
    <row r="341" spans="1:5" s="77" customFormat="1" ht="12.75">
      <c r="A341" s="88" t="s">
        <v>988</v>
      </c>
      <c r="B341" s="1" t="s">
        <v>116</v>
      </c>
      <c r="C341" s="1" t="s">
        <v>5</v>
      </c>
      <c r="D341" s="79"/>
      <c r="E341" s="269">
        <f>E342</f>
        <v>22206</v>
      </c>
    </row>
    <row r="342" spans="1:5" s="77" customFormat="1" ht="12.75">
      <c r="A342" s="88" t="s">
        <v>115</v>
      </c>
      <c r="B342" s="1" t="s">
        <v>116</v>
      </c>
      <c r="C342" s="1" t="s">
        <v>5</v>
      </c>
      <c r="D342" s="79" t="s">
        <v>114</v>
      </c>
      <c r="E342" s="269">
        <v>22206</v>
      </c>
    </row>
    <row r="343" spans="1:5" s="77" customFormat="1" ht="25.5">
      <c r="A343" s="88" t="s">
        <v>989</v>
      </c>
      <c r="B343" s="1" t="s">
        <v>116</v>
      </c>
      <c r="C343" s="1" t="s">
        <v>980</v>
      </c>
      <c r="D343" s="79"/>
      <c r="E343" s="269">
        <f>E344</f>
        <v>6329.8</v>
      </c>
    </row>
    <row r="344" spans="1:5" s="77" customFormat="1" ht="12.75">
      <c r="A344" s="88" t="s">
        <v>115</v>
      </c>
      <c r="B344" s="1" t="s">
        <v>116</v>
      </c>
      <c r="C344" s="1" t="s">
        <v>980</v>
      </c>
      <c r="D344" s="79" t="s">
        <v>114</v>
      </c>
      <c r="E344" s="269">
        <v>6329.8</v>
      </c>
    </row>
    <row r="345" spans="1:5" s="77" customFormat="1" ht="12.75">
      <c r="A345" s="88" t="s">
        <v>992</v>
      </c>
      <c r="B345" s="1" t="s">
        <v>116</v>
      </c>
      <c r="C345" s="1" t="s">
        <v>983</v>
      </c>
      <c r="D345" s="79"/>
      <c r="E345" s="269">
        <f>E346</f>
        <v>59076.6</v>
      </c>
    </row>
    <row r="346" spans="1:5" s="77" customFormat="1" ht="12.75">
      <c r="A346" s="88" t="s">
        <v>115</v>
      </c>
      <c r="B346" s="1" t="s">
        <v>116</v>
      </c>
      <c r="C346" s="1" t="s">
        <v>983</v>
      </c>
      <c r="D346" s="79" t="s">
        <v>114</v>
      </c>
      <c r="E346" s="269">
        <v>59076.6</v>
      </c>
    </row>
    <row r="347" spans="1:5" s="77" customFormat="1" ht="12.75">
      <c r="A347" s="100" t="s">
        <v>993</v>
      </c>
      <c r="B347" s="1" t="s">
        <v>116</v>
      </c>
      <c r="C347" s="1" t="s">
        <v>982</v>
      </c>
      <c r="D347" s="79"/>
      <c r="E347" s="269">
        <f>E348</f>
        <v>80</v>
      </c>
    </row>
    <row r="348" spans="1:5" s="77" customFormat="1" ht="12.75">
      <c r="A348" s="88" t="s">
        <v>115</v>
      </c>
      <c r="B348" s="1" t="s">
        <v>116</v>
      </c>
      <c r="C348" s="1" t="s">
        <v>982</v>
      </c>
      <c r="D348" s="79" t="s">
        <v>114</v>
      </c>
      <c r="E348" s="269">
        <v>80</v>
      </c>
    </row>
    <row r="349" spans="1:5" s="81" customFormat="1" ht="63.75">
      <c r="A349" s="76" t="s">
        <v>502</v>
      </c>
      <c r="B349" s="71" t="s">
        <v>37</v>
      </c>
      <c r="C349" s="71"/>
      <c r="D349" s="70"/>
      <c r="E349" s="268">
        <f>E364+E367+E370+E376+E379+E382+E373+E350+E353+E361+E358+E385+E390</f>
        <v>136627.4</v>
      </c>
    </row>
    <row r="350" spans="1:5" s="77" customFormat="1" ht="102">
      <c r="A350" s="47" t="s">
        <v>508</v>
      </c>
      <c r="B350" s="1" t="s">
        <v>141</v>
      </c>
      <c r="C350" s="1"/>
      <c r="D350" s="79"/>
      <c r="E350" s="269">
        <f>E351</f>
        <v>256.2</v>
      </c>
    </row>
    <row r="351" spans="1:5" s="77" customFormat="1" ht="25.5">
      <c r="A351" s="82" t="s">
        <v>989</v>
      </c>
      <c r="B351" s="1" t="s">
        <v>141</v>
      </c>
      <c r="C351" s="1" t="s">
        <v>980</v>
      </c>
      <c r="D351" s="79"/>
      <c r="E351" s="269">
        <f>E352</f>
        <v>256.2</v>
      </c>
    </row>
    <row r="352" spans="1:5" s="77" customFormat="1" ht="12.75">
      <c r="A352" s="82" t="s">
        <v>203</v>
      </c>
      <c r="B352" s="1" t="s">
        <v>141</v>
      </c>
      <c r="C352" s="1" t="s">
        <v>980</v>
      </c>
      <c r="D352" s="79" t="s">
        <v>202</v>
      </c>
      <c r="E352" s="269">
        <v>256.2</v>
      </c>
    </row>
    <row r="353" spans="1:5" s="77" customFormat="1" ht="89.25">
      <c r="A353" s="47" t="s">
        <v>509</v>
      </c>
      <c r="B353" s="1" t="s">
        <v>142</v>
      </c>
      <c r="C353" s="1"/>
      <c r="D353" s="79"/>
      <c r="E353" s="269">
        <f>E354+E356</f>
        <v>1156</v>
      </c>
    </row>
    <row r="354" spans="1:5" s="77" customFormat="1" ht="25.5">
      <c r="A354" s="82" t="s">
        <v>989</v>
      </c>
      <c r="B354" s="1" t="s">
        <v>142</v>
      </c>
      <c r="C354" s="1" t="s">
        <v>980</v>
      </c>
      <c r="D354" s="79"/>
      <c r="E354" s="269">
        <f>E355</f>
        <v>1146</v>
      </c>
    </row>
    <row r="355" spans="1:5" s="77" customFormat="1" ht="12.75">
      <c r="A355" s="82" t="s">
        <v>203</v>
      </c>
      <c r="B355" s="1" t="s">
        <v>142</v>
      </c>
      <c r="C355" s="1" t="s">
        <v>980</v>
      </c>
      <c r="D355" s="79" t="s">
        <v>202</v>
      </c>
      <c r="E355" s="269">
        <v>1146</v>
      </c>
    </row>
    <row r="356" spans="1:5" s="77" customFormat="1" ht="12.75">
      <c r="A356" s="83" t="s">
        <v>992</v>
      </c>
      <c r="B356" s="1" t="s">
        <v>142</v>
      </c>
      <c r="C356" s="1" t="s">
        <v>983</v>
      </c>
      <c r="D356" s="79"/>
      <c r="E356" s="269">
        <f>E357</f>
        <v>10</v>
      </c>
    </row>
    <row r="357" spans="1:5" s="77" customFormat="1" ht="12.75">
      <c r="A357" s="88" t="s">
        <v>115</v>
      </c>
      <c r="B357" s="1" t="s">
        <v>142</v>
      </c>
      <c r="C357" s="1" t="s">
        <v>983</v>
      </c>
      <c r="D357" s="79" t="s">
        <v>114</v>
      </c>
      <c r="E357" s="269">
        <v>10</v>
      </c>
    </row>
    <row r="358" spans="1:5" s="77" customFormat="1" ht="89.25">
      <c r="A358" s="82" t="s">
        <v>785</v>
      </c>
      <c r="B358" s="1" t="s">
        <v>784</v>
      </c>
      <c r="C358" s="1"/>
      <c r="D358" s="79"/>
      <c r="E358" s="269">
        <f>E359</f>
        <v>1541.6</v>
      </c>
    </row>
    <row r="359" spans="1:5" s="77" customFormat="1" ht="12.75">
      <c r="A359" s="88" t="s">
        <v>997</v>
      </c>
      <c r="B359" s="1" t="s">
        <v>784</v>
      </c>
      <c r="C359" s="1" t="s">
        <v>984</v>
      </c>
      <c r="D359" s="79"/>
      <c r="E359" s="269">
        <f>E360</f>
        <v>1541.6</v>
      </c>
    </row>
    <row r="360" spans="1:5" s="77" customFormat="1" ht="12.75">
      <c r="A360" s="82" t="s">
        <v>182</v>
      </c>
      <c r="B360" s="1" t="s">
        <v>784</v>
      </c>
      <c r="C360" s="1" t="s">
        <v>984</v>
      </c>
      <c r="D360" s="79" t="s">
        <v>183</v>
      </c>
      <c r="E360" s="269">
        <v>1541.6</v>
      </c>
    </row>
    <row r="361" spans="1:5" s="77" customFormat="1" ht="114.75">
      <c r="A361" s="82" t="s">
        <v>921</v>
      </c>
      <c r="B361" s="1" t="s">
        <v>765</v>
      </c>
      <c r="C361" s="1"/>
      <c r="D361" s="79"/>
      <c r="E361" s="269">
        <f>E362</f>
        <v>18030.2</v>
      </c>
    </row>
    <row r="362" spans="1:5" s="77" customFormat="1" ht="12.75">
      <c r="A362" s="88" t="s">
        <v>997</v>
      </c>
      <c r="B362" s="1" t="s">
        <v>765</v>
      </c>
      <c r="C362" s="1" t="s">
        <v>984</v>
      </c>
      <c r="D362" s="79"/>
      <c r="E362" s="269">
        <f>E363</f>
        <v>18030.2</v>
      </c>
    </row>
    <row r="363" spans="1:5" s="77" customFormat="1" ht="12.75">
      <c r="A363" s="82" t="s">
        <v>203</v>
      </c>
      <c r="B363" s="1" t="s">
        <v>765</v>
      </c>
      <c r="C363" s="1" t="s">
        <v>984</v>
      </c>
      <c r="D363" s="79" t="s">
        <v>202</v>
      </c>
      <c r="E363" s="269">
        <v>18030.2</v>
      </c>
    </row>
    <row r="364" spans="1:5" s="77" customFormat="1" ht="102">
      <c r="A364" s="82" t="s">
        <v>503</v>
      </c>
      <c r="B364" s="1" t="s">
        <v>249</v>
      </c>
      <c r="C364" s="1"/>
      <c r="D364" s="79"/>
      <c r="E364" s="269">
        <f>E365</f>
        <v>13452.3</v>
      </c>
    </row>
    <row r="365" spans="1:5" s="77" customFormat="1" ht="12.75">
      <c r="A365" s="88" t="s">
        <v>997</v>
      </c>
      <c r="B365" s="1" t="s">
        <v>249</v>
      </c>
      <c r="C365" s="1" t="s">
        <v>984</v>
      </c>
      <c r="D365" s="79"/>
      <c r="E365" s="269">
        <f>E366</f>
        <v>13452.3</v>
      </c>
    </row>
    <row r="366" spans="1:5" s="77" customFormat="1" ht="12.75">
      <c r="A366" s="82" t="s">
        <v>203</v>
      </c>
      <c r="B366" s="1" t="s">
        <v>249</v>
      </c>
      <c r="C366" s="1" t="s">
        <v>984</v>
      </c>
      <c r="D366" s="79" t="s">
        <v>202</v>
      </c>
      <c r="E366" s="269">
        <v>13452.3</v>
      </c>
    </row>
    <row r="367" spans="1:5" s="77" customFormat="1" ht="89.25">
      <c r="A367" s="82" t="s">
        <v>504</v>
      </c>
      <c r="B367" s="1" t="s">
        <v>250</v>
      </c>
      <c r="C367" s="1"/>
      <c r="D367" s="79"/>
      <c r="E367" s="269">
        <f>E368</f>
        <v>11644.7</v>
      </c>
    </row>
    <row r="368" spans="1:5" s="77" customFormat="1" ht="12.75">
      <c r="A368" s="88" t="s">
        <v>997</v>
      </c>
      <c r="B368" s="1" t="s">
        <v>250</v>
      </c>
      <c r="C368" s="1" t="s">
        <v>984</v>
      </c>
      <c r="D368" s="79"/>
      <c r="E368" s="269">
        <f>E369</f>
        <v>11644.7</v>
      </c>
    </row>
    <row r="369" spans="1:5" s="77" customFormat="1" ht="12.75">
      <c r="A369" s="82" t="s">
        <v>182</v>
      </c>
      <c r="B369" s="1" t="s">
        <v>250</v>
      </c>
      <c r="C369" s="1" t="s">
        <v>984</v>
      </c>
      <c r="D369" s="79" t="s">
        <v>183</v>
      </c>
      <c r="E369" s="269">
        <v>11644.7</v>
      </c>
    </row>
    <row r="370" spans="1:5" s="77" customFormat="1" ht="89.25">
      <c r="A370" s="47" t="s">
        <v>505</v>
      </c>
      <c r="B370" s="1" t="s">
        <v>251</v>
      </c>
      <c r="C370" s="1"/>
      <c r="D370" s="79"/>
      <c r="E370" s="269">
        <f>E371</f>
        <v>30535.1</v>
      </c>
    </row>
    <row r="371" spans="1:5" s="77" customFormat="1" ht="12.75">
      <c r="A371" s="88" t="s">
        <v>997</v>
      </c>
      <c r="B371" s="1" t="s">
        <v>251</v>
      </c>
      <c r="C371" s="1" t="s">
        <v>984</v>
      </c>
      <c r="D371" s="79"/>
      <c r="E371" s="269">
        <f>E372</f>
        <v>30535.1</v>
      </c>
    </row>
    <row r="372" spans="1:5" s="77" customFormat="1" ht="12.75">
      <c r="A372" s="82" t="s">
        <v>182</v>
      </c>
      <c r="B372" s="1" t="s">
        <v>251</v>
      </c>
      <c r="C372" s="1" t="s">
        <v>984</v>
      </c>
      <c r="D372" s="79" t="s">
        <v>183</v>
      </c>
      <c r="E372" s="269">
        <v>30535.1</v>
      </c>
    </row>
    <row r="373" spans="1:5" s="77" customFormat="1" ht="140.25">
      <c r="A373" s="47" t="s">
        <v>140</v>
      </c>
      <c r="B373" s="1" t="s">
        <v>255</v>
      </c>
      <c r="C373" s="1"/>
      <c r="D373" s="79"/>
      <c r="E373" s="269">
        <f>E374</f>
        <v>1093.7</v>
      </c>
    </row>
    <row r="374" spans="1:5" s="77" customFormat="1" ht="12.75">
      <c r="A374" s="88" t="s">
        <v>997</v>
      </c>
      <c r="B374" s="1" t="s">
        <v>255</v>
      </c>
      <c r="C374" s="1" t="s">
        <v>984</v>
      </c>
      <c r="D374" s="79"/>
      <c r="E374" s="269">
        <f>E375</f>
        <v>1093.7</v>
      </c>
    </row>
    <row r="375" spans="1:5" s="77" customFormat="1" ht="12.75">
      <c r="A375" s="82" t="s">
        <v>203</v>
      </c>
      <c r="B375" s="1" t="s">
        <v>255</v>
      </c>
      <c r="C375" s="1" t="s">
        <v>984</v>
      </c>
      <c r="D375" s="79" t="s">
        <v>202</v>
      </c>
      <c r="E375" s="269">
        <v>1093.7</v>
      </c>
    </row>
    <row r="376" spans="1:5" s="77" customFormat="1" ht="122.25" customHeight="1">
      <c r="A376" s="47" t="s">
        <v>506</v>
      </c>
      <c r="B376" s="1" t="s">
        <v>252</v>
      </c>
      <c r="C376" s="1"/>
      <c r="D376" s="79"/>
      <c r="E376" s="269">
        <f>E377</f>
        <v>100</v>
      </c>
    </row>
    <row r="377" spans="1:5" s="77" customFormat="1" ht="25.5">
      <c r="A377" s="88" t="s">
        <v>989</v>
      </c>
      <c r="B377" s="1" t="s">
        <v>252</v>
      </c>
      <c r="C377" s="1" t="s">
        <v>980</v>
      </c>
      <c r="D377" s="79"/>
      <c r="E377" s="269">
        <f>E378</f>
        <v>100</v>
      </c>
    </row>
    <row r="378" spans="1:5" s="77" customFormat="1" ht="12.75">
      <c r="A378" s="82" t="s">
        <v>203</v>
      </c>
      <c r="B378" s="1" t="s">
        <v>252</v>
      </c>
      <c r="C378" s="1" t="s">
        <v>980</v>
      </c>
      <c r="D378" s="79" t="s">
        <v>202</v>
      </c>
      <c r="E378" s="269">
        <v>100</v>
      </c>
    </row>
    <row r="379" spans="1:5" s="77" customFormat="1" ht="127.5">
      <c r="A379" s="47" t="s">
        <v>507</v>
      </c>
      <c r="B379" s="1" t="s">
        <v>253</v>
      </c>
      <c r="C379" s="1"/>
      <c r="D379" s="79"/>
      <c r="E379" s="269">
        <f>E380</f>
        <v>292</v>
      </c>
    </row>
    <row r="380" spans="1:5" s="77" customFormat="1" ht="25.5">
      <c r="A380" s="82" t="s">
        <v>996</v>
      </c>
      <c r="B380" s="1" t="s">
        <v>253</v>
      </c>
      <c r="C380" s="1" t="s">
        <v>978</v>
      </c>
      <c r="D380" s="79"/>
      <c r="E380" s="269">
        <f>E381</f>
        <v>292</v>
      </c>
    </row>
    <row r="381" spans="1:5" s="77" customFormat="1" ht="12.75">
      <c r="A381" s="82" t="s">
        <v>203</v>
      </c>
      <c r="B381" s="1" t="s">
        <v>253</v>
      </c>
      <c r="C381" s="1" t="s">
        <v>978</v>
      </c>
      <c r="D381" s="79" t="s">
        <v>202</v>
      </c>
      <c r="E381" s="269">
        <v>292</v>
      </c>
    </row>
    <row r="382" spans="1:5" s="77" customFormat="1" ht="261.75" customHeight="1">
      <c r="A382" s="47" t="s">
        <v>922</v>
      </c>
      <c r="B382" s="1" t="s">
        <v>254</v>
      </c>
      <c r="C382" s="1"/>
      <c r="D382" s="79"/>
      <c r="E382" s="269">
        <f>E383</f>
        <v>582</v>
      </c>
    </row>
    <row r="383" spans="1:5" s="77" customFormat="1" ht="25.5">
      <c r="A383" s="82" t="s">
        <v>996</v>
      </c>
      <c r="B383" s="1" t="s">
        <v>254</v>
      </c>
      <c r="C383" s="1" t="s">
        <v>978</v>
      </c>
      <c r="D383" s="79"/>
      <c r="E383" s="269">
        <f>E384</f>
        <v>582</v>
      </c>
    </row>
    <row r="384" spans="1:5" s="77" customFormat="1" ht="12.75">
      <c r="A384" s="82" t="s">
        <v>203</v>
      </c>
      <c r="B384" s="1" t="s">
        <v>254</v>
      </c>
      <c r="C384" s="1" t="s">
        <v>978</v>
      </c>
      <c r="D384" s="79" t="s">
        <v>202</v>
      </c>
      <c r="E384" s="269">
        <v>582</v>
      </c>
    </row>
    <row r="385" spans="1:5" s="77" customFormat="1" ht="127.5">
      <c r="A385" s="47" t="s">
        <v>937</v>
      </c>
      <c r="B385" s="1" t="s">
        <v>835</v>
      </c>
      <c r="C385" s="1"/>
      <c r="D385" s="79"/>
      <c r="E385" s="269">
        <f>E388+E386</f>
        <v>38956.7</v>
      </c>
    </row>
    <row r="386" spans="1:5" s="77" customFormat="1" ht="25.5">
      <c r="A386" s="82" t="s">
        <v>989</v>
      </c>
      <c r="B386" s="1" t="s">
        <v>835</v>
      </c>
      <c r="C386" s="1" t="s">
        <v>980</v>
      </c>
      <c r="D386" s="79"/>
      <c r="E386" s="269">
        <f>E387</f>
        <v>25</v>
      </c>
    </row>
    <row r="387" spans="1:5" s="77" customFormat="1" ht="12.75">
      <c r="A387" s="82" t="s">
        <v>203</v>
      </c>
      <c r="B387" s="1" t="s">
        <v>835</v>
      </c>
      <c r="C387" s="1" t="s">
        <v>980</v>
      </c>
      <c r="D387" s="79" t="s">
        <v>202</v>
      </c>
      <c r="E387" s="269">
        <v>25</v>
      </c>
    </row>
    <row r="388" spans="1:5" s="77" customFormat="1" ht="12.75">
      <c r="A388" s="89" t="s">
        <v>997</v>
      </c>
      <c r="B388" s="1" t="s">
        <v>835</v>
      </c>
      <c r="C388" s="1" t="s">
        <v>984</v>
      </c>
      <c r="D388" s="79"/>
      <c r="E388" s="269">
        <f>E389</f>
        <v>38931.7</v>
      </c>
    </row>
    <row r="389" spans="1:5" s="77" customFormat="1" ht="12.75">
      <c r="A389" s="82" t="s">
        <v>203</v>
      </c>
      <c r="B389" s="1" t="s">
        <v>835</v>
      </c>
      <c r="C389" s="1" t="s">
        <v>984</v>
      </c>
      <c r="D389" s="79" t="s">
        <v>202</v>
      </c>
      <c r="E389" s="269">
        <v>38931.7</v>
      </c>
    </row>
    <row r="390" spans="1:5" s="77" customFormat="1" ht="100.5" customHeight="1">
      <c r="A390" s="89" t="s">
        <v>964</v>
      </c>
      <c r="B390" s="1" t="s">
        <v>840</v>
      </c>
      <c r="C390" s="1"/>
      <c r="D390" s="79"/>
      <c r="E390" s="269">
        <f>E391+E393</f>
        <v>18986.899999999998</v>
      </c>
    </row>
    <row r="391" spans="1:5" s="77" customFormat="1" ht="25.5">
      <c r="A391" s="82" t="s">
        <v>989</v>
      </c>
      <c r="B391" s="1" t="s">
        <v>840</v>
      </c>
      <c r="C391" s="1" t="s">
        <v>980</v>
      </c>
      <c r="D391" s="79"/>
      <c r="E391" s="269">
        <f>E392</f>
        <v>21.3</v>
      </c>
    </row>
    <row r="392" spans="1:5" s="77" customFormat="1" ht="12.75">
      <c r="A392" s="82" t="s">
        <v>203</v>
      </c>
      <c r="B392" s="1" t="s">
        <v>840</v>
      </c>
      <c r="C392" s="1" t="s">
        <v>980</v>
      </c>
      <c r="D392" s="79" t="s">
        <v>202</v>
      </c>
      <c r="E392" s="269">
        <v>21.3</v>
      </c>
    </row>
    <row r="393" spans="1:5" s="77" customFormat="1" ht="12.75">
      <c r="A393" s="89" t="s">
        <v>997</v>
      </c>
      <c r="B393" s="1" t="s">
        <v>840</v>
      </c>
      <c r="C393" s="1" t="s">
        <v>984</v>
      </c>
      <c r="D393" s="79"/>
      <c r="E393" s="269">
        <f>E394</f>
        <v>18965.6</v>
      </c>
    </row>
    <row r="394" spans="1:5" s="77" customFormat="1" ht="12.75">
      <c r="A394" s="82" t="s">
        <v>203</v>
      </c>
      <c r="B394" s="1" t="s">
        <v>840</v>
      </c>
      <c r="C394" s="1" t="s">
        <v>984</v>
      </c>
      <c r="D394" s="79" t="s">
        <v>202</v>
      </c>
      <c r="E394" s="269">
        <v>18965.6</v>
      </c>
    </row>
    <row r="395" spans="1:5" s="81" customFormat="1" ht="76.5">
      <c r="A395" s="76" t="s">
        <v>510</v>
      </c>
      <c r="B395" s="71" t="s">
        <v>38</v>
      </c>
      <c r="C395" s="71"/>
      <c r="D395" s="70"/>
      <c r="E395" s="268">
        <f>E396+E401</f>
        <v>28188.9</v>
      </c>
    </row>
    <row r="396" spans="1:5" s="77" customFormat="1" ht="102">
      <c r="A396" s="82" t="s">
        <v>511</v>
      </c>
      <c r="B396" s="1" t="s">
        <v>256</v>
      </c>
      <c r="C396" s="1"/>
      <c r="D396" s="79"/>
      <c r="E396" s="269">
        <f>E397+E399</f>
        <v>22585.4</v>
      </c>
    </row>
    <row r="397" spans="1:5" s="77" customFormat="1" ht="25.5">
      <c r="A397" s="100" t="s">
        <v>979</v>
      </c>
      <c r="B397" s="1" t="s">
        <v>256</v>
      </c>
      <c r="C397" s="1" t="s">
        <v>261</v>
      </c>
      <c r="D397" s="79"/>
      <c r="E397" s="269">
        <f>E398</f>
        <v>21381.7</v>
      </c>
    </row>
    <row r="398" spans="1:5" s="77" customFormat="1" ht="12.75">
      <c r="A398" s="82" t="s">
        <v>173</v>
      </c>
      <c r="B398" s="1" t="s">
        <v>256</v>
      </c>
      <c r="C398" s="1" t="s">
        <v>261</v>
      </c>
      <c r="D398" s="79" t="s">
        <v>172</v>
      </c>
      <c r="E398" s="269">
        <v>21381.7</v>
      </c>
    </row>
    <row r="399" spans="1:5" s="77" customFormat="1" ht="25.5">
      <c r="A399" s="82" t="s">
        <v>989</v>
      </c>
      <c r="B399" s="1" t="s">
        <v>256</v>
      </c>
      <c r="C399" s="1" t="s">
        <v>980</v>
      </c>
      <c r="D399" s="79"/>
      <c r="E399" s="269">
        <f>E400</f>
        <v>1203.7</v>
      </c>
    </row>
    <row r="400" spans="1:5" s="77" customFormat="1" ht="12.75">
      <c r="A400" s="82" t="s">
        <v>173</v>
      </c>
      <c r="B400" s="1" t="s">
        <v>256</v>
      </c>
      <c r="C400" s="1" t="s">
        <v>980</v>
      </c>
      <c r="D400" s="79" t="s">
        <v>172</v>
      </c>
      <c r="E400" s="269">
        <v>1203.7</v>
      </c>
    </row>
    <row r="401" spans="1:5" s="77" customFormat="1" ht="102">
      <c r="A401" s="82" t="s">
        <v>563</v>
      </c>
      <c r="B401" s="1" t="s">
        <v>257</v>
      </c>
      <c r="C401" s="1"/>
      <c r="D401" s="79"/>
      <c r="E401" s="269">
        <f>E402+E404</f>
        <v>5603.5</v>
      </c>
    </row>
    <row r="402" spans="1:5" s="77" customFormat="1" ht="25.5">
      <c r="A402" s="82" t="s">
        <v>979</v>
      </c>
      <c r="B402" s="1" t="s">
        <v>257</v>
      </c>
      <c r="C402" s="1" t="s">
        <v>261</v>
      </c>
      <c r="D402" s="79"/>
      <c r="E402" s="269">
        <f>E403</f>
        <v>5301.5</v>
      </c>
    </row>
    <row r="403" spans="1:5" s="77" customFormat="1" ht="38.25">
      <c r="A403" s="82" t="s">
        <v>149</v>
      </c>
      <c r="B403" s="1" t="s">
        <v>257</v>
      </c>
      <c r="C403" s="1" t="s">
        <v>261</v>
      </c>
      <c r="D403" s="79" t="s">
        <v>148</v>
      </c>
      <c r="E403" s="269">
        <v>5301.5</v>
      </c>
    </row>
    <row r="404" spans="1:5" s="77" customFormat="1" ht="25.5">
      <c r="A404" s="82" t="s">
        <v>989</v>
      </c>
      <c r="B404" s="1" t="s">
        <v>257</v>
      </c>
      <c r="C404" s="1" t="s">
        <v>980</v>
      </c>
      <c r="D404" s="79"/>
      <c r="E404" s="269">
        <f>E405</f>
        <v>302</v>
      </c>
    </row>
    <row r="405" spans="1:5" s="77" customFormat="1" ht="38.25">
      <c r="A405" s="82" t="s">
        <v>149</v>
      </c>
      <c r="B405" s="1" t="s">
        <v>257</v>
      </c>
      <c r="C405" s="1" t="s">
        <v>980</v>
      </c>
      <c r="D405" s="79" t="s">
        <v>148</v>
      </c>
      <c r="E405" s="269">
        <v>302</v>
      </c>
    </row>
    <row r="406" spans="1:5" s="81" customFormat="1" ht="63.75">
      <c r="A406" s="76" t="s">
        <v>512</v>
      </c>
      <c r="B406" s="71" t="s">
        <v>39</v>
      </c>
      <c r="C406" s="71"/>
      <c r="D406" s="70"/>
      <c r="E406" s="268">
        <f>E410+E415+E418+E423+E407</f>
        <v>1795</v>
      </c>
    </row>
    <row r="407" spans="1:5" s="77" customFormat="1" ht="127.5">
      <c r="A407" s="82" t="s">
        <v>1001</v>
      </c>
      <c r="B407" s="1" t="s">
        <v>1000</v>
      </c>
      <c r="C407" s="1"/>
      <c r="D407" s="79"/>
      <c r="E407" s="269">
        <f>E408</f>
        <v>180.5</v>
      </c>
    </row>
    <row r="408" spans="1:5" s="77" customFormat="1" ht="25.5">
      <c r="A408" s="85" t="s">
        <v>235</v>
      </c>
      <c r="B408" s="1" t="s">
        <v>1000</v>
      </c>
      <c r="C408" s="1" t="s">
        <v>234</v>
      </c>
      <c r="D408" s="79"/>
      <c r="E408" s="269">
        <f>E409</f>
        <v>180.5</v>
      </c>
    </row>
    <row r="409" spans="1:5" s="77" customFormat="1" ht="12.75">
      <c r="A409" s="82" t="s">
        <v>203</v>
      </c>
      <c r="B409" s="1" t="s">
        <v>1000</v>
      </c>
      <c r="C409" s="1" t="s">
        <v>234</v>
      </c>
      <c r="D409" s="79" t="s">
        <v>202</v>
      </c>
      <c r="E409" s="269">
        <v>180.5</v>
      </c>
    </row>
    <row r="410" spans="1:5" s="77" customFormat="1" ht="76.5">
      <c r="A410" s="82" t="s">
        <v>513</v>
      </c>
      <c r="B410" s="1" t="s">
        <v>143</v>
      </c>
      <c r="C410" s="1"/>
      <c r="D410" s="79"/>
      <c r="E410" s="269">
        <f>E411+E413</f>
        <v>397</v>
      </c>
    </row>
    <row r="411" spans="1:5" s="81" customFormat="1" ht="25.5">
      <c r="A411" s="82" t="s">
        <v>989</v>
      </c>
      <c r="B411" s="1" t="s">
        <v>143</v>
      </c>
      <c r="C411" s="1" t="s">
        <v>980</v>
      </c>
      <c r="D411" s="79"/>
      <c r="E411" s="269">
        <f>E412</f>
        <v>391</v>
      </c>
    </row>
    <row r="412" spans="1:5" s="81" customFormat="1" ht="12.75">
      <c r="A412" s="82" t="s">
        <v>203</v>
      </c>
      <c r="B412" s="1" t="s">
        <v>143</v>
      </c>
      <c r="C412" s="1" t="s">
        <v>980</v>
      </c>
      <c r="D412" s="79" t="s">
        <v>202</v>
      </c>
      <c r="E412" s="269">
        <v>391</v>
      </c>
    </row>
    <row r="413" spans="1:5" s="77" customFormat="1" ht="12.75">
      <c r="A413" s="83" t="s">
        <v>992</v>
      </c>
      <c r="B413" s="86" t="s">
        <v>143</v>
      </c>
      <c r="C413" s="86" t="s">
        <v>983</v>
      </c>
      <c r="D413" s="79"/>
      <c r="E413" s="269">
        <f>E414</f>
        <v>6</v>
      </c>
    </row>
    <row r="414" spans="1:5" s="77" customFormat="1" ht="12.75">
      <c r="A414" s="88" t="s">
        <v>115</v>
      </c>
      <c r="B414" s="86" t="s">
        <v>143</v>
      </c>
      <c r="C414" s="86" t="s">
        <v>983</v>
      </c>
      <c r="D414" s="79" t="s">
        <v>114</v>
      </c>
      <c r="E414" s="269">
        <v>6</v>
      </c>
    </row>
    <row r="415" spans="1:5" s="77" customFormat="1" ht="76.5">
      <c r="A415" s="82" t="s">
        <v>564</v>
      </c>
      <c r="B415" s="1" t="s">
        <v>144</v>
      </c>
      <c r="C415" s="1"/>
      <c r="D415" s="79"/>
      <c r="E415" s="269">
        <f>E416</f>
        <v>637.5</v>
      </c>
    </row>
    <row r="416" spans="1:5" s="77" customFormat="1" ht="25.5">
      <c r="A416" s="82" t="s">
        <v>989</v>
      </c>
      <c r="B416" s="1" t="s">
        <v>144</v>
      </c>
      <c r="C416" s="1" t="s">
        <v>980</v>
      </c>
      <c r="D416" s="79"/>
      <c r="E416" s="269">
        <f>E417</f>
        <v>637.5</v>
      </c>
    </row>
    <row r="417" spans="1:5" s="77" customFormat="1" ht="12.75">
      <c r="A417" s="82" t="s">
        <v>203</v>
      </c>
      <c r="B417" s="1" t="s">
        <v>144</v>
      </c>
      <c r="C417" s="1" t="s">
        <v>980</v>
      </c>
      <c r="D417" s="79" t="s">
        <v>202</v>
      </c>
      <c r="E417" s="269">
        <v>637.5</v>
      </c>
    </row>
    <row r="418" spans="1:5" s="77" customFormat="1" ht="89.25">
      <c r="A418" s="82" t="s">
        <v>514</v>
      </c>
      <c r="B418" s="1" t="s">
        <v>145</v>
      </c>
      <c r="C418" s="1"/>
      <c r="D418" s="79"/>
      <c r="E418" s="269">
        <f>E419+E421</f>
        <v>520</v>
      </c>
    </row>
    <row r="419" spans="1:5" s="77" customFormat="1" ht="25.5">
      <c r="A419" s="82" t="s">
        <v>989</v>
      </c>
      <c r="B419" s="1" t="s">
        <v>145</v>
      </c>
      <c r="C419" s="1" t="s">
        <v>980</v>
      </c>
      <c r="D419" s="79"/>
      <c r="E419" s="269">
        <f>E420</f>
        <v>100</v>
      </c>
    </row>
    <row r="420" spans="1:5" s="77" customFormat="1" ht="12.75">
      <c r="A420" s="82" t="s">
        <v>203</v>
      </c>
      <c r="B420" s="1" t="s">
        <v>145</v>
      </c>
      <c r="C420" s="1" t="s">
        <v>980</v>
      </c>
      <c r="D420" s="79" t="s">
        <v>202</v>
      </c>
      <c r="E420" s="269">
        <v>100</v>
      </c>
    </row>
    <row r="421" spans="1:5" s="77" customFormat="1" ht="25.5">
      <c r="A421" s="82" t="s">
        <v>996</v>
      </c>
      <c r="B421" s="1" t="s">
        <v>145</v>
      </c>
      <c r="C421" s="1" t="s">
        <v>978</v>
      </c>
      <c r="D421" s="79"/>
      <c r="E421" s="269">
        <f>E422</f>
        <v>420</v>
      </c>
    </row>
    <row r="422" spans="1:5" s="77" customFormat="1" ht="12.75">
      <c r="A422" s="82" t="s">
        <v>203</v>
      </c>
      <c r="B422" s="1" t="s">
        <v>145</v>
      </c>
      <c r="C422" s="1" t="s">
        <v>978</v>
      </c>
      <c r="D422" s="79" t="s">
        <v>202</v>
      </c>
      <c r="E422" s="269">
        <v>420</v>
      </c>
    </row>
    <row r="423" spans="1:5" s="77" customFormat="1" ht="89.25">
      <c r="A423" s="82" t="s">
        <v>515</v>
      </c>
      <c r="B423" s="1" t="s">
        <v>146</v>
      </c>
      <c r="C423" s="1"/>
      <c r="D423" s="79"/>
      <c r="E423" s="269">
        <f>E424</f>
        <v>60</v>
      </c>
    </row>
    <row r="424" spans="1:5" s="77" customFormat="1" ht="25.5">
      <c r="A424" s="82" t="s">
        <v>989</v>
      </c>
      <c r="B424" s="1" t="s">
        <v>146</v>
      </c>
      <c r="C424" s="1" t="s">
        <v>980</v>
      </c>
      <c r="D424" s="79"/>
      <c r="E424" s="269">
        <f>E425</f>
        <v>60</v>
      </c>
    </row>
    <row r="425" spans="1:5" s="77" customFormat="1" ht="12.75">
      <c r="A425" s="82" t="s">
        <v>203</v>
      </c>
      <c r="B425" s="1" t="s">
        <v>146</v>
      </c>
      <c r="C425" s="1" t="s">
        <v>980</v>
      </c>
      <c r="D425" s="79" t="s">
        <v>202</v>
      </c>
      <c r="E425" s="269">
        <v>60</v>
      </c>
    </row>
    <row r="426" spans="1:5" s="81" customFormat="1" ht="76.5">
      <c r="A426" s="76" t="s">
        <v>516</v>
      </c>
      <c r="B426" s="71" t="s">
        <v>40</v>
      </c>
      <c r="C426" s="71"/>
      <c r="D426" s="70"/>
      <c r="E426" s="268">
        <f>E427+E430+E434+E437</f>
        <v>814.8</v>
      </c>
    </row>
    <row r="427" spans="1:5" s="77" customFormat="1" ht="102">
      <c r="A427" s="82" t="s">
        <v>517</v>
      </c>
      <c r="B427" s="1" t="s">
        <v>284</v>
      </c>
      <c r="C427" s="1"/>
      <c r="D427" s="79"/>
      <c r="E427" s="269">
        <f>E428</f>
        <v>25</v>
      </c>
    </row>
    <row r="428" spans="1:5" s="77" customFormat="1" ht="25.5">
      <c r="A428" s="82" t="s">
        <v>989</v>
      </c>
      <c r="B428" s="1" t="s">
        <v>284</v>
      </c>
      <c r="C428" s="1" t="s">
        <v>980</v>
      </c>
      <c r="D428" s="79"/>
      <c r="E428" s="269">
        <f>E429</f>
        <v>25</v>
      </c>
    </row>
    <row r="429" spans="1:5" s="77" customFormat="1" ht="12.75">
      <c r="A429" s="82" t="s">
        <v>203</v>
      </c>
      <c r="B429" s="1" t="s">
        <v>284</v>
      </c>
      <c r="C429" s="1" t="s">
        <v>980</v>
      </c>
      <c r="D429" s="79" t="s">
        <v>202</v>
      </c>
      <c r="E429" s="269">
        <v>25</v>
      </c>
    </row>
    <row r="430" spans="1:5" s="77" customFormat="1" ht="102">
      <c r="A430" s="82" t="s">
        <v>565</v>
      </c>
      <c r="B430" s="1" t="s">
        <v>285</v>
      </c>
      <c r="C430" s="1"/>
      <c r="D430" s="79"/>
      <c r="E430" s="269">
        <f>E431</f>
        <v>324.8</v>
      </c>
    </row>
    <row r="431" spans="1:5" s="77" customFormat="1" ht="12.75">
      <c r="A431" s="83" t="s">
        <v>992</v>
      </c>
      <c r="B431" s="1" t="s">
        <v>285</v>
      </c>
      <c r="C431" s="1" t="s">
        <v>983</v>
      </c>
      <c r="D431" s="79"/>
      <c r="E431" s="269">
        <f>E433+E432</f>
        <v>324.8</v>
      </c>
    </row>
    <row r="432" spans="1:5" s="77" customFormat="1" ht="12.75">
      <c r="A432" s="82" t="s">
        <v>63</v>
      </c>
      <c r="B432" s="1" t="s">
        <v>285</v>
      </c>
      <c r="C432" s="1" t="s">
        <v>983</v>
      </c>
      <c r="D432" s="79" t="s">
        <v>62</v>
      </c>
      <c r="E432" s="269">
        <v>200</v>
      </c>
    </row>
    <row r="433" spans="1:5" s="77" customFormat="1" ht="12.75">
      <c r="A433" s="88" t="s">
        <v>115</v>
      </c>
      <c r="B433" s="1" t="s">
        <v>285</v>
      </c>
      <c r="C433" s="1" t="s">
        <v>983</v>
      </c>
      <c r="D433" s="79" t="s">
        <v>114</v>
      </c>
      <c r="E433" s="269">
        <v>124.8</v>
      </c>
    </row>
    <row r="434" spans="1:5" s="77" customFormat="1" ht="114.75">
      <c r="A434" s="47" t="s">
        <v>965</v>
      </c>
      <c r="B434" s="1" t="s">
        <v>849</v>
      </c>
      <c r="C434" s="1"/>
      <c r="D434" s="79"/>
      <c r="E434" s="269">
        <f>E435</f>
        <v>310</v>
      </c>
    </row>
    <row r="435" spans="1:5" s="77" customFormat="1" ht="12.75">
      <c r="A435" s="84" t="s">
        <v>75</v>
      </c>
      <c r="B435" s="1" t="s">
        <v>849</v>
      </c>
      <c r="C435" s="1" t="s">
        <v>185</v>
      </c>
      <c r="D435" s="79"/>
      <c r="E435" s="269">
        <f>E436</f>
        <v>310</v>
      </c>
    </row>
    <row r="436" spans="1:5" s="77" customFormat="1" ht="12.75">
      <c r="A436" s="82" t="s">
        <v>58</v>
      </c>
      <c r="B436" s="1" t="s">
        <v>849</v>
      </c>
      <c r="C436" s="1" t="s">
        <v>185</v>
      </c>
      <c r="D436" s="79" t="s">
        <v>57</v>
      </c>
      <c r="E436" s="269">
        <v>310</v>
      </c>
    </row>
    <row r="437" spans="1:5" s="77" customFormat="1" ht="102">
      <c r="A437" s="82" t="s">
        <v>1030</v>
      </c>
      <c r="B437" s="1" t="s">
        <v>1029</v>
      </c>
      <c r="C437" s="1"/>
      <c r="D437" s="79"/>
      <c r="E437" s="269">
        <f>E438</f>
        <v>155</v>
      </c>
    </row>
    <row r="438" spans="1:5" s="77" customFormat="1" ht="12.75">
      <c r="A438" s="84" t="s">
        <v>75</v>
      </c>
      <c r="B438" s="1" t="s">
        <v>1029</v>
      </c>
      <c r="C438" s="1" t="s">
        <v>185</v>
      </c>
      <c r="D438" s="79"/>
      <c r="E438" s="269">
        <f>E439</f>
        <v>155</v>
      </c>
    </row>
    <row r="439" spans="1:5" s="77" customFormat="1" ht="12.75">
      <c r="A439" s="82" t="s">
        <v>203</v>
      </c>
      <c r="B439" s="1" t="s">
        <v>1029</v>
      </c>
      <c r="C439" s="1" t="s">
        <v>185</v>
      </c>
      <c r="D439" s="79" t="s">
        <v>202</v>
      </c>
      <c r="E439" s="269">
        <v>155</v>
      </c>
    </row>
    <row r="440" spans="1:5" s="81" customFormat="1" ht="38.25">
      <c r="A440" s="74" t="s">
        <v>1</v>
      </c>
      <c r="B440" s="71" t="s">
        <v>11</v>
      </c>
      <c r="C440" s="71"/>
      <c r="D440" s="70"/>
      <c r="E440" s="268">
        <f>E441+E448+E461+E467</f>
        <v>1323</v>
      </c>
    </row>
    <row r="441" spans="1:5" s="77" customFormat="1" ht="63.75">
      <c r="A441" s="76" t="s">
        <v>518</v>
      </c>
      <c r="B441" s="71" t="s">
        <v>41</v>
      </c>
      <c r="C441" s="71"/>
      <c r="D441" s="70"/>
      <c r="E441" s="268">
        <f>E442+E445</f>
        <v>95</v>
      </c>
    </row>
    <row r="442" spans="1:5" s="81" customFormat="1" ht="140.25">
      <c r="A442" s="82" t="s">
        <v>1002</v>
      </c>
      <c r="B442" s="1" t="s">
        <v>999</v>
      </c>
      <c r="C442" s="1"/>
      <c r="D442" s="79"/>
      <c r="E442" s="269">
        <f>E443</f>
        <v>50</v>
      </c>
    </row>
    <row r="443" spans="1:5" s="81" customFormat="1" ht="38.25">
      <c r="A443" s="85" t="s">
        <v>136</v>
      </c>
      <c r="B443" s="1" t="s">
        <v>999</v>
      </c>
      <c r="C443" s="1" t="s">
        <v>93</v>
      </c>
      <c r="D443" s="79"/>
      <c r="E443" s="269">
        <f>E444</f>
        <v>50</v>
      </c>
    </row>
    <row r="444" spans="1:5" s="81" customFormat="1" ht="12.75">
      <c r="A444" s="82" t="s">
        <v>173</v>
      </c>
      <c r="B444" s="1" t="s">
        <v>999</v>
      </c>
      <c r="C444" s="1" t="s">
        <v>93</v>
      </c>
      <c r="D444" s="79" t="s">
        <v>172</v>
      </c>
      <c r="E444" s="269">
        <v>50</v>
      </c>
    </row>
    <row r="445" spans="1:5" s="81" customFormat="1" ht="102">
      <c r="A445" s="47" t="s">
        <v>938</v>
      </c>
      <c r="B445" s="314" t="s">
        <v>837</v>
      </c>
      <c r="C445" s="86"/>
      <c r="D445" s="79"/>
      <c r="E445" s="269">
        <f>E446</f>
        <v>45</v>
      </c>
    </row>
    <row r="446" spans="1:5" s="81" customFormat="1" ht="12.75">
      <c r="A446" s="83" t="s">
        <v>992</v>
      </c>
      <c r="B446" s="314" t="s">
        <v>837</v>
      </c>
      <c r="C446" s="86" t="s">
        <v>983</v>
      </c>
      <c r="D446" s="79"/>
      <c r="E446" s="269">
        <f>E447</f>
        <v>45</v>
      </c>
    </row>
    <row r="447" spans="1:5" s="81" customFormat="1" ht="12.75">
      <c r="A447" s="82" t="s">
        <v>63</v>
      </c>
      <c r="B447" s="314" t="s">
        <v>837</v>
      </c>
      <c r="C447" s="86" t="s">
        <v>983</v>
      </c>
      <c r="D447" s="79" t="s">
        <v>62</v>
      </c>
      <c r="E447" s="269">
        <v>45</v>
      </c>
    </row>
    <row r="448" spans="1:5" s="81" customFormat="1" ht="63.75">
      <c r="A448" s="76" t="s">
        <v>519</v>
      </c>
      <c r="B448" s="71" t="s">
        <v>42</v>
      </c>
      <c r="C448" s="71"/>
      <c r="D448" s="70"/>
      <c r="E448" s="268">
        <f>E449+E452+E455+E458</f>
        <v>630</v>
      </c>
    </row>
    <row r="449" spans="1:5" s="81" customFormat="1" ht="102">
      <c r="A449" s="82" t="s">
        <v>520</v>
      </c>
      <c r="B449" s="1" t="s">
        <v>287</v>
      </c>
      <c r="C449" s="1"/>
      <c r="D449" s="79"/>
      <c r="E449" s="269">
        <f>E450</f>
        <v>300</v>
      </c>
    </row>
    <row r="450" spans="1:5" s="81" customFormat="1" ht="38.25">
      <c r="A450" s="85" t="s">
        <v>136</v>
      </c>
      <c r="B450" s="1" t="s">
        <v>287</v>
      </c>
      <c r="C450" s="1" t="s">
        <v>93</v>
      </c>
      <c r="D450" s="79"/>
      <c r="E450" s="269">
        <f>E451</f>
        <v>300</v>
      </c>
    </row>
    <row r="451" spans="1:5" s="81" customFormat="1" ht="12.75">
      <c r="A451" s="82" t="s">
        <v>101</v>
      </c>
      <c r="B451" s="1" t="s">
        <v>287</v>
      </c>
      <c r="C451" s="1" t="s">
        <v>93</v>
      </c>
      <c r="D451" s="79" t="s">
        <v>100</v>
      </c>
      <c r="E451" s="269">
        <v>300</v>
      </c>
    </row>
    <row r="452" spans="1:5" s="81" customFormat="1" ht="102">
      <c r="A452" s="82" t="s">
        <v>521</v>
      </c>
      <c r="B452" s="1" t="s">
        <v>288</v>
      </c>
      <c r="C452" s="1"/>
      <c r="D452" s="79"/>
      <c r="E452" s="269">
        <f>E453</f>
        <v>260</v>
      </c>
    </row>
    <row r="453" spans="1:5" s="81" customFormat="1" ht="25.5">
      <c r="A453" s="85" t="s">
        <v>235</v>
      </c>
      <c r="B453" s="1" t="s">
        <v>288</v>
      </c>
      <c r="C453" s="1" t="s">
        <v>234</v>
      </c>
      <c r="D453" s="79"/>
      <c r="E453" s="269">
        <f>E454</f>
        <v>260</v>
      </c>
    </row>
    <row r="454" spans="1:5" s="81" customFormat="1" ht="12.75">
      <c r="A454" s="82" t="s">
        <v>101</v>
      </c>
      <c r="B454" s="1" t="s">
        <v>288</v>
      </c>
      <c r="C454" s="1" t="s">
        <v>234</v>
      </c>
      <c r="D454" s="79" t="s">
        <v>100</v>
      </c>
      <c r="E454" s="269">
        <v>260</v>
      </c>
    </row>
    <row r="455" spans="1:5" s="81" customFormat="1" ht="102">
      <c r="A455" s="82" t="s">
        <v>522</v>
      </c>
      <c r="B455" s="1" t="s">
        <v>289</v>
      </c>
      <c r="C455" s="1"/>
      <c r="D455" s="79"/>
      <c r="E455" s="269">
        <f>E456</f>
        <v>20</v>
      </c>
    </row>
    <row r="456" spans="1:5" s="81" customFormat="1" ht="25.5">
      <c r="A456" s="82" t="s">
        <v>989</v>
      </c>
      <c r="B456" s="1" t="s">
        <v>289</v>
      </c>
      <c r="C456" s="1" t="s">
        <v>980</v>
      </c>
      <c r="D456" s="79"/>
      <c r="E456" s="269">
        <f>E457</f>
        <v>20</v>
      </c>
    </row>
    <row r="457" spans="1:5" s="81" customFormat="1" ht="12.75">
      <c r="A457" s="82" t="s">
        <v>101</v>
      </c>
      <c r="B457" s="1" t="s">
        <v>289</v>
      </c>
      <c r="C457" s="1" t="s">
        <v>980</v>
      </c>
      <c r="D457" s="79" t="s">
        <v>100</v>
      </c>
      <c r="E457" s="269">
        <v>20</v>
      </c>
    </row>
    <row r="458" spans="1:5" s="81" customFormat="1" ht="89.25">
      <c r="A458" s="82" t="s">
        <v>760</v>
      </c>
      <c r="B458" s="1" t="s">
        <v>290</v>
      </c>
      <c r="C458" s="1"/>
      <c r="D458" s="79"/>
      <c r="E458" s="269">
        <f>E459</f>
        <v>50</v>
      </c>
    </row>
    <row r="459" spans="1:5" s="81" customFormat="1" ht="25.5">
      <c r="A459" s="82" t="s">
        <v>989</v>
      </c>
      <c r="B459" s="1" t="s">
        <v>290</v>
      </c>
      <c r="C459" s="1" t="s">
        <v>980</v>
      </c>
      <c r="D459" s="79"/>
      <c r="E459" s="269">
        <f>E460</f>
        <v>50</v>
      </c>
    </row>
    <row r="460" spans="1:5" s="81" customFormat="1" ht="12.75">
      <c r="A460" s="82" t="s">
        <v>101</v>
      </c>
      <c r="B460" s="1" t="s">
        <v>290</v>
      </c>
      <c r="C460" s="1" t="s">
        <v>980</v>
      </c>
      <c r="D460" s="79" t="s">
        <v>100</v>
      </c>
      <c r="E460" s="269">
        <v>50</v>
      </c>
    </row>
    <row r="461" spans="1:5" s="77" customFormat="1" ht="63.75">
      <c r="A461" s="76" t="s">
        <v>523</v>
      </c>
      <c r="B461" s="71" t="s">
        <v>43</v>
      </c>
      <c r="C461" s="71"/>
      <c r="D461" s="70"/>
      <c r="E461" s="268">
        <f>E462</f>
        <v>298</v>
      </c>
    </row>
    <row r="462" spans="1:5" s="81" customFormat="1" ht="76.5">
      <c r="A462" s="82" t="s">
        <v>566</v>
      </c>
      <c r="B462" s="1" t="s">
        <v>291</v>
      </c>
      <c r="C462" s="1"/>
      <c r="D462" s="79"/>
      <c r="E462" s="269">
        <f>E465+E463</f>
        <v>298</v>
      </c>
    </row>
    <row r="463" spans="1:5" s="81" customFormat="1" ht="25.5">
      <c r="A463" s="82" t="s">
        <v>979</v>
      </c>
      <c r="B463" s="1" t="s">
        <v>291</v>
      </c>
      <c r="C463" s="1" t="s">
        <v>261</v>
      </c>
      <c r="D463" s="79"/>
      <c r="E463" s="269">
        <f>E464</f>
        <v>50</v>
      </c>
    </row>
    <row r="464" spans="1:5" s="81" customFormat="1" ht="12.75">
      <c r="A464" s="100" t="s">
        <v>153</v>
      </c>
      <c r="B464" s="1" t="s">
        <v>291</v>
      </c>
      <c r="C464" s="1" t="s">
        <v>261</v>
      </c>
      <c r="D464" s="79" t="s">
        <v>151</v>
      </c>
      <c r="E464" s="269">
        <v>50</v>
      </c>
    </row>
    <row r="465" spans="1:5" s="81" customFormat="1" ht="25.5">
      <c r="A465" s="82" t="s">
        <v>989</v>
      </c>
      <c r="B465" s="1" t="s">
        <v>291</v>
      </c>
      <c r="C465" s="1" t="s">
        <v>980</v>
      </c>
      <c r="D465" s="79"/>
      <c r="E465" s="269">
        <f>E466</f>
        <v>248</v>
      </c>
    </row>
    <row r="466" spans="1:5" s="81" customFormat="1" ht="12.75">
      <c r="A466" s="100" t="s">
        <v>153</v>
      </c>
      <c r="B466" s="1" t="s">
        <v>291</v>
      </c>
      <c r="C466" s="1" t="s">
        <v>980</v>
      </c>
      <c r="D466" s="79" t="s">
        <v>151</v>
      </c>
      <c r="E466" s="269">
        <v>248</v>
      </c>
    </row>
    <row r="467" spans="1:5" s="77" customFormat="1" ht="63.75">
      <c r="A467" s="76" t="s">
        <v>524</v>
      </c>
      <c r="B467" s="71" t="s">
        <v>44</v>
      </c>
      <c r="C467" s="71"/>
      <c r="D467" s="70"/>
      <c r="E467" s="268">
        <f>E468</f>
        <v>300</v>
      </c>
    </row>
    <row r="468" spans="1:5" s="81" customFormat="1" ht="89.25">
      <c r="A468" s="85" t="s">
        <v>525</v>
      </c>
      <c r="B468" s="1" t="s">
        <v>293</v>
      </c>
      <c r="C468" s="1"/>
      <c r="D468" s="79"/>
      <c r="E468" s="269">
        <f>E469</f>
        <v>300</v>
      </c>
    </row>
    <row r="469" spans="1:5" s="81" customFormat="1" ht="25.5">
      <c r="A469" s="82" t="s">
        <v>989</v>
      </c>
      <c r="B469" s="1" t="s">
        <v>293</v>
      </c>
      <c r="C469" s="1" t="s">
        <v>980</v>
      </c>
      <c r="D469" s="79"/>
      <c r="E469" s="269">
        <f>E470</f>
        <v>300</v>
      </c>
    </row>
    <row r="470" spans="1:5" s="81" customFormat="1" ht="12.75">
      <c r="A470" s="82" t="s">
        <v>101</v>
      </c>
      <c r="B470" s="1" t="s">
        <v>293</v>
      </c>
      <c r="C470" s="1" t="s">
        <v>980</v>
      </c>
      <c r="D470" s="79" t="s">
        <v>100</v>
      </c>
      <c r="E470" s="269">
        <v>300</v>
      </c>
    </row>
    <row r="471" spans="1:5" s="77" customFormat="1" ht="63.75">
      <c r="A471" s="74" t="s">
        <v>767</v>
      </c>
      <c r="B471" s="71" t="s">
        <v>12</v>
      </c>
      <c r="C471" s="71"/>
      <c r="D471" s="70"/>
      <c r="E471" s="268">
        <f>E472</f>
        <v>907.9</v>
      </c>
    </row>
    <row r="472" spans="1:5" s="77" customFormat="1" ht="76.5">
      <c r="A472" s="76" t="s">
        <v>768</v>
      </c>
      <c r="B472" s="71" t="s">
        <v>45</v>
      </c>
      <c r="C472" s="71"/>
      <c r="D472" s="70"/>
      <c r="E472" s="268">
        <f>E473+E476</f>
        <v>907.9</v>
      </c>
    </row>
    <row r="473" spans="1:5" s="81" customFormat="1" ht="102">
      <c r="A473" s="85" t="s">
        <v>769</v>
      </c>
      <c r="B473" s="1" t="s">
        <v>190</v>
      </c>
      <c r="C473" s="1"/>
      <c r="D473" s="79"/>
      <c r="E473" s="269">
        <f>E474</f>
        <v>223</v>
      </c>
    </row>
    <row r="474" spans="1:5" s="81" customFormat="1" ht="25.5">
      <c r="A474" s="82" t="s">
        <v>989</v>
      </c>
      <c r="B474" s="1" t="s">
        <v>190</v>
      </c>
      <c r="C474" s="1" t="s">
        <v>980</v>
      </c>
      <c r="D474" s="79"/>
      <c r="E474" s="269">
        <f>E475</f>
        <v>223</v>
      </c>
    </row>
    <row r="475" spans="1:5" s="81" customFormat="1" ht="12.75">
      <c r="A475" s="100" t="s">
        <v>153</v>
      </c>
      <c r="B475" s="1" t="s">
        <v>190</v>
      </c>
      <c r="C475" s="1" t="s">
        <v>980</v>
      </c>
      <c r="D475" s="79" t="s">
        <v>151</v>
      </c>
      <c r="E475" s="269">
        <v>223</v>
      </c>
    </row>
    <row r="476" spans="1:5" s="81" customFormat="1" ht="102">
      <c r="A476" s="85" t="s">
        <v>770</v>
      </c>
      <c r="B476" s="1" t="s">
        <v>191</v>
      </c>
      <c r="C476" s="1"/>
      <c r="D476" s="79"/>
      <c r="E476" s="269">
        <f>E477</f>
        <v>684.9</v>
      </c>
    </row>
    <row r="477" spans="1:5" s="81" customFormat="1" ht="25.5">
      <c r="A477" s="82" t="s">
        <v>989</v>
      </c>
      <c r="B477" s="1" t="s">
        <v>191</v>
      </c>
      <c r="C477" s="1" t="s">
        <v>980</v>
      </c>
      <c r="D477" s="79"/>
      <c r="E477" s="269">
        <f>E478</f>
        <v>684.9</v>
      </c>
    </row>
    <row r="478" spans="1:5" s="81" customFormat="1" ht="12.75">
      <c r="A478" s="100" t="s">
        <v>153</v>
      </c>
      <c r="B478" s="1" t="s">
        <v>191</v>
      </c>
      <c r="C478" s="1" t="s">
        <v>980</v>
      </c>
      <c r="D478" s="79" t="s">
        <v>151</v>
      </c>
      <c r="E478" s="269">
        <v>684.9</v>
      </c>
    </row>
    <row r="479" spans="1:5" s="81" customFormat="1" ht="38.25">
      <c r="A479" s="74" t="s">
        <v>442</v>
      </c>
      <c r="B479" s="71" t="s">
        <v>13</v>
      </c>
      <c r="C479" s="71"/>
      <c r="D479" s="70"/>
      <c r="E479" s="268">
        <f>E480+E491+E516</f>
        <v>4803.700000000001</v>
      </c>
    </row>
    <row r="480" spans="1:5" s="77" customFormat="1" ht="63.75">
      <c r="A480" s="76" t="s">
        <v>526</v>
      </c>
      <c r="B480" s="71" t="s">
        <v>46</v>
      </c>
      <c r="C480" s="71"/>
      <c r="D480" s="70"/>
      <c r="E480" s="268">
        <f>E486+E481</f>
        <v>3039.7000000000003</v>
      </c>
    </row>
    <row r="481" spans="1:5" s="81" customFormat="1" ht="114.75">
      <c r="A481" s="85" t="s">
        <v>528</v>
      </c>
      <c r="B481" s="1" t="s">
        <v>193</v>
      </c>
      <c r="C481" s="1"/>
      <c r="D481" s="79"/>
      <c r="E481" s="269">
        <f>E482+E484</f>
        <v>2416.6000000000004</v>
      </c>
    </row>
    <row r="482" spans="1:5" s="81" customFormat="1" ht="25.5">
      <c r="A482" s="100" t="s">
        <v>979</v>
      </c>
      <c r="B482" s="1" t="s">
        <v>193</v>
      </c>
      <c r="C482" s="1" t="s">
        <v>261</v>
      </c>
      <c r="D482" s="79"/>
      <c r="E482" s="269">
        <f>E483</f>
        <v>2315.8</v>
      </c>
    </row>
    <row r="483" spans="1:5" s="81" customFormat="1" ht="38.25">
      <c r="A483" s="100" t="s">
        <v>149</v>
      </c>
      <c r="B483" s="1" t="s">
        <v>193</v>
      </c>
      <c r="C483" s="1" t="s">
        <v>261</v>
      </c>
      <c r="D483" s="79" t="s">
        <v>148</v>
      </c>
      <c r="E483" s="269">
        <v>2315.8</v>
      </c>
    </row>
    <row r="484" spans="1:5" s="81" customFormat="1" ht="25.5">
      <c r="A484" s="82" t="s">
        <v>989</v>
      </c>
      <c r="B484" s="1" t="s">
        <v>193</v>
      </c>
      <c r="C484" s="1" t="s">
        <v>980</v>
      </c>
      <c r="D484" s="79"/>
      <c r="E484" s="269">
        <f>E485</f>
        <v>100.8</v>
      </c>
    </row>
    <row r="485" spans="1:5" s="81" customFormat="1" ht="38.25">
      <c r="A485" s="100" t="s">
        <v>149</v>
      </c>
      <c r="B485" s="1" t="s">
        <v>193</v>
      </c>
      <c r="C485" s="1" t="s">
        <v>980</v>
      </c>
      <c r="D485" s="79" t="s">
        <v>148</v>
      </c>
      <c r="E485" s="269">
        <v>100.8</v>
      </c>
    </row>
    <row r="486" spans="1:5" s="81" customFormat="1" ht="102">
      <c r="A486" s="85" t="s">
        <v>527</v>
      </c>
      <c r="B486" s="1" t="s">
        <v>192</v>
      </c>
      <c r="C486" s="1"/>
      <c r="D486" s="79"/>
      <c r="E486" s="269">
        <f>E487+E489</f>
        <v>623.1</v>
      </c>
    </row>
    <row r="487" spans="1:5" s="81" customFormat="1" ht="25.5">
      <c r="A487" s="100" t="s">
        <v>979</v>
      </c>
      <c r="B487" s="1" t="s">
        <v>192</v>
      </c>
      <c r="C487" s="1" t="s">
        <v>261</v>
      </c>
      <c r="D487" s="79"/>
      <c r="E487" s="269">
        <f>E488</f>
        <v>578.9</v>
      </c>
    </row>
    <row r="488" spans="1:5" s="81" customFormat="1" ht="38.25">
      <c r="A488" s="100" t="s">
        <v>149</v>
      </c>
      <c r="B488" s="1" t="s">
        <v>192</v>
      </c>
      <c r="C488" s="1" t="s">
        <v>261</v>
      </c>
      <c r="D488" s="79" t="s">
        <v>148</v>
      </c>
      <c r="E488" s="269">
        <v>578.9</v>
      </c>
    </row>
    <row r="489" spans="1:5" s="81" customFormat="1" ht="25.5">
      <c r="A489" s="82" t="s">
        <v>989</v>
      </c>
      <c r="B489" s="1" t="s">
        <v>192</v>
      </c>
      <c r="C489" s="1" t="s">
        <v>980</v>
      </c>
      <c r="D489" s="79"/>
      <c r="E489" s="269">
        <f>E490</f>
        <v>44.2</v>
      </c>
    </row>
    <row r="490" spans="1:5" s="81" customFormat="1" ht="38.25">
      <c r="A490" s="100" t="s">
        <v>149</v>
      </c>
      <c r="B490" s="1" t="s">
        <v>192</v>
      </c>
      <c r="C490" s="1" t="s">
        <v>980</v>
      </c>
      <c r="D490" s="79" t="s">
        <v>148</v>
      </c>
      <c r="E490" s="269">
        <v>44.2</v>
      </c>
    </row>
    <row r="491" spans="1:5" s="77" customFormat="1" ht="102">
      <c r="A491" s="76" t="s">
        <v>529</v>
      </c>
      <c r="B491" s="71" t="s">
        <v>47</v>
      </c>
      <c r="C491" s="71"/>
      <c r="D491" s="70"/>
      <c r="E491" s="268">
        <f>E492+E495+E510+E498+E501+E504+E507+E513</f>
        <v>500</v>
      </c>
    </row>
    <row r="492" spans="1:5" s="81" customFormat="1" ht="114.75">
      <c r="A492" s="85" t="s">
        <v>530</v>
      </c>
      <c r="B492" s="1" t="s">
        <v>194</v>
      </c>
      <c r="C492" s="1"/>
      <c r="D492" s="79"/>
      <c r="E492" s="269">
        <f>E493</f>
        <v>15</v>
      </c>
    </row>
    <row r="493" spans="1:5" s="81" customFormat="1" ht="25.5">
      <c r="A493" s="100" t="s">
        <v>989</v>
      </c>
      <c r="B493" s="1" t="s">
        <v>194</v>
      </c>
      <c r="C493" s="1" t="s">
        <v>980</v>
      </c>
      <c r="D493" s="79"/>
      <c r="E493" s="269">
        <f>E494</f>
        <v>15</v>
      </c>
    </row>
    <row r="494" spans="1:5" s="81" customFormat="1" ht="25.5">
      <c r="A494" s="85" t="s">
        <v>197</v>
      </c>
      <c r="B494" s="1" t="s">
        <v>194</v>
      </c>
      <c r="C494" s="1" t="s">
        <v>980</v>
      </c>
      <c r="D494" s="79" t="s">
        <v>195</v>
      </c>
      <c r="E494" s="269">
        <v>15</v>
      </c>
    </row>
    <row r="495" spans="1:5" s="81" customFormat="1" ht="102">
      <c r="A495" s="85" t="s">
        <v>198</v>
      </c>
      <c r="B495" s="1" t="s">
        <v>196</v>
      </c>
      <c r="C495" s="1"/>
      <c r="D495" s="79"/>
      <c r="E495" s="269">
        <f>E496</f>
        <v>10</v>
      </c>
    </row>
    <row r="496" spans="1:5" s="81" customFormat="1" ht="25.5">
      <c r="A496" s="100" t="s">
        <v>989</v>
      </c>
      <c r="B496" s="1" t="s">
        <v>196</v>
      </c>
      <c r="C496" s="1" t="s">
        <v>980</v>
      </c>
      <c r="D496" s="79"/>
      <c r="E496" s="269">
        <f>E497</f>
        <v>10</v>
      </c>
    </row>
    <row r="497" spans="1:5" s="81" customFormat="1" ht="25.5">
      <c r="A497" s="85" t="s">
        <v>197</v>
      </c>
      <c r="B497" s="1" t="s">
        <v>196</v>
      </c>
      <c r="C497" s="1" t="s">
        <v>980</v>
      </c>
      <c r="D497" s="79" t="s">
        <v>195</v>
      </c>
      <c r="E497" s="269">
        <v>10</v>
      </c>
    </row>
    <row r="498" spans="1:5" s="81" customFormat="1" ht="114.75">
      <c r="A498" s="85" t="s">
        <v>531</v>
      </c>
      <c r="B498" s="1" t="s">
        <v>296</v>
      </c>
      <c r="C498" s="1"/>
      <c r="D498" s="79"/>
      <c r="E498" s="269">
        <f>E499</f>
        <v>20</v>
      </c>
    </row>
    <row r="499" spans="1:5" s="81" customFormat="1" ht="25.5">
      <c r="A499" s="100" t="s">
        <v>989</v>
      </c>
      <c r="B499" s="1" t="s">
        <v>296</v>
      </c>
      <c r="C499" s="1" t="s">
        <v>980</v>
      </c>
      <c r="D499" s="79"/>
      <c r="E499" s="269">
        <f>E500</f>
        <v>20</v>
      </c>
    </row>
    <row r="500" spans="1:5" s="81" customFormat="1" ht="25.5">
      <c r="A500" s="85" t="s">
        <v>197</v>
      </c>
      <c r="B500" s="1" t="s">
        <v>296</v>
      </c>
      <c r="C500" s="1" t="s">
        <v>980</v>
      </c>
      <c r="D500" s="79" t="s">
        <v>195</v>
      </c>
      <c r="E500" s="269">
        <v>20</v>
      </c>
    </row>
    <row r="501" spans="1:5" s="81" customFormat="1" ht="114.75">
      <c r="A501" s="85" t="s">
        <v>532</v>
      </c>
      <c r="B501" s="1" t="s">
        <v>295</v>
      </c>
      <c r="C501" s="1"/>
      <c r="D501" s="79"/>
      <c r="E501" s="269">
        <f>E502</f>
        <v>20</v>
      </c>
    </row>
    <row r="502" spans="1:5" s="81" customFormat="1" ht="25.5">
      <c r="A502" s="100" t="s">
        <v>989</v>
      </c>
      <c r="B502" s="1" t="s">
        <v>295</v>
      </c>
      <c r="C502" s="1" t="s">
        <v>980</v>
      </c>
      <c r="D502" s="79"/>
      <c r="E502" s="269">
        <f>E503</f>
        <v>20</v>
      </c>
    </row>
    <row r="503" spans="1:5" s="81" customFormat="1" ht="25.5">
      <c r="A503" s="85" t="s">
        <v>197</v>
      </c>
      <c r="B503" s="1" t="s">
        <v>295</v>
      </c>
      <c r="C503" s="1" t="s">
        <v>980</v>
      </c>
      <c r="D503" s="79" t="s">
        <v>195</v>
      </c>
      <c r="E503" s="269">
        <v>20</v>
      </c>
    </row>
    <row r="504" spans="1:5" s="81" customFormat="1" ht="127.5">
      <c r="A504" s="85" t="s">
        <v>567</v>
      </c>
      <c r="B504" s="1" t="s">
        <v>297</v>
      </c>
      <c r="C504" s="1"/>
      <c r="D504" s="79"/>
      <c r="E504" s="269">
        <f>E505</f>
        <v>15</v>
      </c>
    </row>
    <row r="505" spans="1:5" s="81" customFormat="1" ht="25.5">
      <c r="A505" s="100" t="s">
        <v>989</v>
      </c>
      <c r="B505" s="1" t="s">
        <v>297</v>
      </c>
      <c r="C505" s="1" t="s">
        <v>980</v>
      </c>
      <c r="D505" s="79"/>
      <c r="E505" s="269">
        <f>E506</f>
        <v>15</v>
      </c>
    </row>
    <row r="506" spans="1:5" s="81" customFormat="1" ht="25.5">
      <c r="A506" s="85" t="s">
        <v>197</v>
      </c>
      <c r="B506" s="1" t="s">
        <v>297</v>
      </c>
      <c r="C506" s="1" t="s">
        <v>980</v>
      </c>
      <c r="D506" s="79" t="s">
        <v>195</v>
      </c>
      <c r="E506" s="269">
        <v>15</v>
      </c>
    </row>
    <row r="507" spans="1:5" s="81" customFormat="1" ht="114.75">
      <c r="A507" s="85" t="s">
        <v>533</v>
      </c>
      <c r="B507" s="1" t="s">
        <v>298</v>
      </c>
      <c r="C507" s="1"/>
      <c r="D507" s="79"/>
      <c r="E507" s="269">
        <f>E508</f>
        <v>20</v>
      </c>
    </row>
    <row r="508" spans="1:5" s="81" customFormat="1" ht="25.5">
      <c r="A508" s="100" t="s">
        <v>989</v>
      </c>
      <c r="B508" s="1" t="s">
        <v>298</v>
      </c>
      <c r="C508" s="1" t="s">
        <v>980</v>
      </c>
      <c r="D508" s="79"/>
      <c r="E508" s="269">
        <f>E509</f>
        <v>20</v>
      </c>
    </row>
    <row r="509" spans="1:5" s="81" customFormat="1" ht="25.5">
      <c r="A509" s="85" t="s">
        <v>197</v>
      </c>
      <c r="B509" s="1" t="s">
        <v>298</v>
      </c>
      <c r="C509" s="1" t="s">
        <v>980</v>
      </c>
      <c r="D509" s="79" t="s">
        <v>195</v>
      </c>
      <c r="E509" s="269">
        <v>20</v>
      </c>
    </row>
    <row r="510" spans="1:5" s="81" customFormat="1" ht="102">
      <c r="A510" s="85" t="s">
        <v>294</v>
      </c>
      <c r="B510" s="1" t="s">
        <v>616</v>
      </c>
      <c r="C510" s="1"/>
      <c r="D510" s="79"/>
      <c r="E510" s="269">
        <f>E511</f>
        <v>200</v>
      </c>
    </row>
    <row r="511" spans="1:5" s="81" customFormat="1" ht="12.75">
      <c r="A511" s="85" t="s">
        <v>75</v>
      </c>
      <c r="B511" s="1" t="s">
        <v>616</v>
      </c>
      <c r="C511" s="1" t="s">
        <v>185</v>
      </c>
      <c r="D511" s="79"/>
      <c r="E511" s="269">
        <f>E512</f>
        <v>200</v>
      </c>
    </row>
    <row r="512" spans="1:5" s="81" customFormat="1" ht="25.5">
      <c r="A512" s="85" t="s">
        <v>197</v>
      </c>
      <c r="B512" s="1" t="s">
        <v>616</v>
      </c>
      <c r="C512" s="1" t="s">
        <v>185</v>
      </c>
      <c r="D512" s="79" t="s">
        <v>195</v>
      </c>
      <c r="E512" s="269">
        <v>200</v>
      </c>
    </row>
    <row r="513" spans="1:5" s="81" customFormat="1" ht="114.75">
      <c r="A513" s="85" t="s">
        <v>534</v>
      </c>
      <c r="B513" s="1" t="s">
        <v>617</v>
      </c>
      <c r="C513" s="1"/>
      <c r="D513" s="79"/>
      <c r="E513" s="269">
        <f>E514</f>
        <v>200</v>
      </c>
    </row>
    <row r="514" spans="1:5" s="77" customFormat="1" ht="12.75">
      <c r="A514" s="83" t="s">
        <v>75</v>
      </c>
      <c r="B514" s="1" t="s">
        <v>617</v>
      </c>
      <c r="C514" s="1" t="s">
        <v>185</v>
      </c>
      <c r="D514" s="79"/>
      <c r="E514" s="269">
        <f>E515</f>
        <v>200</v>
      </c>
    </row>
    <row r="515" spans="1:5" s="77" customFormat="1" ht="25.5">
      <c r="A515" s="85" t="s">
        <v>197</v>
      </c>
      <c r="B515" s="1" t="s">
        <v>617</v>
      </c>
      <c r="C515" s="1" t="s">
        <v>185</v>
      </c>
      <c r="D515" s="79" t="s">
        <v>195</v>
      </c>
      <c r="E515" s="269">
        <v>200</v>
      </c>
    </row>
    <row r="516" spans="1:5" s="77" customFormat="1" ht="51">
      <c r="A516" s="76" t="s">
        <v>535</v>
      </c>
      <c r="B516" s="71" t="s">
        <v>210</v>
      </c>
      <c r="C516" s="71"/>
      <c r="D516" s="70"/>
      <c r="E516" s="268">
        <f>E520+E523+E526+E529+E517</f>
        <v>1264</v>
      </c>
    </row>
    <row r="517" spans="1:5" s="130" customFormat="1" ht="63.75">
      <c r="A517" s="88" t="s">
        <v>1055</v>
      </c>
      <c r="B517" s="1" t="s">
        <v>1057</v>
      </c>
      <c r="C517" s="1"/>
      <c r="D517" s="79"/>
      <c r="E517" s="269">
        <f>E518</f>
        <v>1050</v>
      </c>
    </row>
    <row r="518" spans="1:5" s="130" customFormat="1" ht="12.75">
      <c r="A518" s="88" t="s">
        <v>990</v>
      </c>
      <c r="B518" s="1" t="s">
        <v>1057</v>
      </c>
      <c r="C518" s="1" t="s">
        <v>981</v>
      </c>
      <c r="D518" s="79"/>
      <c r="E518" s="269">
        <f>E519</f>
        <v>1050</v>
      </c>
    </row>
    <row r="519" spans="1:5" s="130" customFormat="1" ht="12.75">
      <c r="A519" s="88" t="s">
        <v>1054</v>
      </c>
      <c r="B519" s="1" t="s">
        <v>1057</v>
      </c>
      <c r="C519" s="1" t="s">
        <v>981</v>
      </c>
      <c r="D519" s="79" t="s">
        <v>1056</v>
      </c>
      <c r="E519" s="269">
        <v>1050</v>
      </c>
    </row>
    <row r="520" spans="1:5" s="81" customFormat="1" ht="89.25">
      <c r="A520" s="85" t="s">
        <v>536</v>
      </c>
      <c r="B520" s="1" t="s">
        <v>211</v>
      </c>
      <c r="C520" s="1"/>
      <c r="D520" s="79"/>
      <c r="E520" s="269">
        <f>E521</f>
        <v>85</v>
      </c>
    </row>
    <row r="521" spans="1:5" s="77" customFormat="1" ht="12.75">
      <c r="A521" s="83" t="s">
        <v>992</v>
      </c>
      <c r="B521" s="1" t="s">
        <v>211</v>
      </c>
      <c r="C521" s="1" t="s">
        <v>983</v>
      </c>
      <c r="D521" s="79"/>
      <c r="E521" s="269">
        <f>E522</f>
        <v>85</v>
      </c>
    </row>
    <row r="522" spans="1:5" s="77" customFormat="1" ht="12.75">
      <c r="A522" s="89" t="s">
        <v>175</v>
      </c>
      <c r="B522" s="1" t="s">
        <v>211</v>
      </c>
      <c r="C522" s="1" t="s">
        <v>983</v>
      </c>
      <c r="D522" s="79" t="s">
        <v>174</v>
      </c>
      <c r="E522" s="269">
        <v>85</v>
      </c>
    </row>
    <row r="523" spans="1:5" s="77" customFormat="1" ht="89.25">
      <c r="A523" s="85" t="s">
        <v>568</v>
      </c>
      <c r="B523" s="1" t="s">
        <v>212</v>
      </c>
      <c r="C523" s="1"/>
      <c r="D523" s="79"/>
      <c r="E523" s="269">
        <f>E524</f>
        <v>14</v>
      </c>
    </row>
    <row r="524" spans="1:5" s="77" customFormat="1" ht="12.75">
      <c r="A524" s="83" t="s">
        <v>992</v>
      </c>
      <c r="B524" s="1" t="s">
        <v>212</v>
      </c>
      <c r="C524" s="1" t="s">
        <v>983</v>
      </c>
      <c r="D524" s="79"/>
      <c r="E524" s="269">
        <f>E525</f>
        <v>14</v>
      </c>
    </row>
    <row r="525" spans="1:5" s="77" customFormat="1" ht="12.75">
      <c r="A525" s="89" t="s">
        <v>175</v>
      </c>
      <c r="B525" s="1" t="s">
        <v>212</v>
      </c>
      <c r="C525" s="1" t="s">
        <v>983</v>
      </c>
      <c r="D525" s="79" t="s">
        <v>174</v>
      </c>
      <c r="E525" s="269">
        <v>14</v>
      </c>
    </row>
    <row r="526" spans="1:5" s="77" customFormat="1" ht="76.5">
      <c r="A526" s="85" t="s">
        <v>569</v>
      </c>
      <c r="B526" s="1" t="s">
        <v>213</v>
      </c>
      <c r="C526" s="1"/>
      <c r="D526" s="79"/>
      <c r="E526" s="269">
        <f>E527</f>
        <v>110</v>
      </c>
    </row>
    <row r="527" spans="1:5" s="77" customFormat="1" ht="12.75">
      <c r="A527" s="83" t="s">
        <v>992</v>
      </c>
      <c r="B527" s="1" t="s">
        <v>213</v>
      </c>
      <c r="C527" s="1" t="s">
        <v>983</v>
      </c>
      <c r="D527" s="79"/>
      <c r="E527" s="269">
        <f>E528</f>
        <v>110</v>
      </c>
    </row>
    <row r="528" spans="1:5" s="77" customFormat="1" ht="12.75">
      <c r="A528" s="89" t="s">
        <v>175</v>
      </c>
      <c r="B528" s="1" t="s">
        <v>213</v>
      </c>
      <c r="C528" s="1" t="s">
        <v>983</v>
      </c>
      <c r="D528" s="79" t="s">
        <v>174</v>
      </c>
      <c r="E528" s="269">
        <v>110</v>
      </c>
    </row>
    <row r="529" spans="1:5" s="77" customFormat="1" ht="63.75">
      <c r="A529" s="83" t="s">
        <v>537</v>
      </c>
      <c r="B529" s="1" t="s">
        <v>214</v>
      </c>
      <c r="C529" s="1"/>
      <c r="D529" s="79"/>
      <c r="E529" s="269">
        <f>E530</f>
        <v>5</v>
      </c>
    </row>
    <row r="530" spans="1:5" s="77" customFormat="1" ht="12.75">
      <c r="A530" s="83" t="s">
        <v>992</v>
      </c>
      <c r="B530" s="1" t="s">
        <v>214</v>
      </c>
      <c r="C530" s="1" t="s">
        <v>983</v>
      </c>
      <c r="D530" s="79"/>
      <c r="E530" s="269">
        <f>E531</f>
        <v>5</v>
      </c>
    </row>
    <row r="531" spans="1:5" s="77" customFormat="1" ht="12.75">
      <c r="A531" s="89" t="s">
        <v>175</v>
      </c>
      <c r="B531" s="1" t="s">
        <v>214</v>
      </c>
      <c r="C531" s="1" t="s">
        <v>983</v>
      </c>
      <c r="D531" s="79" t="s">
        <v>174</v>
      </c>
      <c r="E531" s="269">
        <v>5</v>
      </c>
    </row>
    <row r="532" spans="1:5" s="81" customFormat="1" ht="38.25">
      <c r="A532" s="74" t="s">
        <v>436</v>
      </c>
      <c r="B532" s="71" t="s">
        <v>14</v>
      </c>
      <c r="C532" s="71"/>
      <c r="D532" s="70"/>
      <c r="E532" s="268">
        <f>E533+E540+E556+E575+E582+E592</f>
        <v>4101.5</v>
      </c>
    </row>
    <row r="533" spans="1:5" s="77" customFormat="1" ht="63.75">
      <c r="A533" s="76" t="s">
        <v>538</v>
      </c>
      <c r="B533" s="71" t="s">
        <v>48</v>
      </c>
      <c r="C533" s="71"/>
      <c r="D533" s="70"/>
      <c r="E533" s="268">
        <f>E534+E537</f>
        <v>127</v>
      </c>
    </row>
    <row r="534" spans="1:5" s="81" customFormat="1" ht="76.5">
      <c r="A534" s="85" t="s">
        <v>539</v>
      </c>
      <c r="B534" s="1" t="s">
        <v>215</v>
      </c>
      <c r="C534" s="1"/>
      <c r="D534" s="79"/>
      <c r="E534" s="269">
        <f>E535</f>
        <v>5</v>
      </c>
    </row>
    <row r="535" spans="1:5" s="81" customFormat="1" ht="25.5">
      <c r="A535" s="100" t="s">
        <v>989</v>
      </c>
      <c r="B535" s="1" t="s">
        <v>215</v>
      </c>
      <c r="C535" s="1" t="s">
        <v>980</v>
      </c>
      <c r="D535" s="79"/>
      <c r="E535" s="269">
        <f>E536</f>
        <v>5</v>
      </c>
    </row>
    <row r="536" spans="1:5" s="81" customFormat="1" ht="12.75">
      <c r="A536" s="100" t="s">
        <v>153</v>
      </c>
      <c r="B536" s="1" t="s">
        <v>215</v>
      </c>
      <c r="C536" s="1" t="s">
        <v>980</v>
      </c>
      <c r="D536" s="79" t="s">
        <v>151</v>
      </c>
      <c r="E536" s="269">
        <v>5</v>
      </c>
    </row>
    <row r="537" spans="1:5" s="81" customFormat="1" ht="76.5">
      <c r="A537" s="100" t="s">
        <v>1032</v>
      </c>
      <c r="B537" s="1" t="s">
        <v>1031</v>
      </c>
      <c r="C537" s="1"/>
      <c r="D537" s="79"/>
      <c r="E537" s="269">
        <f>E538</f>
        <v>122</v>
      </c>
    </row>
    <row r="538" spans="1:5" s="81" customFormat="1" ht="25.5">
      <c r="A538" s="100" t="s">
        <v>989</v>
      </c>
      <c r="B538" s="1" t="s">
        <v>1031</v>
      </c>
      <c r="C538" s="1" t="s">
        <v>980</v>
      </c>
      <c r="D538" s="79"/>
      <c r="E538" s="269">
        <f>E539</f>
        <v>122</v>
      </c>
    </row>
    <row r="539" spans="1:5" s="81" customFormat="1" ht="12.75">
      <c r="A539" s="100" t="s">
        <v>153</v>
      </c>
      <c r="B539" s="1" t="s">
        <v>1031</v>
      </c>
      <c r="C539" s="1" t="s">
        <v>980</v>
      </c>
      <c r="D539" s="79" t="s">
        <v>151</v>
      </c>
      <c r="E539" s="269">
        <v>122</v>
      </c>
    </row>
    <row r="540" spans="1:5" s="81" customFormat="1" ht="51">
      <c r="A540" s="76" t="s">
        <v>540</v>
      </c>
      <c r="B540" s="71" t="s">
        <v>49</v>
      </c>
      <c r="C540" s="71"/>
      <c r="D540" s="70"/>
      <c r="E540" s="268">
        <f>E541+E544+E547+E550+E553</f>
        <v>2355.3</v>
      </c>
    </row>
    <row r="541" spans="1:5" s="81" customFormat="1" ht="102">
      <c r="A541" s="85" t="s">
        <v>699</v>
      </c>
      <c r="B541" s="1" t="s">
        <v>216</v>
      </c>
      <c r="C541" s="1"/>
      <c r="D541" s="79"/>
      <c r="E541" s="269">
        <f>E542</f>
        <v>1257</v>
      </c>
    </row>
    <row r="542" spans="1:5" s="81" customFormat="1" ht="25.5">
      <c r="A542" s="100" t="s">
        <v>989</v>
      </c>
      <c r="B542" s="1" t="s">
        <v>216</v>
      </c>
      <c r="C542" s="1" t="s">
        <v>980</v>
      </c>
      <c r="D542" s="79"/>
      <c r="E542" s="269">
        <f>E543</f>
        <v>1257</v>
      </c>
    </row>
    <row r="543" spans="1:5" s="81" customFormat="1" ht="12.75">
      <c r="A543" s="100" t="s">
        <v>153</v>
      </c>
      <c r="B543" s="1" t="s">
        <v>216</v>
      </c>
      <c r="C543" s="1" t="s">
        <v>980</v>
      </c>
      <c r="D543" s="79" t="s">
        <v>151</v>
      </c>
      <c r="E543" s="269">
        <f>2245-988</f>
        <v>1257</v>
      </c>
    </row>
    <row r="544" spans="1:5" s="81" customFormat="1" ht="76.5">
      <c r="A544" s="85" t="s">
        <v>541</v>
      </c>
      <c r="B544" s="1" t="s">
        <v>217</v>
      </c>
      <c r="C544" s="1"/>
      <c r="D544" s="79"/>
      <c r="E544" s="269">
        <f>E545</f>
        <v>106</v>
      </c>
    </row>
    <row r="545" spans="1:5" s="81" customFormat="1" ht="25.5">
      <c r="A545" s="100" t="s">
        <v>989</v>
      </c>
      <c r="B545" s="1" t="s">
        <v>217</v>
      </c>
      <c r="C545" s="1" t="s">
        <v>980</v>
      </c>
      <c r="D545" s="79"/>
      <c r="E545" s="269">
        <f>E546</f>
        <v>106</v>
      </c>
    </row>
    <row r="546" spans="1:5" s="81" customFormat="1" ht="12.75">
      <c r="A546" s="100" t="s">
        <v>153</v>
      </c>
      <c r="B546" s="1" t="s">
        <v>217</v>
      </c>
      <c r="C546" s="1" t="s">
        <v>980</v>
      </c>
      <c r="D546" s="79" t="s">
        <v>151</v>
      </c>
      <c r="E546" s="269">
        <v>106</v>
      </c>
    </row>
    <row r="547" spans="1:5" s="81" customFormat="1" ht="76.5">
      <c r="A547" s="85" t="s">
        <v>542</v>
      </c>
      <c r="B547" s="1" t="s">
        <v>218</v>
      </c>
      <c r="C547" s="1"/>
      <c r="D547" s="79"/>
      <c r="E547" s="269">
        <f>E548</f>
        <v>250</v>
      </c>
    </row>
    <row r="548" spans="1:5" s="81" customFormat="1" ht="25.5">
      <c r="A548" s="100" t="s">
        <v>989</v>
      </c>
      <c r="B548" s="1" t="s">
        <v>218</v>
      </c>
      <c r="C548" s="1" t="s">
        <v>980</v>
      </c>
      <c r="D548" s="79"/>
      <c r="E548" s="269">
        <f>E549</f>
        <v>250</v>
      </c>
    </row>
    <row r="549" spans="1:5" s="81" customFormat="1" ht="12.75">
      <c r="A549" s="100" t="s">
        <v>153</v>
      </c>
      <c r="B549" s="1" t="s">
        <v>218</v>
      </c>
      <c r="C549" s="1" t="s">
        <v>980</v>
      </c>
      <c r="D549" s="79" t="s">
        <v>151</v>
      </c>
      <c r="E549" s="269">
        <v>250</v>
      </c>
    </row>
    <row r="550" spans="1:5" s="81" customFormat="1" ht="102">
      <c r="A550" s="85" t="s">
        <v>570</v>
      </c>
      <c r="B550" s="1" t="s">
        <v>219</v>
      </c>
      <c r="C550" s="1"/>
      <c r="D550" s="79"/>
      <c r="E550" s="269">
        <f>E551</f>
        <v>5.3</v>
      </c>
    </row>
    <row r="551" spans="1:5" s="81" customFormat="1" ht="25.5">
      <c r="A551" s="100" t="s">
        <v>989</v>
      </c>
      <c r="B551" s="1" t="s">
        <v>219</v>
      </c>
      <c r="C551" s="1" t="s">
        <v>980</v>
      </c>
      <c r="D551" s="79"/>
      <c r="E551" s="269">
        <f>E552</f>
        <v>5.3</v>
      </c>
    </row>
    <row r="552" spans="1:5" s="81" customFormat="1" ht="12.75">
      <c r="A552" s="100" t="s">
        <v>153</v>
      </c>
      <c r="B552" s="1" t="s">
        <v>219</v>
      </c>
      <c r="C552" s="1" t="s">
        <v>980</v>
      </c>
      <c r="D552" s="79" t="s">
        <v>151</v>
      </c>
      <c r="E552" s="269">
        <v>5.3</v>
      </c>
    </row>
    <row r="553" spans="1:5" s="81" customFormat="1" ht="76.5">
      <c r="A553" s="85" t="s">
        <v>543</v>
      </c>
      <c r="B553" s="1" t="s">
        <v>221</v>
      </c>
      <c r="C553" s="1"/>
      <c r="D553" s="79"/>
      <c r="E553" s="269">
        <f>E554</f>
        <v>737</v>
      </c>
    </row>
    <row r="554" spans="1:5" s="81" customFormat="1" ht="25.5">
      <c r="A554" s="100" t="s">
        <v>989</v>
      </c>
      <c r="B554" s="1" t="s">
        <v>221</v>
      </c>
      <c r="C554" s="1" t="s">
        <v>980</v>
      </c>
      <c r="D554" s="79"/>
      <c r="E554" s="269">
        <f>E555</f>
        <v>737</v>
      </c>
    </row>
    <row r="555" spans="1:5" s="81" customFormat="1" ht="12.75">
      <c r="A555" s="100" t="s">
        <v>153</v>
      </c>
      <c r="B555" s="1" t="s">
        <v>221</v>
      </c>
      <c r="C555" s="1" t="s">
        <v>980</v>
      </c>
      <c r="D555" s="79" t="s">
        <v>151</v>
      </c>
      <c r="E555" s="269">
        <v>737</v>
      </c>
    </row>
    <row r="556" spans="1:5" s="77" customFormat="1" ht="51">
      <c r="A556" s="76" t="s">
        <v>544</v>
      </c>
      <c r="B556" s="71" t="s">
        <v>50</v>
      </c>
      <c r="C556" s="71"/>
      <c r="D556" s="70"/>
      <c r="E556" s="268">
        <f>E557+E560+E563+E566+E569+E572</f>
        <v>254</v>
      </c>
    </row>
    <row r="557" spans="1:5" s="81" customFormat="1" ht="76.5">
      <c r="A557" s="85" t="s">
        <v>545</v>
      </c>
      <c r="B557" s="1" t="s">
        <v>226</v>
      </c>
      <c r="C557" s="1"/>
      <c r="D557" s="79"/>
      <c r="E557" s="269">
        <f>E558</f>
        <v>34</v>
      </c>
    </row>
    <row r="558" spans="1:5" s="81" customFormat="1" ht="25.5">
      <c r="A558" s="100" t="s">
        <v>989</v>
      </c>
      <c r="B558" s="1" t="s">
        <v>226</v>
      </c>
      <c r="C558" s="1" t="s">
        <v>980</v>
      </c>
      <c r="D558" s="79"/>
      <c r="E558" s="269">
        <f>E559</f>
        <v>34</v>
      </c>
    </row>
    <row r="559" spans="1:5" s="81" customFormat="1" ht="12.75">
      <c r="A559" s="83" t="s">
        <v>223</v>
      </c>
      <c r="B559" s="1" t="s">
        <v>226</v>
      </c>
      <c r="C559" s="1" t="s">
        <v>980</v>
      </c>
      <c r="D559" s="79" t="s">
        <v>222</v>
      </c>
      <c r="E559" s="269">
        <v>34</v>
      </c>
    </row>
    <row r="560" spans="1:5" s="81" customFormat="1" ht="76.5">
      <c r="A560" s="85" t="s">
        <v>571</v>
      </c>
      <c r="B560" s="1" t="s">
        <v>227</v>
      </c>
      <c r="C560" s="1"/>
      <c r="D560" s="79"/>
      <c r="E560" s="269">
        <f>E561</f>
        <v>70</v>
      </c>
    </row>
    <row r="561" spans="1:5" s="81" customFormat="1" ht="25.5">
      <c r="A561" s="100" t="s">
        <v>989</v>
      </c>
      <c r="B561" s="1" t="s">
        <v>227</v>
      </c>
      <c r="C561" s="1" t="s">
        <v>980</v>
      </c>
      <c r="D561" s="79"/>
      <c r="E561" s="269">
        <f>E562</f>
        <v>70</v>
      </c>
    </row>
    <row r="562" spans="1:5" s="81" customFormat="1" ht="12.75">
      <c r="A562" s="83" t="s">
        <v>223</v>
      </c>
      <c r="B562" s="1" t="s">
        <v>227</v>
      </c>
      <c r="C562" s="1" t="s">
        <v>980</v>
      </c>
      <c r="D562" s="79" t="s">
        <v>222</v>
      </c>
      <c r="E562" s="269">
        <v>70</v>
      </c>
    </row>
    <row r="563" spans="1:5" s="81" customFormat="1" ht="63.75">
      <c r="A563" s="85" t="s">
        <v>546</v>
      </c>
      <c r="B563" s="1" t="s">
        <v>228</v>
      </c>
      <c r="C563" s="1"/>
      <c r="D563" s="79"/>
      <c r="E563" s="269">
        <f>E564</f>
        <v>95</v>
      </c>
    </row>
    <row r="564" spans="1:5" s="81" customFormat="1" ht="25.5">
      <c r="A564" s="100" t="s">
        <v>989</v>
      </c>
      <c r="B564" s="1" t="s">
        <v>228</v>
      </c>
      <c r="C564" s="1" t="s">
        <v>980</v>
      </c>
      <c r="D564" s="79"/>
      <c r="E564" s="269">
        <f>E565</f>
        <v>95</v>
      </c>
    </row>
    <row r="565" spans="1:5" s="81" customFormat="1" ht="12.75">
      <c r="A565" s="83" t="s">
        <v>223</v>
      </c>
      <c r="B565" s="1" t="s">
        <v>228</v>
      </c>
      <c r="C565" s="1" t="s">
        <v>980</v>
      </c>
      <c r="D565" s="79" t="s">
        <v>222</v>
      </c>
      <c r="E565" s="269">
        <v>95</v>
      </c>
    </row>
    <row r="566" spans="1:5" s="81" customFormat="1" ht="63.75">
      <c r="A566" s="85" t="s">
        <v>547</v>
      </c>
      <c r="B566" s="1" t="s">
        <v>229</v>
      </c>
      <c r="C566" s="1"/>
      <c r="D566" s="79"/>
      <c r="E566" s="269">
        <f>E567</f>
        <v>20</v>
      </c>
    </row>
    <row r="567" spans="1:5" s="81" customFormat="1" ht="25.5">
      <c r="A567" s="100" t="s">
        <v>989</v>
      </c>
      <c r="B567" s="1" t="s">
        <v>229</v>
      </c>
      <c r="C567" s="1" t="s">
        <v>980</v>
      </c>
      <c r="D567" s="79"/>
      <c r="E567" s="269">
        <f>E568</f>
        <v>20</v>
      </c>
    </row>
    <row r="568" spans="1:5" s="81" customFormat="1" ht="12.75">
      <c r="A568" s="83" t="s">
        <v>223</v>
      </c>
      <c r="B568" s="1" t="s">
        <v>229</v>
      </c>
      <c r="C568" s="1" t="s">
        <v>980</v>
      </c>
      <c r="D568" s="79" t="s">
        <v>222</v>
      </c>
      <c r="E568" s="269">
        <v>20</v>
      </c>
    </row>
    <row r="569" spans="1:5" s="81" customFormat="1" ht="76.5">
      <c r="A569" s="85" t="s">
        <v>548</v>
      </c>
      <c r="B569" s="1" t="s">
        <v>230</v>
      </c>
      <c r="C569" s="1"/>
      <c r="D569" s="79"/>
      <c r="E569" s="269">
        <f>E570</f>
        <v>10</v>
      </c>
    </row>
    <row r="570" spans="1:5" s="81" customFormat="1" ht="25.5">
      <c r="A570" s="100" t="s">
        <v>989</v>
      </c>
      <c r="B570" s="1" t="s">
        <v>230</v>
      </c>
      <c r="C570" s="1" t="s">
        <v>980</v>
      </c>
      <c r="D570" s="79"/>
      <c r="E570" s="269">
        <f>E571</f>
        <v>10</v>
      </c>
    </row>
    <row r="571" spans="1:5" s="81" customFormat="1" ht="12.75">
      <c r="A571" s="83" t="s">
        <v>223</v>
      </c>
      <c r="B571" s="1" t="s">
        <v>230</v>
      </c>
      <c r="C571" s="1" t="s">
        <v>980</v>
      </c>
      <c r="D571" s="79" t="s">
        <v>222</v>
      </c>
      <c r="E571" s="269">
        <v>10</v>
      </c>
    </row>
    <row r="572" spans="1:5" s="81" customFormat="1" ht="76.5">
      <c r="A572" s="85" t="s">
        <v>549</v>
      </c>
      <c r="B572" s="1" t="s">
        <v>231</v>
      </c>
      <c r="C572" s="1"/>
      <c r="D572" s="79"/>
      <c r="E572" s="269">
        <f>E573</f>
        <v>25</v>
      </c>
    </row>
    <row r="573" spans="1:5" s="81" customFormat="1" ht="25.5">
      <c r="A573" s="100" t="s">
        <v>989</v>
      </c>
      <c r="B573" s="1" t="s">
        <v>231</v>
      </c>
      <c r="C573" s="1" t="s">
        <v>980</v>
      </c>
      <c r="D573" s="79"/>
      <c r="E573" s="269">
        <f>E574</f>
        <v>25</v>
      </c>
    </row>
    <row r="574" spans="1:5" s="81" customFormat="1" ht="12.75">
      <c r="A574" s="83" t="s">
        <v>223</v>
      </c>
      <c r="B574" s="1" t="s">
        <v>231</v>
      </c>
      <c r="C574" s="1" t="s">
        <v>980</v>
      </c>
      <c r="D574" s="79" t="s">
        <v>222</v>
      </c>
      <c r="E574" s="269">
        <v>25</v>
      </c>
    </row>
    <row r="575" spans="1:5" ht="63.75">
      <c r="A575" s="76" t="s">
        <v>550</v>
      </c>
      <c r="B575" s="71" t="s">
        <v>51</v>
      </c>
      <c r="C575" s="71"/>
      <c r="D575" s="70"/>
      <c r="E575" s="268">
        <f>E576+E579</f>
        <v>61</v>
      </c>
    </row>
    <row r="576" spans="1:5" ht="76.5">
      <c r="A576" s="85" t="s">
        <v>551</v>
      </c>
      <c r="B576" s="1" t="s">
        <v>232</v>
      </c>
      <c r="C576" s="1"/>
      <c r="D576" s="79"/>
      <c r="E576" s="269">
        <f>E577</f>
        <v>25</v>
      </c>
    </row>
    <row r="577" spans="1:5" ht="25.5">
      <c r="A577" s="100" t="s">
        <v>989</v>
      </c>
      <c r="B577" s="1" t="s">
        <v>232</v>
      </c>
      <c r="C577" s="1" t="s">
        <v>980</v>
      </c>
      <c r="D577" s="79"/>
      <c r="E577" s="269">
        <f>E578</f>
        <v>25</v>
      </c>
    </row>
    <row r="578" spans="1:5" ht="12.75">
      <c r="A578" s="83" t="s">
        <v>223</v>
      </c>
      <c r="B578" s="1" t="s">
        <v>232</v>
      </c>
      <c r="C578" s="1" t="s">
        <v>980</v>
      </c>
      <c r="D578" s="79" t="s">
        <v>222</v>
      </c>
      <c r="E578" s="269">
        <v>25</v>
      </c>
    </row>
    <row r="579" spans="1:5" ht="76.5">
      <c r="A579" s="85" t="s">
        <v>552</v>
      </c>
      <c r="B579" s="1" t="s">
        <v>233</v>
      </c>
      <c r="C579" s="1"/>
      <c r="D579" s="79"/>
      <c r="E579" s="269">
        <f>E580</f>
        <v>36</v>
      </c>
    </row>
    <row r="580" spans="1:5" ht="25.5">
      <c r="A580" s="100" t="s">
        <v>989</v>
      </c>
      <c r="B580" s="1" t="s">
        <v>233</v>
      </c>
      <c r="C580" s="1" t="s">
        <v>980</v>
      </c>
      <c r="D580" s="79"/>
      <c r="E580" s="269">
        <f>E581</f>
        <v>36</v>
      </c>
    </row>
    <row r="581" spans="1:5" ht="12.75">
      <c r="A581" s="83" t="s">
        <v>223</v>
      </c>
      <c r="B581" s="1" t="s">
        <v>233</v>
      </c>
      <c r="C581" s="1" t="s">
        <v>980</v>
      </c>
      <c r="D581" s="79" t="s">
        <v>222</v>
      </c>
      <c r="E581" s="269">
        <v>36</v>
      </c>
    </row>
    <row r="582" spans="1:5" ht="63.75">
      <c r="A582" s="76" t="s">
        <v>553</v>
      </c>
      <c r="B582" s="71" t="s">
        <v>52</v>
      </c>
      <c r="C582" s="71"/>
      <c r="D582" s="70"/>
      <c r="E582" s="268">
        <f>E583+E586+E589</f>
        <v>35</v>
      </c>
    </row>
    <row r="583" spans="1:5" s="77" customFormat="1" ht="89.25">
      <c r="A583" s="85" t="s">
        <v>554</v>
      </c>
      <c r="B583" s="1" t="s">
        <v>399</v>
      </c>
      <c r="C583" s="1"/>
      <c r="D583" s="79"/>
      <c r="E583" s="269">
        <f>E584</f>
        <v>20</v>
      </c>
    </row>
    <row r="584" spans="1:5" s="77" customFormat="1" ht="25.5">
      <c r="A584" s="100" t="s">
        <v>989</v>
      </c>
      <c r="B584" s="1" t="s">
        <v>399</v>
      </c>
      <c r="C584" s="1" t="s">
        <v>980</v>
      </c>
      <c r="D584" s="79"/>
      <c r="E584" s="269">
        <f>E585</f>
        <v>20</v>
      </c>
    </row>
    <row r="585" spans="1:5" s="77" customFormat="1" ht="12.75">
      <c r="A585" s="83" t="s">
        <v>223</v>
      </c>
      <c r="B585" s="1" t="s">
        <v>399</v>
      </c>
      <c r="C585" s="1" t="s">
        <v>980</v>
      </c>
      <c r="D585" s="79" t="s">
        <v>222</v>
      </c>
      <c r="E585" s="269">
        <v>20</v>
      </c>
    </row>
    <row r="586" spans="1:5" ht="76.5">
      <c r="A586" s="85" t="s">
        <v>555</v>
      </c>
      <c r="B586" s="1" t="s">
        <v>400</v>
      </c>
      <c r="C586" s="1"/>
      <c r="D586" s="79"/>
      <c r="E586" s="269">
        <f>E587</f>
        <v>9</v>
      </c>
    </row>
    <row r="587" spans="1:5" s="77" customFormat="1" ht="25.5">
      <c r="A587" s="100" t="s">
        <v>989</v>
      </c>
      <c r="B587" s="1" t="s">
        <v>400</v>
      </c>
      <c r="C587" s="1" t="s">
        <v>980</v>
      </c>
      <c r="D587" s="79"/>
      <c r="E587" s="269">
        <f>E588</f>
        <v>9</v>
      </c>
    </row>
    <row r="588" spans="1:5" s="77" customFormat="1" ht="12.75">
      <c r="A588" s="83" t="s">
        <v>223</v>
      </c>
      <c r="B588" s="1" t="s">
        <v>400</v>
      </c>
      <c r="C588" s="1" t="s">
        <v>980</v>
      </c>
      <c r="D588" s="79" t="s">
        <v>222</v>
      </c>
      <c r="E588" s="269">
        <v>9</v>
      </c>
    </row>
    <row r="589" spans="1:5" s="77" customFormat="1" ht="89.25">
      <c r="A589" s="85" t="s">
        <v>556</v>
      </c>
      <c r="B589" s="1" t="s">
        <v>401</v>
      </c>
      <c r="C589" s="1"/>
      <c r="D589" s="79"/>
      <c r="E589" s="269">
        <f>E590</f>
        <v>6</v>
      </c>
    </row>
    <row r="590" spans="1:5" s="77" customFormat="1" ht="25.5">
      <c r="A590" s="100" t="s">
        <v>989</v>
      </c>
      <c r="B590" s="1" t="s">
        <v>401</v>
      </c>
      <c r="C590" s="1" t="s">
        <v>980</v>
      </c>
      <c r="D590" s="79"/>
      <c r="E590" s="269">
        <f>E591</f>
        <v>6</v>
      </c>
    </row>
    <row r="591" spans="1:5" s="77" customFormat="1" ht="12.75">
      <c r="A591" s="83" t="s">
        <v>223</v>
      </c>
      <c r="B591" s="1" t="s">
        <v>401</v>
      </c>
      <c r="C591" s="1" t="s">
        <v>980</v>
      </c>
      <c r="D591" s="79" t="s">
        <v>222</v>
      </c>
      <c r="E591" s="269">
        <v>6</v>
      </c>
    </row>
    <row r="592" spans="1:5" ht="63.75">
      <c r="A592" s="76" t="s">
        <v>727</v>
      </c>
      <c r="B592" s="71" t="s">
        <v>53</v>
      </c>
      <c r="C592" s="71"/>
      <c r="D592" s="70"/>
      <c r="E592" s="268">
        <f>E593+E596</f>
        <v>1269.2</v>
      </c>
    </row>
    <row r="593" spans="1:5" ht="114.75">
      <c r="A593" s="85" t="s">
        <v>728</v>
      </c>
      <c r="B593" s="1" t="s">
        <v>998</v>
      </c>
      <c r="C593" s="1"/>
      <c r="D593" s="79"/>
      <c r="E593" s="269">
        <f>E594</f>
        <v>372</v>
      </c>
    </row>
    <row r="594" spans="1:5" ht="25.5">
      <c r="A594" s="85" t="s">
        <v>235</v>
      </c>
      <c r="B594" s="1" t="s">
        <v>998</v>
      </c>
      <c r="C594" s="1" t="s">
        <v>234</v>
      </c>
      <c r="D594" s="79"/>
      <c r="E594" s="269">
        <f>E595</f>
        <v>372</v>
      </c>
    </row>
    <row r="595" spans="1:5" ht="12.75">
      <c r="A595" s="82" t="s">
        <v>173</v>
      </c>
      <c r="B595" s="1" t="s">
        <v>998</v>
      </c>
      <c r="C595" s="1" t="s">
        <v>234</v>
      </c>
      <c r="D595" s="79" t="s">
        <v>172</v>
      </c>
      <c r="E595" s="269">
        <v>372</v>
      </c>
    </row>
    <row r="596" spans="1:5" ht="114.75">
      <c r="A596" s="82" t="s">
        <v>1034</v>
      </c>
      <c r="B596" s="1" t="s">
        <v>1033</v>
      </c>
      <c r="C596" s="1"/>
      <c r="D596" s="79"/>
      <c r="E596" s="269">
        <f>E597</f>
        <v>897.2</v>
      </c>
    </row>
    <row r="597" spans="1:5" ht="25.5">
      <c r="A597" s="85" t="s">
        <v>235</v>
      </c>
      <c r="B597" s="1" t="s">
        <v>1033</v>
      </c>
      <c r="C597" s="1" t="s">
        <v>234</v>
      </c>
      <c r="D597" s="79"/>
      <c r="E597" s="269">
        <f>E598</f>
        <v>897.2</v>
      </c>
    </row>
    <row r="598" spans="1:5" ht="12.75">
      <c r="A598" s="82" t="s">
        <v>173</v>
      </c>
      <c r="B598" s="1" t="s">
        <v>1033</v>
      </c>
      <c r="C598" s="1" t="s">
        <v>234</v>
      </c>
      <c r="D598" s="79" t="s">
        <v>172</v>
      </c>
      <c r="E598" s="269">
        <v>897.2</v>
      </c>
    </row>
    <row r="599" spans="1:5" ht="25.5">
      <c r="A599" s="74" t="s">
        <v>164</v>
      </c>
      <c r="B599" s="101" t="s">
        <v>163</v>
      </c>
      <c r="C599" s="101"/>
      <c r="D599" s="102"/>
      <c r="E599" s="270">
        <f>E600+E604+E678</f>
        <v>118982.5</v>
      </c>
    </row>
    <row r="600" spans="1:5" ht="38.25">
      <c r="A600" s="76" t="s">
        <v>162</v>
      </c>
      <c r="B600" s="71" t="s">
        <v>161</v>
      </c>
      <c r="C600" s="71"/>
      <c r="D600" s="70"/>
      <c r="E600" s="268">
        <f>E601</f>
        <v>3335</v>
      </c>
    </row>
    <row r="601" spans="1:5" ht="51">
      <c r="A601" s="88" t="s">
        <v>87</v>
      </c>
      <c r="B601" s="92" t="s">
        <v>160</v>
      </c>
      <c r="C601" s="92"/>
      <c r="D601" s="93"/>
      <c r="E601" s="271">
        <f>E602</f>
        <v>3335</v>
      </c>
    </row>
    <row r="602" spans="1:5" ht="25.5">
      <c r="A602" s="100" t="s">
        <v>979</v>
      </c>
      <c r="B602" s="92" t="s">
        <v>160</v>
      </c>
      <c r="C602" s="92">
        <v>120</v>
      </c>
      <c r="D602" s="93"/>
      <c r="E602" s="271">
        <f>E603</f>
        <v>3335</v>
      </c>
    </row>
    <row r="603" spans="1:5" ht="38.25">
      <c r="A603" s="100" t="s">
        <v>149</v>
      </c>
      <c r="B603" s="92" t="s">
        <v>160</v>
      </c>
      <c r="C603" s="92">
        <v>120</v>
      </c>
      <c r="D603" s="93" t="s">
        <v>148</v>
      </c>
      <c r="E603" s="271">
        <v>3335</v>
      </c>
    </row>
    <row r="604" spans="1:5" ht="12.75">
      <c r="A604" s="76" t="s">
        <v>159</v>
      </c>
      <c r="B604" s="71" t="s">
        <v>158</v>
      </c>
      <c r="C604" s="71"/>
      <c r="D604" s="70"/>
      <c r="E604" s="268">
        <f>E605+E612+E628+E634+E639+E642+E647+E650+E655+E660+E665+E670+E673+E631</f>
        <v>114083.9</v>
      </c>
    </row>
    <row r="605" spans="1:5" ht="38.25">
      <c r="A605" s="88" t="s">
        <v>88</v>
      </c>
      <c r="B605" s="92" t="s">
        <v>152</v>
      </c>
      <c r="C605" s="92"/>
      <c r="D605" s="93"/>
      <c r="E605" s="271">
        <f>E606</f>
        <v>73413.5</v>
      </c>
    </row>
    <row r="606" spans="1:5" ht="25.5">
      <c r="A606" s="100" t="s">
        <v>979</v>
      </c>
      <c r="B606" s="92" t="s">
        <v>152</v>
      </c>
      <c r="C606" s="92">
        <v>120</v>
      </c>
      <c r="D606" s="93"/>
      <c r="E606" s="271">
        <f>E607+E608+E609+E610+E611</f>
        <v>73413.5</v>
      </c>
    </row>
    <row r="607" spans="1:5" ht="38.25">
      <c r="A607" s="100" t="s">
        <v>157</v>
      </c>
      <c r="B607" s="92" t="s">
        <v>152</v>
      </c>
      <c r="C607" s="92">
        <v>120</v>
      </c>
      <c r="D607" s="93" t="s">
        <v>156</v>
      </c>
      <c r="E607" s="271">
        <v>2936.2</v>
      </c>
    </row>
    <row r="608" spans="1:5" ht="38.25">
      <c r="A608" s="100" t="s">
        <v>149</v>
      </c>
      <c r="B608" s="92" t="s">
        <v>152</v>
      </c>
      <c r="C608" s="92">
        <v>120</v>
      </c>
      <c r="D608" s="93" t="s">
        <v>148</v>
      </c>
      <c r="E608" s="271">
        <v>44697.9</v>
      </c>
    </row>
    <row r="609" spans="1:5" ht="25.5">
      <c r="A609" s="100" t="s">
        <v>155</v>
      </c>
      <c r="B609" s="92" t="s">
        <v>152</v>
      </c>
      <c r="C609" s="92">
        <v>120</v>
      </c>
      <c r="D609" s="93" t="s">
        <v>154</v>
      </c>
      <c r="E609" s="271">
        <v>13746</v>
      </c>
    </row>
    <row r="610" spans="1:5" ht="12.75">
      <c r="A610" s="100" t="s">
        <v>153</v>
      </c>
      <c r="B610" s="92" t="s">
        <v>152</v>
      </c>
      <c r="C610" s="92">
        <v>120</v>
      </c>
      <c r="D610" s="93" t="s">
        <v>151</v>
      </c>
      <c r="E610" s="271">
        <v>7424.4</v>
      </c>
    </row>
    <row r="611" spans="1:5" ht="12.75">
      <c r="A611" s="89" t="s">
        <v>175</v>
      </c>
      <c r="B611" s="92" t="s">
        <v>152</v>
      </c>
      <c r="C611" s="92">
        <v>120</v>
      </c>
      <c r="D611" s="93" t="s">
        <v>174</v>
      </c>
      <c r="E611" s="271">
        <v>4609</v>
      </c>
    </row>
    <row r="612" spans="1:5" ht="38.25">
      <c r="A612" s="100" t="s">
        <v>89</v>
      </c>
      <c r="B612" s="92" t="s">
        <v>150</v>
      </c>
      <c r="C612" s="92"/>
      <c r="D612" s="93"/>
      <c r="E612" s="271">
        <f>E613+E618+E624</f>
        <v>6948.8</v>
      </c>
    </row>
    <row r="613" spans="1:5" ht="25.5">
      <c r="A613" s="82" t="s">
        <v>979</v>
      </c>
      <c r="B613" s="92" t="s">
        <v>150</v>
      </c>
      <c r="C613" s="92">
        <v>120</v>
      </c>
      <c r="D613" s="93"/>
      <c r="E613" s="271">
        <f>E614+E615+E616+E617</f>
        <v>361</v>
      </c>
    </row>
    <row r="614" spans="1:5" ht="38.25">
      <c r="A614" s="100" t="s">
        <v>157</v>
      </c>
      <c r="B614" s="92" t="s">
        <v>150</v>
      </c>
      <c r="C614" s="92">
        <v>120</v>
      </c>
      <c r="D614" s="93" t="s">
        <v>156</v>
      </c>
      <c r="E614" s="271">
        <v>9</v>
      </c>
    </row>
    <row r="615" spans="1:5" ht="38.25">
      <c r="A615" s="100" t="s">
        <v>149</v>
      </c>
      <c r="B615" s="92" t="s">
        <v>150</v>
      </c>
      <c r="C615" s="92">
        <v>120</v>
      </c>
      <c r="D615" s="93" t="s">
        <v>148</v>
      </c>
      <c r="E615" s="271">
        <v>240</v>
      </c>
    </row>
    <row r="616" spans="1:5" ht="25.5">
      <c r="A616" s="100" t="s">
        <v>155</v>
      </c>
      <c r="B616" s="92" t="s">
        <v>150</v>
      </c>
      <c r="C616" s="92">
        <v>120</v>
      </c>
      <c r="D616" s="93" t="s">
        <v>154</v>
      </c>
      <c r="E616" s="271">
        <v>67</v>
      </c>
    </row>
    <row r="617" spans="1:5" ht="12.75">
      <c r="A617" s="89" t="s">
        <v>175</v>
      </c>
      <c r="B617" s="92" t="s">
        <v>150</v>
      </c>
      <c r="C617" s="92">
        <v>120</v>
      </c>
      <c r="D617" s="93" t="s">
        <v>174</v>
      </c>
      <c r="E617" s="271">
        <v>45</v>
      </c>
    </row>
    <row r="618" spans="1:5" ht="25.5">
      <c r="A618" s="100" t="s">
        <v>989</v>
      </c>
      <c r="B618" s="92" t="s">
        <v>150</v>
      </c>
      <c r="C618" s="92">
        <v>240</v>
      </c>
      <c r="D618" s="93"/>
      <c r="E618" s="271">
        <f>E619+E620+E621+E622+E623</f>
        <v>6433.8</v>
      </c>
    </row>
    <row r="619" spans="1:5" ht="38.25">
      <c r="A619" s="100" t="s">
        <v>157</v>
      </c>
      <c r="B619" s="92" t="s">
        <v>150</v>
      </c>
      <c r="C619" s="92">
        <v>240</v>
      </c>
      <c r="D619" s="93" t="s">
        <v>156</v>
      </c>
      <c r="E619" s="271">
        <v>835</v>
      </c>
    </row>
    <row r="620" spans="1:5" ht="38.25">
      <c r="A620" s="100" t="s">
        <v>149</v>
      </c>
      <c r="B620" s="92" t="s">
        <v>150</v>
      </c>
      <c r="C620" s="92">
        <v>240</v>
      </c>
      <c r="D620" s="93" t="s">
        <v>148</v>
      </c>
      <c r="E620" s="271">
        <v>3945.6</v>
      </c>
    </row>
    <row r="621" spans="1:5" ht="25.5">
      <c r="A621" s="100" t="s">
        <v>155</v>
      </c>
      <c r="B621" s="92" t="s">
        <v>150</v>
      </c>
      <c r="C621" s="92">
        <v>240</v>
      </c>
      <c r="D621" s="93" t="s">
        <v>154</v>
      </c>
      <c r="E621" s="271">
        <v>1174.5</v>
      </c>
    </row>
    <row r="622" spans="1:5" ht="12.75">
      <c r="A622" s="100" t="s">
        <v>153</v>
      </c>
      <c r="B622" s="92" t="s">
        <v>150</v>
      </c>
      <c r="C622" s="92">
        <v>240</v>
      </c>
      <c r="D622" s="93" t="s">
        <v>151</v>
      </c>
      <c r="E622" s="271">
        <v>259.7</v>
      </c>
    </row>
    <row r="623" spans="1:5" ht="12.75">
      <c r="A623" s="89" t="s">
        <v>175</v>
      </c>
      <c r="B623" s="92" t="s">
        <v>150</v>
      </c>
      <c r="C623" s="92">
        <v>240</v>
      </c>
      <c r="D623" s="93" t="s">
        <v>174</v>
      </c>
      <c r="E623" s="271">
        <v>219</v>
      </c>
    </row>
    <row r="624" spans="1:5" ht="12.75">
      <c r="A624" s="100" t="s">
        <v>993</v>
      </c>
      <c r="B624" s="92" t="s">
        <v>150</v>
      </c>
      <c r="C624" s="92">
        <v>850</v>
      </c>
      <c r="D624" s="93"/>
      <c r="E624" s="271">
        <f>E625+E626+E627</f>
        <v>154</v>
      </c>
    </row>
    <row r="625" spans="1:5" ht="38.25">
      <c r="A625" s="100" t="s">
        <v>149</v>
      </c>
      <c r="B625" s="92" t="s">
        <v>150</v>
      </c>
      <c r="C625" s="92">
        <v>850</v>
      </c>
      <c r="D625" s="93" t="s">
        <v>148</v>
      </c>
      <c r="E625" s="271">
        <v>100</v>
      </c>
    </row>
    <row r="626" spans="1:5" ht="25.5">
      <c r="A626" s="100" t="s">
        <v>155</v>
      </c>
      <c r="B626" s="92" t="s">
        <v>150</v>
      </c>
      <c r="C626" s="92">
        <v>850</v>
      </c>
      <c r="D626" s="93" t="s">
        <v>154</v>
      </c>
      <c r="E626" s="271">
        <v>51</v>
      </c>
    </row>
    <row r="627" spans="1:5" ht="12.75">
      <c r="A627" s="89" t="s">
        <v>175</v>
      </c>
      <c r="B627" s="92" t="s">
        <v>150</v>
      </c>
      <c r="C627" s="92">
        <v>850</v>
      </c>
      <c r="D627" s="93" t="s">
        <v>174</v>
      </c>
      <c r="E627" s="271">
        <v>3</v>
      </c>
    </row>
    <row r="628" spans="1:5" ht="51">
      <c r="A628" s="82" t="s">
        <v>966</v>
      </c>
      <c r="B628" s="92" t="s">
        <v>927</v>
      </c>
      <c r="C628" s="92"/>
      <c r="D628" s="93"/>
      <c r="E628" s="271">
        <f>E629</f>
        <v>1890.2</v>
      </c>
    </row>
    <row r="629" spans="1:5" ht="25.5">
      <c r="A629" s="100" t="s">
        <v>979</v>
      </c>
      <c r="B629" s="92" t="s">
        <v>927</v>
      </c>
      <c r="C629" s="92">
        <v>120</v>
      </c>
      <c r="D629" s="93"/>
      <c r="E629" s="271">
        <f>E630</f>
        <v>1890.2</v>
      </c>
    </row>
    <row r="630" spans="1:5" ht="25.5">
      <c r="A630" s="100" t="s">
        <v>155</v>
      </c>
      <c r="B630" s="92" t="s">
        <v>927</v>
      </c>
      <c r="C630" s="92">
        <v>120</v>
      </c>
      <c r="D630" s="93" t="s">
        <v>154</v>
      </c>
      <c r="E630" s="271">
        <v>1890.2</v>
      </c>
    </row>
    <row r="631" spans="1:5" ht="51">
      <c r="A631" s="82" t="s">
        <v>1036</v>
      </c>
      <c r="B631" s="92" t="s">
        <v>1035</v>
      </c>
      <c r="C631" s="92"/>
      <c r="D631" s="93"/>
      <c r="E631" s="271">
        <f>E632</f>
        <v>162.3</v>
      </c>
    </row>
    <row r="632" spans="1:5" ht="25.5">
      <c r="A632" s="100" t="s">
        <v>979</v>
      </c>
      <c r="B632" s="92" t="s">
        <v>1035</v>
      </c>
      <c r="C632" s="92">
        <v>120</v>
      </c>
      <c r="D632" s="93"/>
      <c r="E632" s="271">
        <f>E633</f>
        <v>162.3</v>
      </c>
    </row>
    <row r="633" spans="1:5" ht="25.5">
      <c r="A633" s="100" t="s">
        <v>155</v>
      </c>
      <c r="B633" s="92" t="s">
        <v>1035</v>
      </c>
      <c r="C633" s="92">
        <v>120</v>
      </c>
      <c r="D633" s="93" t="s">
        <v>154</v>
      </c>
      <c r="E633" s="271">
        <v>162.3</v>
      </c>
    </row>
    <row r="634" spans="1:5" ht="76.5">
      <c r="A634" s="100" t="s">
        <v>976</v>
      </c>
      <c r="B634" s="92" t="s">
        <v>786</v>
      </c>
      <c r="C634" s="92"/>
      <c r="D634" s="93"/>
      <c r="E634" s="271">
        <f>E635+E637</f>
        <v>4871.5</v>
      </c>
    </row>
    <row r="635" spans="1:5" ht="25.5">
      <c r="A635" s="100" t="s">
        <v>979</v>
      </c>
      <c r="B635" s="92" t="s">
        <v>786</v>
      </c>
      <c r="C635" s="92">
        <v>120</v>
      </c>
      <c r="D635" s="93"/>
      <c r="E635" s="271">
        <f>E636</f>
        <v>4721.5</v>
      </c>
    </row>
    <row r="636" spans="1:5" ht="12.75">
      <c r="A636" s="100" t="s">
        <v>153</v>
      </c>
      <c r="B636" s="92" t="s">
        <v>786</v>
      </c>
      <c r="C636" s="92">
        <v>120</v>
      </c>
      <c r="D636" s="93" t="s">
        <v>151</v>
      </c>
      <c r="E636" s="271">
        <v>4721.5</v>
      </c>
    </row>
    <row r="637" spans="1:5" ht="25.5">
      <c r="A637" s="100" t="s">
        <v>989</v>
      </c>
      <c r="B637" s="92" t="s">
        <v>786</v>
      </c>
      <c r="C637" s="92">
        <v>240</v>
      </c>
      <c r="D637" s="93"/>
      <c r="E637" s="271">
        <f>E638</f>
        <v>150</v>
      </c>
    </row>
    <row r="638" spans="1:5" ht="12.75">
      <c r="A638" s="100" t="s">
        <v>153</v>
      </c>
      <c r="B638" s="92" t="s">
        <v>786</v>
      </c>
      <c r="C638" s="92">
        <v>240</v>
      </c>
      <c r="D638" s="93" t="s">
        <v>151</v>
      </c>
      <c r="E638" s="271">
        <v>150</v>
      </c>
    </row>
    <row r="639" spans="1:5" ht="63.75">
      <c r="A639" s="88" t="s">
        <v>973</v>
      </c>
      <c r="B639" s="92" t="s">
        <v>403</v>
      </c>
      <c r="C639" s="92"/>
      <c r="D639" s="93"/>
      <c r="E639" s="271">
        <f>E640</f>
        <v>27.9</v>
      </c>
    </row>
    <row r="640" spans="1:5" ht="25.5">
      <c r="A640" s="100" t="s">
        <v>979</v>
      </c>
      <c r="B640" s="92" t="s">
        <v>403</v>
      </c>
      <c r="C640" s="92">
        <v>120</v>
      </c>
      <c r="D640" s="93"/>
      <c r="E640" s="271">
        <f>E641</f>
        <v>27.9</v>
      </c>
    </row>
    <row r="641" spans="1:5" ht="25.5">
      <c r="A641" s="100" t="s">
        <v>155</v>
      </c>
      <c r="B641" s="92" t="s">
        <v>403</v>
      </c>
      <c r="C641" s="92">
        <v>120</v>
      </c>
      <c r="D641" s="93" t="s">
        <v>154</v>
      </c>
      <c r="E641" s="271">
        <v>27.9</v>
      </c>
    </row>
    <row r="642" spans="1:5" ht="51">
      <c r="A642" s="88" t="s">
        <v>972</v>
      </c>
      <c r="B642" s="92" t="s">
        <v>404</v>
      </c>
      <c r="C642" s="92"/>
      <c r="D642" s="93"/>
      <c r="E642" s="271">
        <f>E643+E645</f>
        <v>862.5</v>
      </c>
    </row>
    <row r="643" spans="1:5" ht="25.5">
      <c r="A643" s="100" t="s">
        <v>979</v>
      </c>
      <c r="B643" s="92" t="s">
        <v>404</v>
      </c>
      <c r="C643" s="92">
        <v>120</v>
      </c>
      <c r="D643" s="93"/>
      <c r="E643" s="271">
        <f>E644</f>
        <v>820</v>
      </c>
    </row>
    <row r="644" spans="1:5" ht="25.5">
      <c r="A644" s="100" t="s">
        <v>155</v>
      </c>
      <c r="B644" s="92" t="s">
        <v>404</v>
      </c>
      <c r="C644" s="92">
        <v>120</v>
      </c>
      <c r="D644" s="93" t="s">
        <v>154</v>
      </c>
      <c r="E644" s="271">
        <v>820</v>
      </c>
    </row>
    <row r="645" spans="1:5" ht="25.5">
      <c r="A645" s="100" t="s">
        <v>989</v>
      </c>
      <c r="B645" s="92" t="s">
        <v>404</v>
      </c>
      <c r="C645" s="92">
        <v>240</v>
      </c>
      <c r="D645" s="93"/>
      <c r="E645" s="271">
        <f>E646</f>
        <v>42.5</v>
      </c>
    </row>
    <row r="646" spans="1:5" ht="25.5">
      <c r="A646" s="100" t="s">
        <v>155</v>
      </c>
      <c r="B646" s="92" t="s">
        <v>404</v>
      </c>
      <c r="C646" s="92">
        <v>240</v>
      </c>
      <c r="D646" s="93" t="s">
        <v>154</v>
      </c>
      <c r="E646" s="271">
        <v>42.5</v>
      </c>
    </row>
    <row r="647" spans="1:5" ht="38.25">
      <c r="A647" s="88" t="s">
        <v>970</v>
      </c>
      <c r="B647" s="92" t="s">
        <v>402</v>
      </c>
      <c r="C647" s="92"/>
      <c r="D647" s="93"/>
      <c r="E647" s="271">
        <f>E648</f>
        <v>582.7</v>
      </c>
    </row>
    <row r="648" spans="1:5" ht="25.5">
      <c r="A648" s="100" t="s">
        <v>979</v>
      </c>
      <c r="B648" s="92" t="s">
        <v>402</v>
      </c>
      <c r="C648" s="92">
        <v>120</v>
      </c>
      <c r="D648" s="93"/>
      <c r="E648" s="271">
        <f>E649</f>
        <v>582.7</v>
      </c>
    </row>
    <row r="649" spans="1:5" s="77" customFormat="1" ht="38.25">
      <c r="A649" s="100" t="s">
        <v>149</v>
      </c>
      <c r="B649" s="92" t="s">
        <v>402</v>
      </c>
      <c r="C649" s="92">
        <v>120</v>
      </c>
      <c r="D649" s="93" t="s">
        <v>148</v>
      </c>
      <c r="E649" s="271">
        <v>582.7</v>
      </c>
    </row>
    <row r="650" spans="1:5" s="77" customFormat="1" ht="51">
      <c r="A650" s="167" t="s">
        <v>974</v>
      </c>
      <c r="B650" s="105" t="s">
        <v>923</v>
      </c>
      <c r="C650" s="111"/>
      <c r="D650" s="93"/>
      <c r="E650" s="271">
        <f>E651+E653</f>
        <v>287.7</v>
      </c>
    </row>
    <row r="651" spans="1:5" s="77" customFormat="1" ht="25.5">
      <c r="A651" s="100" t="s">
        <v>979</v>
      </c>
      <c r="B651" s="105" t="s">
        <v>923</v>
      </c>
      <c r="C651" s="92">
        <v>120</v>
      </c>
      <c r="D651" s="93"/>
      <c r="E651" s="271">
        <f>E652</f>
        <v>261.5</v>
      </c>
    </row>
    <row r="652" spans="1:5" s="77" customFormat="1" ht="38.25">
      <c r="A652" s="100" t="s">
        <v>149</v>
      </c>
      <c r="B652" s="105" t="s">
        <v>923</v>
      </c>
      <c r="C652" s="92">
        <v>120</v>
      </c>
      <c r="D652" s="93" t="s">
        <v>148</v>
      </c>
      <c r="E652" s="271">
        <v>261.5</v>
      </c>
    </row>
    <row r="653" spans="1:5" s="77" customFormat="1" ht="25.5">
      <c r="A653" s="88" t="s">
        <v>989</v>
      </c>
      <c r="B653" s="105" t="s">
        <v>923</v>
      </c>
      <c r="C653" s="1" t="s">
        <v>980</v>
      </c>
      <c r="D653" s="93"/>
      <c r="E653" s="271">
        <f>E654</f>
        <v>26.2</v>
      </c>
    </row>
    <row r="654" spans="1:5" s="77" customFormat="1" ht="38.25">
      <c r="A654" s="100" t="s">
        <v>149</v>
      </c>
      <c r="B654" s="105" t="s">
        <v>923</v>
      </c>
      <c r="C654" s="1" t="s">
        <v>980</v>
      </c>
      <c r="D654" s="93" t="s">
        <v>148</v>
      </c>
      <c r="E654" s="271">
        <v>26.2</v>
      </c>
    </row>
    <row r="655" spans="1:5" ht="38.25">
      <c r="A655" s="104" t="s">
        <v>1005</v>
      </c>
      <c r="B655" s="105" t="s">
        <v>926</v>
      </c>
      <c r="C655" s="106"/>
      <c r="D655" s="107"/>
      <c r="E655" s="271">
        <f>E656+E658</f>
        <v>14866.8</v>
      </c>
    </row>
    <row r="656" spans="1:5" ht="25.5">
      <c r="A656" s="100" t="s">
        <v>979</v>
      </c>
      <c r="B656" s="105" t="s">
        <v>926</v>
      </c>
      <c r="C656" s="106">
        <v>120</v>
      </c>
      <c r="D656" s="107"/>
      <c r="E656" s="271">
        <f>E657</f>
        <v>14243.8</v>
      </c>
    </row>
    <row r="657" spans="1:5" ht="38.25">
      <c r="A657" s="100" t="s">
        <v>149</v>
      </c>
      <c r="B657" s="105" t="s">
        <v>926</v>
      </c>
      <c r="C657" s="106">
        <v>120</v>
      </c>
      <c r="D657" s="107" t="s">
        <v>148</v>
      </c>
      <c r="E657" s="271">
        <v>14243.8</v>
      </c>
    </row>
    <row r="658" spans="1:5" ht="25.5">
      <c r="A658" s="100" t="s">
        <v>989</v>
      </c>
      <c r="B658" s="105" t="s">
        <v>926</v>
      </c>
      <c r="C658" s="106">
        <v>240</v>
      </c>
      <c r="D658" s="107"/>
      <c r="E658" s="271">
        <f>E659</f>
        <v>623</v>
      </c>
    </row>
    <row r="659" spans="1:5" ht="38.25">
      <c r="A659" s="100" t="s">
        <v>149</v>
      </c>
      <c r="B659" s="105" t="s">
        <v>926</v>
      </c>
      <c r="C659" s="106">
        <v>240</v>
      </c>
      <c r="D659" s="107" t="s">
        <v>148</v>
      </c>
      <c r="E659" s="271">
        <v>623</v>
      </c>
    </row>
    <row r="660" spans="1:5" ht="51">
      <c r="A660" s="100" t="s">
        <v>1006</v>
      </c>
      <c r="B660" s="105" t="s">
        <v>928</v>
      </c>
      <c r="C660" s="106"/>
      <c r="D660" s="107"/>
      <c r="E660" s="271">
        <f>E661+E663</f>
        <v>4127</v>
      </c>
    </row>
    <row r="661" spans="1:5" ht="25.5">
      <c r="A661" s="100" t="s">
        <v>979</v>
      </c>
      <c r="B661" s="105" t="s">
        <v>928</v>
      </c>
      <c r="C661" s="106">
        <v>120</v>
      </c>
      <c r="D661" s="107"/>
      <c r="E661" s="271">
        <f>E662</f>
        <v>3666</v>
      </c>
    </row>
    <row r="662" spans="1:5" ht="25.5">
      <c r="A662" s="100" t="s">
        <v>155</v>
      </c>
      <c r="B662" s="105" t="s">
        <v>928</v>
      </c>
      <c r="C662" s="106">
        <v>120</v>
      </c>
      <c r="D662" s="107" t="s">
        <v>154</v>
      </c>
      <c r="E662" s="271">
        <v>3666</v>
      </c>
    </row>
    <row r="663" spans="1:5" ht="25.5">
      <c r="A663" s="100" t="s">
        <v>989</v>
      </c>
      <c r="B663" s="105" t="s">
        <v>928</v>
      </c>
      <c r="C663" s="106">
        <v>240</v>
      </c>
      <c r="D663" s="107"/>
      <c r="E663" s="271">
        <f>E664</f>
        <v>461</v>
      </c>
    </row>
    <row r="664" spans="1:5" ht="25.5">
      <c r="A664" s="100" t="s">
        <v>155</v>
      </c>
      <c r="B664" s="105" t="s">
        <v>928</v>
      </c>
      <c r="C664" s="106">
        <v>240</v>
      </c>
      <c r="D664" s="107" t="s">
        <v>154</v>
      </c>
      <c r="E664" s="271">
        <v>461</v>
      </c>
    </row>
    <row r="665" spans="1:5" ht="51">
      <c r="A665" s="104" t="s">
        <v>1008</v>
      </c>
      <c r="B665" s="105" t="s">
        <v>929</v>
      </c>
      <c r="C665" s="106"/>
      <c r="D665" s="107"/>
      <c r="E665" s="271">
        <f>E666+E668</f>
        <v>2954</v>
      </c>
    </row>
    <row r="666" spans="1:5" ht="25.5">
      <c r="A666" s="100" t="s">
        <v>979</v>
      </c>
      <c r="B666" s="105" t="s">
        <v>929</v>
      </c>
      <c r="C666" s="106">
        <v>120</v>
      </c>
      <c r="D666" s="107"/>
      <c r="E666" s="271">
        <f>E667</f>
        <v>2683</v>
      </c>
    </row>
    <row r="667" spans="1:5" ht="12.75">
      <c r="A667" s="100" t="s">
        <v>153</v>
      </c>
      <c r="B667" s="105" t="s">
        <v>929</v>
      </c>
      <c r="C667" s="106">
        <v>120</v>
      </c>
      <c r="D667" s="107" t="s">
        <v>151</v>
      </c>
      <c r="E667" s="271">
        <v>2683</v>
      </c>
    </row>
    <row r="668" spans="1:5" ht="25.5">
      <c r="A668" s="100" t="s">
        <v>989</v>
      </c>
      <c r="B668" s="105" t="s">
        <v>929</v>
      </c>
      <c r="C668" s="106">
        <v>240</v>
      </c>
      <c r="D668" s="107"/>
      <c r="E668" s="271">
        <f>E669</f>
        <v>271</v>
      </c>
    </row>
    <row r="669" spans="1:5" ht="12.75">
      <c r="A669" s="100" t="s">
        <v>153</v>
      </c>
      <c r="B669" s="105" t="s">
        <v>929</v>
      </c>
      <c r="C669" s="106">
        <v>240</v>
      </c>
      <c r="D669" s="107" t="s">
        <v>151</v>
      </c>
      <c r="E669" s="271">
        <v>271</v>
      </c>
    </row>
    <row r="670" spans="1:5" ht="38.25">
      <c r="A670" s="100" t="s">
        <v>1007</v>
      </c>
      <c r="B670" s="105" t="s">
        <v>931</v>
      </c>
      <c r="C670" s="106"/>
      <c r="D670" s="107"/>
      <c r="E670" s="271">
        <f>E671</f>
        <v>2152</v>
      </c>
    </row>
    <row r="671" spans="1:5" ht="25.5">
      <c r="A671" s="100" t="s">
        <v>979</v>
      </c>
      <c r="B671" s="105" t="s">
        <v>931</v>
      </c>
      <c r="C671" s="106">
        <v>120</v>
      </c>
      <c r="D671" s="107"/>
      <c r="E671" s="271">
        <v>2152</v>
      </c>
    </row>
    <row r="672" spans="1:5" ht="38.25">
      <c r="A672" s="100" t="s">
        <v>157</v>
      </c>
      <c r="B672" s="105" t="s">
        <v>931</v>
      </c>
      <c r="C672" s="106">
        <v>120</v>
      </c>
      <c r="D672" s="107" t="s">
        <v>156</v>
      </c>
      <c r="E672" s="271">
        <v>2152</v>
      </c>
    </row>
    <row r="673" spans="1:5" ht="51">
      <c r="A673" s="104" t="s">
        <v>1091</v>
      </c>
      <c r="B673" s="105" t="s">
        <v>933</v>
      </c>
      <c r="C673" s="106"/>
      <c r="D673" s="107"/>
      <c r="E673" s="271">
        <f>E674+E676</f>
        <v>937</v>
      </c>
    </row>
    <row r="674" spans="1:5" ht="25.5">
      <c r="A674" s="100" t="s">
        <v>979</v>
      </c>
      <c r="B674" s="105" t="s">
        <v>933</v>
      </c>
      <c r="C674" s="106">
        <v>120</v>
      </c>
      <c r="D674" s="107"/>
      <c r="E674" s="271">
        <f>E675</f>
        <v>887</v>
      </c>
    </row>
    <row r="675" spans="1:5" ht="25.5">
      <c r="A675" s="100" t="s">
        <v>155</v>
      </c>
      <c r="B675" s="105" t="s">
        <v>933</v>
      </c>
      <c r="C675" s="106">
        <v>120</v>
      </c>
      <c r="D675" s="107" t="s">
        <v>154</v>
      </c>
      <c r="E675" s="271">
        <v>887</v>
      </c>
    </row>
    <row r="676" spans="1:5" ht="25.5">
      <c r="A676" s="100" t="s">
        <v>989</v>
      </c>
      <c r="B676" s="105" t="s">
        <v>933</v>
      </c>
      <c r="C676" s="106">
        <v>240</v>
      </c>
      <c r="D676" s="107"/>
      <c r="E676" s="271">
        <f>E677</f>
        <v>50</v>
      </c>
    </row>
    <row r="677" spans="1:5" ht="25.5">
      <c r="A677" s="100" t="s">
        <v>155</v>
      </c>
      <c r="B677" s="105" t="s">
        <v>933</v>
      </c>
      <c r="C677" s="106">
        <v>240</v>
      </c>
      <c r="D677" s="107" t="s">
        <v>154</v>
      </c>
      <c r="E677" s="271">
        <v>50</v>
      </c>
    </row>
    <row r="678" spans="1:5" ht="25.5">
      <c r="A678" s="76" t="s">
        <v>90</v>
      </c>
      <c r="B678" s="71" t="s">
        <v>147</v>
      </c>
      <c r="C678" s="71"/>
      <c r="D678" s="70"/>
      <c r="E678" s="268">
        <f>E679</f>
        <v>1563.6</v>
      </c>
    </row>
    <row r="679" spans="1:5" ht="76.5">
      <c r="A679" s="88" t="s">
        <v>967</v>
      </c>
      <c r="B679" s="92" t="s">
        <v>176</v>
      </c>
      <c r="C679" s="92"/>
      <c r="D679" s="93"/>
      <c r="E679" s="271">
        <f>E680</f>
        <v>1563.6</v>
      </c>
    </row>
    <row r="680" spans="1:5" s="77" customFormat="1" ht="25.5">
      <c r="A680" s="100" t="s">
        <v>979</v>
      </c>
      <c r="B680" s="92" t="s">
        <v>176</v>
      </c>
      <c r="C680" s="92">
        <v>120</v>
      </c>
      <c r="D680" s="93"/>
      <c r="E680" s="271">
        <f>E681</f>
        <v>1563.6</v>
      </c>
    </row>
    <row r="681" spans="1:5" ht="25.5">
      <c r="A681" s="100" t="s">
        <v>155</v>
      </c>
      <c r="B681" s="92" t="s">
        <v>176</v>
      </c>
      <c r="C681" s="92">
        <v>120</v>
      </c>
      <c r="D681" s="93" t="s">
        <v>154</v>
      </c>
      <c r="E681" s="271">
        <v>1563.6</v>
      </c>
    </row>
    <row r="682" spans="1:5" ht="12.75">
      <c r="A682" s="74" t="s">
        <v>416</v>
      </c>
      <c r="B682" s="101" t="s">
        <v>4</v>
      </c>
      <c r="C682" s="101"/>
      <c r="D682" s="102"/>
      <c r="E682" s="270">
        <f>E683</f>
        <v>260547.50000000003</v>
      </c>
    </row>
    <row r="683" spans="1:5" ht="12.75">
      <c r="A683" s="76" t="s">
        <v>242</v>
      </c>
      <c r="B683" s="71" t="s">
        <v>237</v>
      </c>
      <c r="C683" s="71"/>
      <c r="D683" s="70"/>
      <c r="E683" s="268">
        <f>E684+E697+E700+E703+E706+E724+E742+E761+E756+E694+E709+E745+E748+E712+E715+E727+E730+E733+E751+E721+E736+E739+E718</f>
        <v>260547.50000000003</v>
      </c>
    </row>
    <row r="684" spans="1:5" ht="38.25">
      <c r="A684" s="108" t="s">
        <v>420</v>
      </c>
      <c r="B684" s="92" t="s">
        <v>238</v>
      </c>
      <c r="C684" s="92"/>
      <c r="D684" s="93"/>
      <c r="E684" s="271">
        <f>E685+E688+E691</f>
        <v>62023.600000000006</v>
      </c>
    </row>
    <row r="685" spans="1:5" ht="12.75">
      <c r="A685" s="85" t="s">
        <v>988</v>
      </c>
      <c r="B685" s="92" t="s">
        <v>238</v>
      </c>
      <c r="C685" s="92">
        <v>110</v>
      </c>
      <c r="D685" s="93"/>
      <c r="E685" s="271">
        <f>E686+E687</f>
        <v>45313.3</v>
      </c>
    </row>
    <row r="686" spans="1:5" ht="12.75">
      <c r="A686" s="88" t="s">
        <v>153</v>
      </c>
      <c r="B686" s="92" t="s">
        <v>238</v>
      </c>
      <c r="C686" s="92">
        <v>110</v>
      </c>
      <c r="D686" s="93" t="s">
        <v>151</v>
      </c>
      <c r="E686" s="271">
        <v>31725.3</v>
      </c>
    </row>
    <row r="687" spans="1:5" ht="12.75">
      <c r="A687" s="88" t="s">
        <v>175</v>
      </c>
      <c r="B687" s="92" t="s">
        <v>238</v>
      </c>
      <c r="C687" s="92">
        <v>110</v>
      </c>
      <c r="D687" s="93" t="s">
        <v>174</v>
      </c>
      <c r="E687" s="271">
        <f>13576+12</f>
        <v>13588</v>
      </c>
    </row>
    <row r="688" spans="1:5" ht="25.5">
      <c r="A688" s="88" t="s">
        <v>989</v>
      </c>
      <c r="B688" s="92" t="s">
        <v>238</v>
      </c>
      <c r="C688" s="92">
        <v>240</v>
      </c>
      <c r="D688" s="93"/>
      <c r="E688" s="271">
        <f>E689+E690</f>
        <v>16570.3</v>
      </c>
    </row>
    <row r="689" spans="1:5" ht="12.75">
      <c r="A689" s="88" t="s">
        <v>153</v>
      </c>
      <c r="B689" s="92" t="s">
        <v>238</v>
      </c>
      <c r="C689" s="92">
        <v>240</v>
      </c>
      <c r="D689" s="93" t="s">
        <v>151</v>
      </c>
      <c r="E689" s="271">
        <v>16405.3</v>
      </c>
    </row>
    <row r="690" spans="1:5" ht="12.75">
      <c r="A690" s="88" t="s">
        <v>175</v>
      </c>
      <c r="B690" s="92" t="s">
        <v>238</v>
      </c>
      <c r="C690" s="92">
        <v>240</v>
      </c>
      <c r="D690" s="93" t="s">
        <v>174</v>
      </c>
      <c r="E690" s="271">
        <v>165</v>
      </c>
    </row>
    <row r="691" spans="1:5" ht="12.75">
      <c r="A691" s="100" t="s">
        <v>993</v>
      </c>
      <c r="B691" s="92" t="s">
        <v>238</v>
      </c>
      <c r="C691" s="92">
        <v>850</v>
      </c>
      <c r="D691" s="93"/>
      <c r="E691" s="271">
        <f>E692+E693</f>
        <v>140</v>
      </c>
    </row>
    <row r="692" spans="1:5" ht="12.75">
      <c r="A692" s="88" t="s">
        <v>153</v>
      </c>
      <c r="B692" s="92" t="s">
        <v>238</v>
      </c>
      <c r="C692" s="92">
        <v>850</v>
      </c>
      <c r="D692" s="93" t="s">
        <v>151</v>
      </c>
      <c r="E692" s="271">
        <v>138</v>
      </c>
    </row>
    <row r="693" spans="1:5" ht="12.75">
      <c r="A693" s="88" t="s">
        <v>175</v>
      </c>
      <c r="B693" s="92" t="s">
        <v>238</v>
      </c>
      <c r="C693" s="92">
        <v>850</v>
      </c>
      <c r="D693" s="93" t="s">
        <v>174</v>
      </c>
      <c r="E693" s="271">
        <v>2</v>
      </c>
    </row>
    <row r="694" spans="1:5" ht="38.25">
      <c r="A694" s="88" t="s">
        <v>427</v>
      </c>
      <c r="B694" s="92" t="s">
        <v>239</v>
      </c>
      <c r="C694" s="92"/>
      <c r="D694" s="93"/>
      <c r="E694" s="271">
        <f>E695</f>
        <v>7611.6</v>
      </c>
    </row>
    <row r="695" spans="1:5" ht="12.75">
      <c r="A695" s="88" t="s">
        <v>419</v>
      </c>
      <c r="B695" s="92" t="s">
        <v>239</v>
      </c>
      <c r="C695" s="92">
        <v>870</v>
      </c>
      <c r="D695" s="93"/>
      <c r="E695" s="271">
        <f>E696</f>
        <v>7611.6</v>
      </c>
    </row>
    <row r="696" spans="1:5" ht="12.75">
      <c r="A696" s="88" t="s">
        <v>428</v>
      </c>
      <c r="B696" s="92" t="s">
        <v>239</v>
      </c>
      <c r="C696" s="92">
        <v>870</v>
      </c>
      <c r="D696" s="93" t="s">
        <v>240</v>
      </c>
      <c r="E696" s="271">
        <v>7611.6</v>
      </c>
    </row>
    <row r="697" spans="1:5" ht="51">
      <c r="A697" s="88" t="s">
        <v>423</v>
      </c>
      <c r="B697" s="92" t="s">
        <v>241</v>
      </c>
      <c r="C697" s="92"/>
      <c r="D697" s="93"/>
      <c r="E697" s="271">
        <f>E698</f>
        <v>350</v>
      </c>
    </row>
    <row r="698" spans="1:5" ht="25.5">
      <c r="A698" s="88" t="s">
        <v>989</v>
      </c>
      <c r="B698" s="92" t="s">
        <v>241</v>
      </c>
      <c r="C698" s="92">
        <v>240</v>
      </c>
      <c r="D698" s="93"/>
      <c r="E698" s="271">
        <f>E699</f>
        <v>350</v>
      </c>
    </row>
    <row r="699" spans="1:5" ht="12.75">
      <c r="A699" s="88" t="s">
        <v>153</v>
      </c>
      <c r="B699" s="92" t="s">
        <v>241</v>
      </c>
      <c r="C699" s="92">
        <v>240</v>
      </c>
      <c r="D699" s="93" t="s">
        <v>151</v>
      </c>
      <c r="E699" s="271">
        <v>350</v>
      </c>
    </row>
    <row r="700" spans="1:5" ht="25.5">
      <c r="A700" s="88" t="s">
        <v>426</v>
      </c>
      <c r="B700" s="92" t="s">
        <v>243</v>
      </c>
      <c r="C700" s="92"/>
      <c r="D700" s="93"/>
      <c r="E700" s="271">
        <f>E701</f>
        <v>300</v>
      </c>
    </row>
    <row r="701" spans="1:5" ht="25.5">
      <c r="A701" s="88" t="s">
        <v>989</v>
      </c>
      <c r="B701" s="92" t="s">
        <v>243</v>
      </c>
      <c r="C701" s="92">
        <v>240</v>
      </c>
      <c r="D701" s="93"/>
      <c r="E701" s="271">
        <f>E702</f>
        <v>300</v>
      </c>
    </row>
    <row r="702" spans="1:5" ht="12.75">
      <c r="A702" s="88" t="s">
        <v>153</v>
      </c>
      <c r="B702" s="92" t="s">
        <v>243</v>
      </c>
      <c r="C702" s="92">
        <v>240</v>
      </c>
      <c r="D702" s="93" t="s">
        <v>151</v>
      </c>
      <c r="E702" s="271">
        <v>300</v>
      </c>
    </row>
    <row r="703" spans="1:5" ht="38.25">
      <c r="A703" s="88" t="s">
        <v>418</v>
      </c>
      <c r="B703" s="92" t="s">
        <v>244</v>
      </c>
      <c r="C703" s="92"/>
      <c r="D703" s="93"/>
      <c r="E703" s="271">
        <f>E704</f>
        <v>200</v>
      </c>
    </row>
    <row r="704" spans="1:5" ht="12.75">
      <c r="A704" s="100" t="s">
        <v>993</v>
      </c>
      <c r="B704" s="92" t="s">
        <v>244</v>
      </c>
      <c r="C704" s="92">
        <v>850</v>
      </c>
      <c r="D704" s="93"/>
      <c r="E704" s="271">
        <f>E705</f>
        <v>200</v>
      </c>
    </row>
    <row r="705" spans="1:5" ht="12.75">
      <c r="A705" s="88" t="s">
        <v>153</v>
      </c>
      <c r="B705" s="92" t="s">
        <v>244</v>
      </c>
      <c r="C705" s="92">
        <v>850</v>
      </c>
      <c r="D705" s="93" t="s">
        <v>151</v>
      </c>
      <c r="E705" s="271">
        <v>200</v>
      </c>
    </row>
    <row r="706" spans="1:5" ht="25.5">
      <c r="A706" s="88" t="s">
        <v>424</v>
      </c>
      <c r="B706" s="92" t="s">
        <v>421</v>
      </c>
      <c r="C706" s="92"/>
      <c r="D706" s="93"/>
      <c r="E706" s="271">
        <f>E707</f>
        <v>450</v>
      </c>
    </row>
    <row r="707" spans="1:5" ht="25.5">
      <c r="A707" s="88" t="s">
        <v>989</v>
      </c>
      <c r="B707" s="92" t="s">
        <v>421</v>
      </c>
      <c r="C707" s="92">
        <v>240</v>
      </c>
      <c r="D707" s="93"/>
      <c r="E707" s="271">
        <f>E708</f>
        <v>450</v>
      </c>
    </row>
    <row r="708" spans="1:5" ht="12.75">
      <c r="A708" s="88" t="s">
        <v>153</v>
      </c>
      <c r="B708" s="92" t="s">
        <v>421</v>
      </c>
      <c r="C708" s="92">
        <v>240</v>
      </c>
      <c r="D708" s="93" t="s">
        <v>151</v>
      </c>
      <c r="E708" s="271">
        <v>450</v>
      </c>
    </row>
    <row r="709" spans="1:5" ht="25.5">
      <c r="A709" s="247" t="s">
        <v>742</v>
      </c>
      <c r="B709" s="248" t="s">
        <v>743</v>
      </c>
      <c r="C709" s="92"/>
      <c r="D709" s="93"/>
      <c r="E709" s="271">
        <f>E710</f>
        <v>544.5</v>
      </c>
    </row>
    <row r="710" spans="1:5" ht="12.75">
      <c r="A710" s="247" t="s">
        <v>740</v>
      </c>
      <c r="B710" s="248" t="s">
        <v>743</v>
      </c>
      <c r="C710" s="92">
        <v>730</v>
      </c>
      <c r="D710" s="93"/>
      <c r="E710" s="271">
        <f>E711</f>
        <v>544.5</v>
      </c>
    </row>
    <row r="711" spans="1:5" ht="25.5">
      <c r="A711" s="247" t="s">
        <v>741</v>
      </c>
      <c r="B711" s="248" t="s">
        <v>743</v>
      </c>
      <c r="C711" s="92">
        <v>730</v>
      </c>
      <c r="D711" s="93" t="s">
        <v>739</v>
      </c>
      <c r="E711" s="271">
        <v>544.5</v>
      </c>
    </row>
    <row r="712" spans="1:5" ht="38.25">
      <c r="A712" s="88" t="s">
        <v>1094</v>
      </c>
      <c r="B712" s="244" t="s">
        <v>1051</v>
      </c>
      <c r="C712" s="92"/>
      <c r="D712" s="92"/>
      <c r="E712" s="271">
        <f>E713</f>
        <v>1000</v>
      </c>
    </row>
    <row r="713" spans="1:5" ht="25.5">
      <c r="A713" s="88" t="s">
        <v>989</v>
      </c>
      <c r="B713" s="244" t="s">
        <v>1051</v>
      </c>
      <c r="C713" s="92">
        <v>240</v>
      </c>
      <c r="D713" s="92"/>
      <c r="E713" s="271">
        <f>E714</f>
        <v>1000</v>
      </c>
    </row>
    <row r="714" spans="1:5" ht="12.75">
      <c r="A714" s="88" t="s">
        <v>153</v>
      </c>
      <c r="B714" s="244" t="s">
        <v>1051</v>
      </c>
      <c r="C714" s="92">
        <v>240</v>
      </c>
      <c r="D714" s="93" t="s">
        <v>151</v>
      </c>
      <c r="E714" s="271">
        <v>1000</v>
      </c>
    </row>
    <row r="715" spans="1:5" ht="38.25">
      <c r="A715" s="247" t="s">
        <v>1041</v>
      </c>
      <c r="B715" s="244" t="s">
        <v>1050</v>
      </c>
      <c r="C715" s="92"/>
      <c r="D715" s="92"/>
      <c r="E715" s="271">
        <f>E716</f>
        <v>200</v>
      </c>
    </row>
    <row r="716" spans="1:5" ht="25.5">
      <c r="A716" s="47" t="s">
        <v>989</v>
      </c>
      <c r="B716" s="244" t="s">
        <v>1050</v>
      </c>
      <c r="C716" s="92">
        <v>240</v>
      </c>
      <c r="D716" s="93"/>
      <c r="E716" s="271">
        <f>E717</f>
        <v>200</v>
      </c>
    </row>
    <row r="717" spans="1:5" ht="12.75">
      <c r="A717" s="84" t="s">
        <v>101</v>
      </c>
      <c r="B717" s="244" t="s">
        <v>1050</v>
      </c>
      <c r="C717" s="92">
        <v>240</v>
      </c>
      <c r="D717" s="93" t="s">
        <v>100</v>
      </c>
      <c r="E717" s="271">
        <v>200</v>
      </c>
    </row>
    <row r="718" spans="1:5" ht="48" customHeight="1">
      <c r="A718" s="249" t="s">
        <v>1195</v>
      </c>
      <c r="B718" s="244" t="s">
        <v>1189</v>
      </c>
      <c r="C718" s="92"/>
      <c r="D718" s="93"/>
      <c r="E718" s="271">
        <f>E719</f>
        <v>99.7</v>
      </c>
    </row>
    <row r="719" spans="1:5" ht="25.5">
      <c r="A719" s="47" t="s">
        <v>989</v>
      </c>
      <c r="B719" s="244" t="s">
        <v>1189</v>
      </c>
      <c r="C719" s="92">
        <v>240</v>
      </c>
      <c r="D719" s="93"/>
      <c r="E719" s="271">
        <f>E720</f>
        <v>99.7</v>
      </c>
    </row>
    <row r="720" spans="1:5" ht="12.75">
      <c r="A720" s="428" t="s">
        <v>1123</v>
      </c>
      <c r="B720" s="244" t="s">
        <v>1189</v>
      </c>
      <c r="C720" s="92">
        <v>240</v>
      </c>
      <c r="D720" s="93" t="s">
        <v>1122</v>
      </c>
      <c r="E720" s="271">
        <v>99.7</v>
      </c>
    </row>
    <row r="721" spans="1:5" ht="51">
      <c r="A721" s="84" t="s">
        <v>1135</v>
      </c>
      <c r="B721" s="244" t="s">
        <v>1134</v>
      </c>
      <c r="C721" s="92"/>
      <c r="D721" s="93"/>
      <c r="E721" s="271">
        <f>E722</f>
        <v>251.5</v>
      </c>
    </row>
    <row r="722" spans="1:5" ht="12.75">
      <c r="A722" s="88" t="s">
        <v>75</v>
      </c>
      <c r="B722" s="244" t="s">
        <v>1134</v>
      </c>
      <c r="C722" s="92">
        <v>540</v>
      </c>
      <c r="D722" s="93"/>
      <c r="E722" s="271">
        <f>E723</f>
        <v>251.5</v>
      </c>
    </row>
    <row r="723" spans="1:5" ht="12.75">
      <c r="A723" s="82" t="s">
        <v>203</v>
      </c>
      <c r="B723" s="244" t="s">
        <v>1134</v>
      </c>
      <c r="C723" s="92">
        <v>540</v>
      </c>
      <c r="D723" s="93" t="s">
        <v>202</v>
      </c>
      <c r="E723" s="271">
        <v>251.5</v>
      </c>
    </row>
    <row r="724" spans="1:5" ht="25.5">
      <c r="A724" s="88" t="s">
        <v>425</v>
      </c>
      <c r="B724" s="92" t="s">
        <v>422</v>
      </c>
      <c r="C724" s="92"/>
      <c r="D724" s="93"/>
      <c r="E724" s="271">
        <f>E725</f>
        <v>30953.4</v>
      </c>
    </row>
    <row r="725" spans="1:5" ht="12.75">
      <c r="A725" s="88" t="s">
        <v>986</v>
      </c>
      <c r="B725" s="92" t="s">
        <v>422</v>
      </c>
      <c r="C725" s="92">
        <v>510</v>
      </c>
      <c r="D725" s="93"/>
      <c r="E725" s="271">
        <f>E726</f>
        <v>30953.4</v>
      </c>
    </row>
    <row r="726" spans="1:5" ht="25.5">
      <c r="A726" s="109" t="s">
        <v>987</v>
      </c>
      <c r="B726" s="92" t="s">
        <v>422</v>
      </c>
      <c r="C726" s="92">
        <v>510</v>
      </c>
      <c r="D726" s="93" t="s">
        <v>280</v>
      </c>
      <c r="E726" s="271">
        <v>30953.4</v>
      </c>
    </row>
    <row r="727" spans="1:5" ht="51">
      <c r="A727" s="88" t="s">
        <v>754</v>
      </c>
      <c r="B727" s="92" t="s">
        <v>1044</v>
      </c>
      <c r="C727" s="92"/>
      <c r="D727" s="93"/>
      <c r="E727" s="271">
        <f>E728</f>
        <v>3500</v>
      </c>
    </row>
    <row r="728" spans="1:5" ht="12.75">
      <c r="A728" s="88" t="s">
        <v>75</v>
      </c>
      <c r="B728" s="92" t="s">
        <v>1044</v>
      </c>
      <c r="C728" s="92">
        <v>540</v>
      </c>
      <c r="D728" s="93"/>
      <c r="E728" s="271">
        <f>E729</f>
        <v>3500</v>
      </c>
    </row>
    <row r="729" spans="1:5" ht="12.75">
      <c r="A729" s="84" t="s">
        <v>101</v>
      </c>
      <c r="B729" s="92" t="s">
        <v>1044</v>
      </c>
      <c r="C729" s="92">
        <v>540</v>
      </c>
      <c r="D729" s="93" t="s">
        <v>100</v>
      </c>
      <c r="E729" s="271">
        <v>3500</v>
      </c>
    </row>
    <row r="730" spans="1:5" ht="76.5">
      <c r="A730" s="88" t="s">
        <v>1092</v>
      </c>
      <c r="B730" s="92" t="s">
        <v>1049</v>
      </c>
      <c r="C730" s="92"/>
      <c r="D730" s="93"/>
      <c r="E730" s="271">
        <f>E731</f>
        <v>21038</v>
      </c>
    </row>
    <row r="731" spans="1:5" ht="12.75">
      <c r="A731" s="249" t="s">
        <v>61</v>
      </c>
      <c r="B731" s="92" t="s">
        <v>1049</v>
      </c>
      <c r="C731" s="92">
        <v>540</v>
      </c>
      <c r="D731" s="93"/>
      <c r="E731" s="271">
        <f>E732</f>
        <v>21038</v>
      </c>
    </row>
    <row r="732" spans="1:5" ht="12.75">
      <c r="A732" s="84" t="s">
        <v>1042</v>
      </c>
      <c r="B732" s="92" t="s">
        <v>1049</v>
      </c>
      <c r="C732" s="92">
        <v>540</v>
      </c>
      <c r="D732" s="93" t="s">
        <v>1043</v>
      </c>
      <c r="E732" s="271">
        <v>21038</v>
      </c>
    </row>
    <row r="733" spans="1:5" ht="38.25">
      <c r="A733" s="84" t="s">
        <v>1119</v>
      </c>
      <c r="B733" s="92" t="s">
        <v>1118</v>
      </c>
      <c r="C733" s="92"/>
      <c r="D733" s="93"/>
      <c r="E733" s="271">
        <f>E734</f>
        <v>2231.1</v>
      </c>
    </row>
    <row r="734" spans="1:5" ht="12.75">
      <c r="A734" s="249" t="s">
        <v>61</v>
      </c>
      <c r="B734" s="92" t="s">
        <v>1118</v>
      </c>
      <c r="C734" s="92">
        <v>540</v>
      </c>
      <c r="D734" s="93"/>
      <c r="E734" s="271">
        <f>E735</f>
        <v>2231.1</v>
      </c>
    </row>
    <row r="735" spans="1:5" ht="12.75">
      <c r="A735" s="84" t="s">
        <v>187</v>
      </c>
      <c r="B735" s="92" t="s">
        <v>1118</v>
      </c>
      <c r="C735" s="92">
        <v>540</v>
      </c>
      <c r="D735" s="93" t="s">
        <v>186</v>
      </c>
      <c r="E735" s="271">
        <v>2231.1</v>
      </c>
    </row>
    <row r="736" spans="1:5" ht="51">
      <c r="A736" s="84" t="s">
        <v>1138</v>
      </c>
      <c r="B736" s="92" t="s">
        <v>1136</v>
      </c>
      <c r="C736" s="92"/>
      <c r="D736" s="93"/>
      <c r="E736" s="271">
        <f>E737</f>
        <v>7997.8</v>
      </c>
    </row>
    <row r="737" spans="1:5" ht="12.75">
      <c r="A737" s="249" t="s">
        <v>61</v>
      </c>
      <c r="B737" s="92" t="s">
        <v>1136</v>
      </c>
      <c r="C737" s="92">
        <v>540</v>
      </c>
      <c r="D737" s="93"/>
      <c r="E737" s="271">
        <f>E738</f>
        <v>7997.8</v>
      </c>
    </row>
    <row r="738" spans="1:5" ht="12.75">
      <c r="A738" s="82" t="s">
        <v>203</v>
      </c>
      <c r="B738" s="92" t="s">
        <v>1136</v>
      </c>
      <c r="C738" s="92">
        <v>540</v>
      </c>
      <c r="D738" s="93" t="s">
        <v>202</v>
      </c>
      <c r="E738" s="271">
        <v>7997.8</v>
      </c>
    </row>
    <row r="739" spans="1:5" ht="38.25">
      <c r="A739" s="84" t="s">
        <v>1139</v>
      </c>
      <c r="B739" s="92" t="s">
        <v>1137</v>
      </c>
      <c r="C739" s="92"/>
      <c r="D739" s="93"/>
      <c r="E739" s="271">
        <f>E740</f>
        <v>1045.6</v>
      </c>
    </row>
    <row r="740" spans="1:5" ht="12.75">
      <c r="A740" s="249" t="s">
        <v>61</v>
      </c>
      <c r="B740" s="92" t="s">
        <v>1137</v>
      </c>
      <c r="C740" s="92">
        <v>540</v>
      </c>
      <c r="D740" s="93"/>
      <c r="E740" s="271">
        <f>E741</f>
        <v>1045.6</v>
      </c>
    </row>
    <row r="741" spans="1:5" ht="12.75">
      <c r="A741" s="82" t="s">
        <v>203</v>
      </c>
      <c r="B741" s="92" t="s">
        <v>1137</v>
      </c>
      <c r="C741" s="92">
        <v>540</v>
      </c>
      <c r="D741" s="93" t="s">
        <v>202</v>
      </c>
      <c r="E741" s="271">
        <v>1045.6</v>
      </c>
    </row>
    <row r="742" spans="1:5" ht="63.75">
      <c r="A742" s="88" t="s">
        <v>417</v>
      </c>
      <c r="B742" s="92" t="s">
        <v>236</v>
      </c>
      <c r="C742" s="92"/>
      <c r="D742" s="93"/>
      <c r="E742" s="271">
        <f>E743</f>
        <v>94325.2</v>
      </c>
    </row>
    <row r="743" spans="1:5" ht="12.75">
      <c r="A743" s="88" t="s">
        <v>986</v>
      </c>
      <c r="B743" s="92" t="s">
        <v>236</v>
      </c>
      <c r="C743" s="92">
        <v>510</v>
      </c>
      <c r="D743" s="93"/>
      <c r="E743" s="271">
        <f>E744</f>
        <v>94325.2</v>
      </c>
    </row>
    <row r="744" spans="1:5" ht="25.5">
      <c r="A744" s="109" t="s">
        <v>987</v>
      </c>
      <c r="B744" s="92" t="s">
        <v>236</v>
      </c>
      <c r="C744" s="92">
        <v>510</v>
      </c>
      <c r="D744" s="93" t="s">
        <v>280</v>
      </c>
      <c r="E744" s="271">
        <v>94325.2</v>
      </c>
    </row>
    <row r="745" spans="1:5" ht="51">
      <c r="A745" s="167" t="s">
        <v>969</v>
      </c>
      <c r="B745" s="92" t="s">
        <v>836</v>
      </c>
      <c r="C745" s="92"/>
      <c r="D745" s="93"/>
      <c r="E745" s="271">
        <f>E746</f>
        <v>475.3</v>
      </c>
    </row>
    <row r="746" spans="1:5" ht="25.5">
      <c r="A746" s="88" t="s">
        <v>989</v>
      </c>
      <c r="B746" s="92" t="s">
        <v>836</v>
      </c>
      <c r="C746" s="92">
        <v>240</v>
      </c>
      <c r="D746" s="93"/>
      <c r="E746" s="271">
        <f>E747</f>
        <v>475.3</v>
      </c>
    </row>
    <row r="747" spans="1:5" ht="12.75">
      <c r="A747" s="100" t="s">
        <v>1109</v>
      </c>
      <c r="B747" s="92" t="s">
        <v>836</v>
      </c>
      <c r="C747" s="92">
        <v>240</v>
      </c>
      <c r="D747" s="93" t="s">
        <v>1108</v>
      </c>
      <c r="E747" s="271">
        <v>475.3</v>
      </c>
    </row>
    <row r="748" spans="1:5" ht="51">
      <c r="A748" s="397" t="s">
        <v>1038</v>
      </c>
      <c r="B748" s="248" t="s">
        <v>1037</v>
      </c>
      <c r="C748" s="92"/>
      <c r="D748" s="398"/>
      <c r="E748" s="271">
        <f>E749</f>
        <v>1340</v>
      </c>
    </row>
    <row r="749" spans="1:5" ht="12.75">
      <c r="A749" s="89" t="s">
        <v>997</v>
      </c>
      <c r="B749" s="248" t="s">
        <v>1037</v>
      </c>
      <c r="C749" s="92">
        <v>310</v>
      </c>
      <c r="D749" s="398"/>
      <c r="E749" s="271">
        <f>E750</f>
        <v>1340</v>
      </c>
    </row>
    <row r="750" spans="1:5" ht="12.75">
      <c r="A750" s="82" t="s">
        <v>203</v>
      </c>
      <c r="B750" s="248" t="s">
        <v>1037</v>
      </c>
      <c r="C750" s="92">
        <v>310</v>
      </c>
      <c r="D750" s="398" t="s">
        <v>202</v>
      </c>
      <c r="E750" s="271">
        <v>1340</v>
      </c>
    </row>
    <row r="751" spans="1:5" ht="51">
      <c r="A751" s="428" t="s">
        <v>1133</v>
      </c>
      <c r="B751" s="248" t="s">
        <v>1132</v>
      </c>
      <c r="C751" s="92"/>
      <c r="D751" s="398"/>
      <c r="E751" s="271">
        <f>E752</f>
        <v>5793</v>
      </c>
    </row>
    <row r="752" spans="1:5" ht="12.75">
      <c r="A752" s="249" t="s">
        <v>61</v>
      </c>
      <c r="B752" s="248" t="s">
        <v>1132</v>
      </c>
      <c r="C752" s="92">
        <v>540</v>
      </c>
      <c r="D752" s="398"/>
      <c r="E752" s="271">
        <f>E753+E754+E755</f>
        <v>5793</v>
      </c>
    </row>
    <row r="753" spans="1:5" ht="12.75">
      <c r="A753" s="428" t="s">
        <v>1123</v>
      </c>
      <c r="B753" s="248" t="s">
        <v>1132</v>
      </c>
      <c r="C753" s="92">
        <v>540</v>
      </c>
      <c r="D753" s="398" t="s">
        <v>1122</v>
      </c>
      <c r="E753" s="271">
        <v>665</v>
      </c>
    </row>
    <row r="754" spans="1:5" ht="12.75">
      <c r="A754" s="428" t="s">
        <v>58</v>
      </c>
      <c r="B754" s="248" t="s">
        <v>1132</v>
      </c>
      <c r="C754" s="92">
        <v>540</v>
      </c>
      <c r="D754" s="398" t="s">
        <v>57</v>
      </c>
      <c r="E754" s="271">
        <f>3478+1600</f>
        <v>5078</v>
      </c>
    </row>
    <row r="755" spans="1:5" ht="12.75">
      <c r="A755" s="428" t="s">
        <v>65</v>
      </c>
      <c r="B755" s="248" t="s">
        <v>1132</v>
      </c>
      <c r="C755" s="92">
        <v>540</v>
      </c>
      <c r="D755" s="398" t="s">
        <v>64</v>
      </c>
      <c r="E755" s="271">
        <v>50</v>
      </c>
    </row>
    <row r="756" spans="1:5" ht="51">
      <c r="A756" s="104" t="s">
        <v>1009</v>
      </c>
      <c r="B756" s="105" t="s">
        <v>930</v>
      </c>
      <c r="C756" s="106"/>
      <c r="D756" s="107"/>
      <c r="E756" s="271">
        <f>E757+E759</f>
        <v>15166</v>
      </c>
    </row>
    <row r="757" spans="1:5" ht="12.75">
      <c r="A757" s="85" t="s">
        <v>988</v>
      </c>
      <c r="B757" s="105" t="s">
        <v>930</v>
      </c>
      <c r="C757" s="106">
        <v>110</v>
      </c>
      <c r="D757" s="107"/>
      <c r="E757" s="271">
        <f>E758</f>
        <v>7872</v>
      </c>
    </row>
    <row r="758" spans="1:5" ht="12.75">
      <c r="A758" s="47" t="s">
        <v>153</v>
      </c>
      <c r="B758" s="105" t="s">
        <v>930</v>
      </c>
      <c r="C758" s="106">
        <v>110</v>
      </c>
      <c r="D758" s="107" t="s">
        <v>151</v>
      </c>
      <c r="E758" s="271">
        <v>7872</v>
      </c>
    </row>
    <row r="759" spans="1:5" ht="25.5">
      <c r="A759" s="88" t="s">
        <v>989</v>
      </c>
      <c r="B759" s="105" t="s">
        <v>930</v>
      </c>
      <c r="C759" s="106">
        <v>240</v>
      </c>
      <c r="D759" s="107"/>
      <c r="E759" s="271">
        <f>E760</f>
        <v>7294</v>
      </c>
    </row>
    <row r="760" spans="1:5" ht="12.75">
      <c r="A760" s="88" t="s">
        <v>153</v>
      </c>
      <c r="B760" s="105" t="s">
        <v>930</v>
      </c>
      <c r="C760" s="106">
        <v>240</v>
      </c>
      <c r="D760" s="107" t="s">
        <v>151</v>
      </c>
      <c r="E760" s="271">
        <v>7294</v>
      </c>
    </row>
    <row r="761" spans="1:5" ht="51">
      <c r="A761" s="104" t="s">
        <v>1010</v>
      </c>
      <c r="B761" s="105" t="s">
        <v>932</v>
      </c>
      <c r="C761" s="106"/>
      <c r="D761" s="107"/>
      <c r="E761" s="271">
        <f>E762+E764+E766</f>
        <v>3651.2</v>
      </c>
    </row>
    <row r="762" spans="1:5" ht="12.75">
      <c r="A762" s="85" t="s">
        <v>988</v>
      </c>
      <c r="B762" s="105" t="s">
        <v>932</v>
      </c>
      <c r="C762" s="106">
        <v>110</v>
      </c>
      <c r="D762" s="107"/>
      <c r="E762" s="271">
        <f>E763</f>
        <v>3519.2</v>
      </c>
    </row>
    <row r="763" spans="1:5" ht="12.75">
      <c r="A763" s="47" t="s">
        <v>153</v>
      </c>
      <c r="B763" s="105" t="s">
        <v>932</v>
      </c>
      <c r="C763" s="106">
        <v>110</v>
      </c>
      <c r="D763" s="107" t="s">
        <v>151</v>
      </c>
      <c r="E763" s="271">
        <v>3519.2</v>
      </c>
    </row>
    <row r="764" spans="1:5" ht="25.5">
      <c r="A764" s="88" t="s">
        <v>989</v>
      </c>
      <c r="B764" s="105" t="s">
        <v>932</v>
      </c>
      <c r="C764" s="106">
        <v>240</v>
      </c>
      <c r="D764" s="107"/>
      <c r="E764" s="271">
        <f>E765</f>
        <v>130</v>
      </c>
    </row>
    <row r="765" spans="1:5" ht="12.75">
      <c r="A765" s="88" t="s">
        <v>153</v>
      </c>
      <c r="B765" s="105" t="s">
        <v>932</v>
      </c>
      <c r="C765" s="106">
        <v>240</v>
      </c>
      <c r="D765" s="107" t="s">
        <v>151</v>
      </c>
      <c r="E765" s="271">
        <v>130</v>
      </c>
    </row>
    <row r="766" spans="1:5" ht="12.75">
      <c r="A766" s="100" t="s">
        <v>993</v>
      </c>
      <c r="B766" s="105" t="s">
        <v>932</v>
      </c>
      <c r="C766" s="106">
        <v>850</v>
      </c>
      <c r="D766" s="107"/>
      <c r="E766" s="271">
        <f>E767</f>
        <v>2</v>
      </c>
    </row>
    <row r="767" spans="1:5" ht="12.75">
      <c r="A767" s="88" t="s">
        <v>153</v>
      </c>
      <c r="B767" s="105" t="s">
        <v>932</v>
      </c>
      <c r="C767" s="106">
        <v>850</v>
      </c>
      <c r="D767" s="107" t="s">
        <v>151</v>
      </c>
      <c r="E767" s="271">
        <v>2</v>
      </c>
    </row>
    <row r="768" spans="1:5" ht="12.75">
      <c r="A768" s="496" t="s">
        <v>56</v>
      </c>
      <c r="B768" s="497"/>
      <c r="C768" s="497"/>
      <c r="D768" s="498"/>
      <c r="E768" s="270">
        <f>E682+E599+E532+E479+E471+E440+E267+E239+E122+E93+E53+E13+E22</f>
        <v>2389328.9</v>
      </c>
    </row>
  </sheetData>
  <sheetProtection/>
  <autoFilter ref="A12:E768"/>
  <mergeCells count="2">
    <mergeCell ref="A768:D768"/>
    <mergeCell ref="A9:E9"/>
  </mergeCells>
  <printOptions horizontalCentered="1"/>
  <pageMargins left="0.9055118110236221" right="0.3937007874015748" top="0.3937007874015748" bottom="0.3937007874015748" header="0" footer="0"/>
  <pageSetup fitToHeight="59" fitToWidth="1" horizontalDpi="600" verticalDpi="600" orientation="portrait" paperSize="9" scale="87" r:id="rId1"/>
  <ignoredErrors>
    <ignoredError sqref="C25:C26 D26 C29:C30 D30 C36:C37 D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2"/>
  <sheetViews>
    <sheetView zoomScale="85" zoomScaleNormal="85" zoomScalePageLayoutView="0" workbookViewId="0" topLeftCell="A1">
      <selection activeCell="E1" sqref="E1:E5"/>
    </sheetView>
  </sheetViews>
  <sheetFormatPr defaultColWidth="8.8515625" defaultRowHeight="15"/>
  <cols>
    <col min="1" max="1" width="56.57421875" style="112" customWidth="1"/>
    <col min="2" max="2" width="7.421875" style="325" customWidth="1"/>
    <col min="3" max="3" width="12.140625" style="325" customWidth="1"/>
    <col min="4" max="4" width="7.8515625" style="325" customWidth="1"/>
    <col min="5" max="5" width="17.140625" style="343" customWidth="1"/>
    <col min="6" max="16384" width="8.8515625" style="112" customWidth="1"/>
  </cols>
  <sheetData>
    <row r="1" ht="15">
      <c r="E1" s="436" t="s">
        <v>171</v>
      </c>
    </row>
    <row r="2" ht="15">
      <c r="E2" s="437" t="s">
        <v>170</v>
      </c>
    </row>
    <row r="3" ht="15">
      <c r="E3" s="437" t="s">
        <v>299</v>
      </c>
    </row>
    <row r="4" ht="15">
      <c r="E4" s="437" t="s">
        <v>1202</v>
      </c>
    </row>
    <row r="5" ht="15">
      <c r="E5" s="437" t="s">
        <v>1200</v>
      </c>
    </row>
    <row r="6" ht="15">
      <c r="E6" s="536" t="s">
        <v>1213</v>
      </c>
    </row>
    <row r="7" ht="12.75">
      <c r="E7" s="326"/>
    </row>
    <row r="8" ht="12.75">
      <c r="E8" s="326"/>
    </row>
    <row r="9" spans="1:5" s="327" customFormat="1" ht="66" customHeight="1">
      <c r="A9" s="503" t="s">
        <v>824</v>
      </c>
      <c r="B9" s="503"/>
      <c r="C9" s="503"/>
      <c r="D9" s="503"/>
      <c r="E9" s="503"/>
    </row>
    <row r="12" spans="1:5" s="328" customFormat="1" ht="25.5">
      <c r="A12" s="70" t="s">
        <v>169</v>
      </c>
      <c r="B12" s="70" t="s">
        <v>166</v>
      </c>
      <c r="C12" s="128" t="s">
        <v>168</v>
      </c>
      <c r="D12" s="128" t="s">
        <v>167</v>
      </c>
      <c r="E12" s="72" t="s">
        <v>165</v>
      </c>
    </row>
    <row r="13" spans="1:5" s="329" customFormat="1" ht="15">
      <c r="A13" s="169" t="s">
        <v>267</v>
      </c>
      <c r="B13" s="171" t="s">
        <v>266</v>
      </c>
      <c r="C13" s="206"/>
      <c r="D13" s="206"/>
      <c r="E13" s="172">
        <f>E14+E24+E67+E94+E99</f>
        <v>205261.8</v>
      </c>
    </row>
    <row r="14" spans="1:5" s="329" customFormat="1" ht="57">
      <c r="A14" s="180" t="s">
        <v>157</v>
      </c>
      <c r="B14" s="171" t="s">
        <v>156</v>
      </c>
      <c r="C14" s="205"/>
      <c r="D14" s="205"/>
      <c r="E14" s="172">
        <f>E15</f>
        <v>5932.2</v>
      </c>
    </row>
    <row r="15" spans="1:5" s="207" customFormat="1" ht="25.5">
      <c r="A15" s="74" t="s">
        <v>164</v>
      </c>
      <c r="B15" s="70" t="s">
        <v>156</v>
      </c>
      <c r="C15" s="127" t="s">
        <v>163</v>
      </c>
      <c r="D15" s="127"/>
      <c r="E15" s="72">
        <f>E16</f>
        <v>5932.2</v>
      </c>
    </row>
    <row r="16" spans="1:5" s="207" customFormat="1" ht="12.75">
      <c r="A16" s="76" t="s">
        <v>159</v>
      </c>
      <c r="B16" s="70" t="s">
        <v>156</v>
      </c>
      <c r="C16" s="128" t="s">
        <v>158</v>
      </c>
      <c r="D16" s="128"/>
      <c r="E16" s="72">
        <f>E17+E19+E22</f>
        <v>5932.2</v>
      </c>
    </row>
    <row r="17" spans="1:5" s="330" customFormat="1" ht="38.25">
      <c r="A17" s="89" t="s">
        <v>88</v>
      </c>
      <c r="B17" s="79" t="s">
        <v>156</v>
      </c>
      <c r="C17" s="90" t="s">
        <v>152</v>
      </c>
      <c r="D17" s="90"/>
      <c r="E17" s="80">
        <f>E18</f>
        <v>2936.2</v>
      </c>
    </row>
    <row r="18" spans="1:5" ht="25.5">
      <c r="A18" s="100" t="s">
        <v>979</v>
      </c>
      <c r="B18" s="79" t="s">
        <v>156</v>
      </c>
      <c r="C18" s="90" t="s">
        <v>152</v>
      </c>
      <c r="D18" s="90">
        <v>120</v>
      </c>
      <c r="E18" s="80">
        <v>2936.2</v>
      </c>
    </row>
    <row r="19" spans="1:5" ht="38.25">
      <c r="A19" s="100" t="s">
        <v>89</v>
      </c>
      <c r="B19" s="79" t="s">
        <v>156</v>
      </c>
      <c r="C19" s="90" t="s">
        <v>150</v>
      </c>
      <c r="D19" s="90"/>
      <c r="E19" s="80">
        <f>E20+E21</f>
        <v>844</v>
      </c>
    </row>
    <row r="20" spans="1:5" ht="25.5">
      <c r="A20" s="100" t="s">
        <v>979</v>
      </c>
      <c r="B20" s="79" t="s">
        <v>156</v>
      </c>
      <c r="C20" s="90" t="s">
        <v>150</v>
      </c>
      <c r="D20" s="90">
        <v>120</v>
      </c>
      <c r="E20" s="80">
        <v>9</v>
      </c>
    </row>
    <row r="21" spans="1:5" ht="25.5">
      <c r="A21" s="100" t="s">
        <v>989</v>
      </c>
      <c r="B21" s="79" t="s">
        <v>156</v>
      </c>
      <c r="C21" s="90" t="s">
        <v>150</v>
      </c>
      <c r="D21" s="90">
        <v>240</v>
      </c>
      <c r="E21" s="80">
        <v>835</v>
      </c>
    </row>
    <row r="22" spans="1:5" ht="49.5" customHeight="1">
      <c r="A22" s="100" t="s">
        <v>1007</v>
      </c>
      <c r="B22" s="79" t="s">
        <v>156</v>
      </c>
      <c r="C22" s="314" t="s">
        <v>931</v>
      </c>
      <c r="D22" s="314"/>
      <c r="E22" s="80">
        <f>E23</f>
        <v>2152</v>
      </c>
    </row>
    <row r="23" spans="1:5" ht="25.5">
      <c r="A23" s="100" t="s">
        <v>979</v>
      </c>
      <c r="B23" s="79" t="s">
        <v>156</v>
      </c>
      <c r="C23" s="314" t="s">
        <v>931</v>
      </c>
      <c r="D23" s="314">
        <v>120</v>
      </c>
      <c r="E23" s="80">
        <v>2152</v>
      </c>
    </row>
    <row r="24" spans="1:5" s="331" customFormat="1" ht="57">
      <c r="A24" s="169" t="s">
        <v>149</v>
      </c>
      <c r="B24" s="171" t="s">
        <v>148</v>
      </c>
      <c r="C24" s="206"/>
      <c r="D24" s="206"/>
      <c r="E24" s="172">
        <f>E25+E30+E35+E40+E48</f>
        <v>78525.4</v>
      </c>
    </row>
    <row r="25" spans="1:5" s="330" customFormat="1" ht="38.25">
      <c r="A25" s="74" t="s">
        <v>199</v>
      </c>
      <c r="B25" s="70" t="s">
        <v>148</v>
      </c>
      <c r="C25" s="128" t="s">
        <v>200</v>
      </c>
      <c r="D25" s="128"/>
      <c r="E25" s="72">
        <f>E26</f>
        <v>719.8</v>
      </c>
    </row>
    <row r="26" spans="1:5" s="99" customFormat="1" ht="89.25">
      <c r="A26" s="76" t="s">
        <v>451</v>
      </c>
      <c r="B26" s="70" t="s">
        <v>148</v>
      </c>
      <c r="C26" s="128" t="s">
        <v>201</v>
      </c>
      <c r="D26" s="128"/>
      <c r="E26" s="72">
        <f>E27</f>
        <v>719.8</v>
      </c>
    </row>
    <row r="27" spans="1:5" s="207" customFormat="1" ht="114.75">
      <c r="A27" s="84" t="s">
        <v>452</v>
      </c>
      <c r="B27" s="79" t="s">
        <v>148</v>
      </c>
      <c r="C27" s="86" t="s">
        <v>204</v>
      </c>
      <c r="D27" s="86"/>
      <c r="E27" s="80">
        <f>E28+E29</f>
        <v>719.8</v>
      </c>
    </row>
    <row r="28" spans="1:5" s="207" customFormat="1" ht="25.5">
      <c r="A28" s="100" t="s">
        <v>979</v>
      </c>
      <c r="B28" s="79" t="s">
        <v>148</v>
      </c>
      <c r="C28" s="86" t="s">
        <v>204</v>
      </c>
      <c r="D28" s="86">
        <v>120</v>
      </c>
      <c r="E28" s="80">
        <v>599.8</v>
      </c>
    </row>
    <row r="29" spans="1:5" s="207" customFormat="1" ht="25.5">
      <c r="A29" s="83" t="s">
        <v>989</v>
      </c>
      <c r="B29" s="79" t="s">
        <v>148</v>
      </c>
      <c r="C29" s="86" t="s">
        <v>204</v>
      </c>
      <c r="D29" s="86">
        <v>240</v>
      </c>
      <c r="E29" s="80">
        <v>120</v>
      </c>
    </row>
    <row r="30" spans="1:5" s="207" customFormat="1" ht="38.25">
      <c r="A30" s="74" t="s">
        <v>209</v>
      </c>
      <c r="B30" s="133" t="s">
        <v>148</v>
      </c>
      <c r="C30" s="128" t="s">
        <v>9</v>
      </c>
      <c r="D30" s="128"/>
      <c r="E30" s="72">
        <f>E31</f>
        <v>1106.7</v>
      </c>
    </row>
    <row r="31" spans="1:5" s="332" customFormat="1" ht="76.5">
      <c r="A31" s="76" t="s">
        <v>560</v>
      </c>
      <c r="B31" s="70" t="s">
        <v>148</v>
      </c>
      <c r="C31" s="128" t="s">
        <v>32</v>
      </c>
      <c r="D31" s="128"/>
      <c r="E31" s="72">
        <f>E32</f>
        <v>1106.7</v>
      </c>
    </row>
    <row r="32" spans="1:5" s="207" customFormat="1" ht="114.75">
      <c r="A32" s="85" t="s">
        <v>485</v>
      </c>
      <c r="B32" s="79" t="s">
        <v>148</v>
      </c>
      <c r="C32" s="86" t="s">
        <v>97</v>
      </c>
      <c r="D32" s="86"/>
      <c r="E32" s="80">
        <f>E33+E34</f>
        <v>1106.7</v>
      </c>
    </row>
    <row r="33" spans="1:5" s="207" customFormat="1" ht="25.5">
      <c r="A33" s="100" t="s">
        <v>979</v>
      </c>
      <c r="B33" s="79" t="s">
        <v>148</v>
      </c>
      <c r="C33" s="86" t="s">
        <v>97</v>
      </c>
      <c r="D33" s="86">
        <v>120</v>
      </c>
      <c r="E33" s="80">
        <v>922.2</v>
      </c>
    </row>
    <row r="34" spans="1:5" s="207" customFormat="1" ht="25.5">
      <c r="A34" s="83" t="s">
        <v>989</v>
      </c>
      <c r="B34" s="79" t="s">
        <v>148</v>
      </c>
      <c r="C34" s="86" t="s">
        <v>97</v>
      </c>
      <c r="D34" s="86">
        <v>240</v>
      </c>
      <c r="E34" s="80">
        <v>184.5</v>
      </c>
    </row>
    <row r="35" spans="1:5" s="333" customFormat="1" ht="38.25">
      <c r="A35" s="74" t="s">
        <v>0</v>
      </c>
      <c r="B35" s="70" t="s">
        <v>148</v>
      </c>
      <c r="C35" s="128" t="s">
        <v>10</v>
      </c>
      <c r="D35" s="128"/>
      <c r="E35" s="72">
        <f>E36</f>
        <v>5603.5</v>
      </c>
    </row>
    <row r="36" spans="1:5" s="333" customFormat="1" ht="76.5">
      <c r="A36" s="76" t="s">
        <v>510</v>
      </c>
      <c r="B36" s="70" t="s">
        <v>148</v>
      </c>
      <c r="C36" s="128" t="s">
        <v>38</v>
      </c>
      <c r="D36" s="128"/>
      <c r="E36" s="72">
        <f>E37</f>
        <v>5603.5</v>
      </c>
    </row>
    <row r="37" spans="1:5" s="99" customFormat="1" ht="102">
      <c r="A37" s="47" t="s">
        <v>563</v>
      </c>
      <c r="B37" s="79" t="s">
        <v>148</v>
      </c>
      <c r="C37" s="86" t="s">
        <v>257</v>
      </c>
      <c r="D37" s="86"/>
      <c r="E37" s="80">
        <f>E38+E39</f>
        <v>5603.5</v>
      </c>
    </row>
    <row r="38" spans="1:5" s="99" customFormat="1" ht="25.5">
      <c r="A38" s="47" t="s">
        <v>979</v>
      </c>
      <c r="B38" s="79" t="s">
        <v>148</v>
      </c>
      <c r="C38" s="86" t="s">
        <v>257</v>
      </c>
      <c r="D38" s="86">
        <v>120</v>
      </c>
      <c r="E38" s="80">
        <v>5301.5</v>
      </c>
    </row>
    <row r="39" spans="1:5" s="99" customFormat="1" ht="25.5">
      <c r="A39" s="47" t="s">
        <v>989</v>
      </c>
      <c r="B39" s="79" t="s">
        <v>148</v>
      </c>
      <c r="C39" s="86" t="s">
        <v>257</v>
      </c>
      <c r="D39" s="86">
        <v>240</v>
      </c>
      <c r="E39" s="80">
        <v>302</v>
      </c>
    </row>
    <row r="40" spans="1:5" s="207" customFormat="1" ht="38.25">
      <c r="A40" s="74" t="s">
        <v>449</v>
      </c>
      <c r="B40" s="70" t="s">
        <v>148</v>
      </c>
      <c r="C40" s="128" t="s">
        <v>13</v>
      </c>
      <c r="D40" s="128"/>
      <c r="E40" s="72">
        <f>E41</f>
        <v>3039.7000000000003</v>
      </c>
    </row>
    <row r="41" spans="1:5" s="99" customFormat="1" ht="63.75">
      <c r="A41" s="76" t="s">
        <v>665</v>
      </c>
      <c r="B41" s="70" t="s">
        <v>148</v>
      </c>
      <c r="C41" s="128" t="s">
        <v>46</v>
      </c>
      <c r="D41" s="128"/>
      <c r="E41" s="72">
        <f>E45+E42</f>
        <v>3039.7000000000003</v>
      </c>
    </row>
    <row r="42" spans="1:5" s="207" customFormat="1" ht="114.75">
      <c r="A42" s="85" t="s">
        <v>666</v>
      </c>
      <c r="B42" s="79" t="s">
        <v>148</v>
      </c>
      <c r="C42" s="86" t="s">
        <v>193</v>
      </c>
      <c r="D42" s="86"/>
      <c r="E42" s="80">
        <f>E43+E44</f>
        <v>2416.6000000000004</v>
      </c>
    </row>
    <row r="43" spans="1:5" s="207" customFormat="1" ht="25.5">
      <c r="A43" s="100" t="s">
        <v>979</v>
      </c>
      <c r="B43" s="79" t="s">
        <v>148</v>
      </c>
      <c r="C43" s="86" t="s">
        <v>193</v>
      </c>
      <c r="D43" s="86">
        <v>120</v>
      </c>
      <c r="E43" s="80">
        <v>2315.8</v>
      </c>
    </row>
    <row r="44" spans="1:5" s="207" customFormat="1" ht="25.5">
      <c r="A44" s="100" t="s">
        <v>989</v>
      </c>
      <c r="B44" s="79" t="s">
        <v>148</v>
      </c>
      <c r="C44" s="86" t="s">
        <v>193</v>
      </c>
      <c r="D44" s="86">
        <v>240</v>
      </c>
      <c r="E44" s="80">
        <v>100.8</v>
      </c>
    </row>
    <row r="45" spans="1:5" s="207" customFormat="1" ht="102">
      <c r="A45" s="85" t="s">
        <v>450</v>
      </c>
      <c r="B45" s="79" t="s">
        <v>148</v>
      </c>
      <c r="C45" s="86" t="s">
        <v>192</v>
      </c>
      <c r="D45" s="86"/>
      <c r="E45" s="80">
        <f>E46+E47</f>
        <v>623.1</v>
      </c>
    </row>
    <row r="46" spans="1:5" s="207" customFormat="1" ht="25.5">
      <c r="A46" s="100" t="s">
        <v>979</v>
      </c>
      <c r="B46" s="79" t="s">
        <v>148</v>
      </c>
      <c r="C46" s="86" t="s">
        <v>192</v>
      </c>
      <c r="D46" s="86">
        <v>120</v>
      </c>
      <c r="E46" s="80">
        <v>578.9</v>
      </c>
    </row>
    <row r="47" spans="1:5" s="207" customFormat="1" ht="25.5">
      <c r="A47" s="100" t="s">
        <v>989</v>
      </c>
      <c r="B47" s="79" t="s">
        <v>148</v>
      </c>
      <c r="C47" s="86" t="s">
        <v>192</v>
      </c>
      <c r="D47" s="86">
        <v>240</v>
      </c>
      <c r="E47" s="80">
        <v>44.2</v>
      </c>
    </row>
    <row r="48" spans="1:5" ht="25.5">
      <c r="A48" s="74" t="s">
        <v>164</v>
      </c>
      <c r="B48" s="70" t="s">
        <v>148</v>
      </c>
      <c r="C48" s="127" t="s">
        <v>163</v>
      </c>
      <c r="D48" s="127"/>
      <c r="E48" s="72">
        <f>E49+E52</f>
        <v>68055.7</v>
      </c>
    </row>
    <row r="49" spans="1:5" ht="38.25">
      <c r="A49" s="76" t="s">
        <v>162</v>
      </c>
      <c r="B49" s="70" t="s">
        <v>148</v>
      </c>
      <c r="C49" s="128" t="s">
        <v>161</v>
      </c>
      <c r="D49" s="128"/>
      <c r="E49" s="72">
        <f>E50</f>
        <v>3335</v>
      </c>
    </row>
    <row r="50" spans="1:5" ht="51">
      <c r="A50" s="89" t="s">
        <v>87</v>
      </c>
      <c r="B50" s="79" t="s">
        <v>148</v>
      </c>
      <c r="C50" s="90" t="s">
        <v>160</v>
      </c>
      <c r="D50" s="90"/>
      <c r="E50" s="80">
        <f>E51</f>
        <v>3335</v>
      </c>
    </row>
    <row r="51" spans="1:5" ht="25.5">
      <c r="A51" s="100" t="s">
        <v>979</v>
      </c>
      <c r="B51" s="79" t="s">
        <v>148</v>
      </c>
      <c r="C51" s="90" t="s">
        <v>160</v>
      </c>
      <c r="D51" s="90">
        <v>120</v>
      </c>
      <c r="E51" s="80">
        <v>3335</v>
      </c>
    </row>
    <row r="52" spans="1:5" ht="12.75">
      <c r="A52" s="76" t="s">
        <v>159</v>
      </c>
      <c r="B52" s="70" t="s">
        <v>148</v>
      </c>
      <c r="C52" s="128" t="s">
        <v>158</v>
      </c>
      <c r="D52" s="128"/>
      <c r="E52" s="72">
        <f>E53+E55+E59+E61+E64</f>
        <v>64720.7</v>
      </c>
    </row>
    <row r="53" spans="1:5" ht="38.25">
      <c r="A53" s="89" t="s">
        <v>88</v>
      </c>
      <c r="B53" s="79" t="s">
        <v>148</v>
      </c>
      <c r="C53" s="90" t="s">
        <v>152</v>
      </c>
      <c r="D53" s="90"/>
      <c r="E53" s="80">
        <f>E54</f>
        <v>44697.9</v>
      </c>
    </row>
    <row r="54" spans="1:5" ht="25.5">
      <c r="A54" s="100" t="s">
        <v>979</v>
      </c>
      <c r="B54" s="79" t="s">
        <v>148</v>
      </c>
      <c r="C54" s="90" t="s">
        <v>152</v>
      </c>
      <c r="D54" s="90">
        <v>120</v>
      </c>
      <c r="E54" s="80">
        <v>44697.9</v>
      </c>
    </row>
    <row r="55" spans="1:5" ht="38.25">
      <c r="A55" s="100" t="s">
        <v>89</v>
      </c>
      <c r="B55" s="79" t="s">
        <v>148</v>
      </c>
      <c r="C55" s="90" t="s">
        <v>150</v>
      </c>
      <c r="D55" s="90"/>
      <c r="E55" s="80">
        <f>E56+E57+E58</f>
        <v>4285.6</v>
      </c>
    </row>
    <row r="56" spans="1:5" ht="25.5">
      <c r="A56" s="100" t="s">
        <v>979</v>
      </c>
      <c r="B56" s="79" t="s">
        <v>148</v>
      </c>
      <c r="C56" s="90" t="s">
        <v>150</v>
      </c>
      <c r="D56" s="90">
        <v>120</v>
      </c>
      <c r="E56" s="80">
        <v>240</v>
      </c>
    </row>
    <row r="57" spans="1:5" ht="25.5">
      <c r="A57" s="100" t="s">
        <v>989</v>
      </c>
      <c r="B57" s="79" t="s">
        <v>148</v>
      </c>
      <c r="C57" s="90" t="s">
        <v>150</v>
      </c>
      <c r="D57" s="90">
        <v>240</v>
      </c>
      <c r="E57" s="80">
        <v>3945.6</v>
      </c>
    </row>
    <row r="58" spans="1:5" ht="12.75">
      <c r="A58" s="100" t="s">
        <v>993</v>
      </c>
      <c r="B58" s="79" t="s">
        <v>148</v>
      </c>
      <c r="C58" s="90" t="s">
        <v>150</v>
      </c>
      <c r="D58" s="90">
        <v>850</v>
      </c>
      <c r="E58" s="80">
        <v>100</v>
      </c>
    </row>
    <row r="59" spans="1:5" ht="38.25">
      <c r="A59" s="89" t="s">
        <v>970</v>
      </c>
      <c r="B59" s="79" t="s">
        <v>148</v>
      </c>
      <c r="C59" s="90" t="s">
        <v>402</v>
      </c>
      <c r="D59" s="90"/>
      <c r="E59" s="80">
        <f>E60</f>
        <v>582.7</v>
      </c>
    </row>
    <row r="60" spans="1:5" ht="25.5">
      <c r="A60" s="100" t="s">
        <v>979</v>
      </c>
      <c r="B60" s="79" t="s">
        <v>148</v>
      </c>
      <c r="C60" s="90" t="s">
        <v>402</v>
      </c>
      <c r="D60" s="90">
        <v>120</v>
      </c>
      <c r="E60" s="80">
        <v>582.7</v>
      </c>
    </row>
    <row r="61" spans="1:5" ht="51">
      <c r="A61" s="167" t="s">
        <v>971</v>
      </c>
      <c r="B61" s="79" t="s">
        <v>148</v>
      </c>
      <c r="C61" s="105" t="s">
        <v>923</v>
      </c>
      <c r="D61" s="111"/>
      <c r="E61" s="124">
        <f>E62+E63</f>
        <v>287.7</v>
      </c>
    </row>
    <row r="62" spans="1:5" ht="25.5">
      <c r="A62" s="100" t="s">
        <v>979</v>
      </c>
      <c r="B62" s="79" t="s">
        <v>148</v>
      </c>
      <c r="C62" s="105" t="s">
        <v>923</v>
      </c>
      <c r="D62" s="92">
        <v>120</v>
      </c>
      <c r="E62" s="124">
        <v>261.5</v>
      </c>
    </row>
    <row r="63" spans="1:5" ht="25.5">
      <c r="A63" s="88" t="s">
        <v>989</v>
      </c>
      <c r="B63" s="79" t="s">
        <v>148</v>
      </c>
      <c r="C63" s="105" t="s">
        <v>923</v>
      </c>
      <c r="D63" s="1">
        <v>240</v>
      </c>
      <c r="E63" s="80">
        <v>26.2</v>
      </c>
    </row>
    <row r="64" spans="1:5" ht="38.25">
      <c r="A64" s="104" t="s">
        <v>1005</v>
      </c>
      <c r="B64" s="79" t="s">
        <v>148</v>
      </c>
      <c r="C64" s="107" t="s">
        <v>926</v>
      </c>
      <c r="D64" s="106"/>
      <c r="E64" s="125">
        <f>E65+E66</f>
        <v>14866.8</v>
      </c>
    </row>
    <row r="65" spans="1:5" ht="25.5">
      <c r="A65" s="100" t="s">
        <v>979</v>
      </c>
      <c r="B65" s="79" t="s">
        <v>148</v>
      </c>
      <c r="C65" s="107" t="s">
        <v>926</v>
      </c>
      <c r="D65" s="106">
        <v>120</v>
      </c>
      <c r="E65" s="125">
        <v>14243.8</v>
      </c>
    </row>
    <row r="66" spans="1:5" ht="25.5">
      <c r="A66" s="100" t="s">
        <v>989</v>
      </c>
      <c r="B66" s="79" t="s">
        <v>148</v>
      </c>
      <c r="C66" s="107" t="s">
        <v>926</v>
      </c>
      <c r="D66" s="264">
        <v>240</v>
      </c>
      <c r="E66" s="125">
        <v>623</v>
      </c>
    </row>
    <row r="67" spans="1:5" s="337" customFormat="1" ht="42.75">
      <c r="A67" s="180" t="s">
        <v>155</v>
      </c>
      <c r="B67" s="175" t="s">
        <v>154</v>
      </c>
      <c r="C67" s="336"/>
      <c r="D67" s="336"/>
      <c r="E67" s="172">
        <f>E68</f>
        <v>24609</v>
      </c>
    </row>
    <row r="68" spans="1:5" s="332" customFormat="1" ht="25.5">
      <c r="A68" s="74" t="s">
        <v>164</v>
      </c>
      <c r="B68" s="133" t="s">
        <v>154</v>
      </c>
      <c r="C68" s="127" t="s">
        <v>163</v>
      </c>
      <c r="D68" s="127"/>
      <c r="E68" s="72">
        <f>E69+E91</f>
        <v>24609</v>
      </c>
    </row>
    <row r="69" spans="1:5" s="332" customFormat="1" ht="12.75">
      <c r="A69" s="76" t="s">
        <v>159</v>
      </c>
      <c r="B69" s="133" t="s">
        <v>154</v>
      </c>
      <c r="C69" s="128" t="s">
        <v>158</v>
      </c>
      <c r="D69" s="128"/>
      <c r="E69" s="72">
        <f>E70+E72+E80+E82+E85+E88+E76+E78</f>
        <v>23045.4</v>
      </c>
    </row>
    <row r="70" spans="1:5" s="207" customFormat="1" ht="38.25">
      <c r="A70" s="89" t="s">
        <v>88</v>
      </c>
      <c r="B70" s="134" t="s">
        <v>154</v>
      </c>
      <c r="C70" s="90" t="s">
        <v>152</v>
      </c>
      <c r="D70" s="90"/>
      <c r="E70" s="80">
        <f>E71</f>
        <v>13746</v>
      </c>
    </row>
    <row r="71" spans="1:5" s="207" customFormat="1" ht="25.5">
      <c r="A71" s="100" t="s">
        <v>979</v>
      </c>
      <c r="B71" s="134" t="s">
        <v>154</v>
      </c>
      <c r="C71" s="90" t="s">
        <v>152</v>
      </c>
      <c r="D71" s="90">
        <v>120</v>
      </c>
      <c r="E71" s="80">
        <v>13746</v>
      </c>
    </row>
    <row r="72" spans="1:5" s="207" customFormat="1" ht="38.25">
      <c r="A72" s="100" t="s">
        <v>89</v>
      </c>
      <c r="B72" s="134" t="s">
        <v>154</v>
      </c>
      <c r="C72" s="90" t="s">
        <v>150</v>
      </c>
      <c r="D72" s="90"/>
      <c r="E72" s="80">
        <f>E73+E74+E75</f>
        <v>1292.5</v>
      </c>
    </row>
    <row r="73" spans="1:5" s="87" customFormat="1" ht="25.5">
      <c r="A73" s="100" t="s">
        <v>979</v>
      </c>
      <c r="B73" s="134" t="s">
        <v>154</v>
      </c>
      <c r="C73" s="90" t="s">
        <v>150</v>
      </c>
      <c r="D73" s="90">
        <v>120</v>
      </c>
      <c r="E73" s="80">
        <f>37+30</f>
        <v>67</v>
      </c>
    </row>
    <row r="74" spans="1:5" s="207" customFormat="1" ht="25.5">
      <c r="A74" s="100" t="s">
        <v>989</v>
      </c>
      <c r="B74" s="134" t="s">
        <v>154</v>
      </c>
      <c r="C74" s="90" t="s">
        <v>150</v>
      </c>
      <c r="D74" s="90">
        <v>240</v>
      </c>
      <c r="E74" s="80">
        <f>676.5+498</f>
        <v>1174.5</v>
      </c>
    </row>
    <row r="75" spans="1:5" s="207" customFormat="1" ht="12.75">
      <c r="A75" s="100" t="s">
        <v>993</v>
      </c>
      <c r="B75" s="134" t="s">
        <v>154</v>
      </c>
      <c r="C75" s="90" t="s">
        <v>150</v>
      </c>
      <c r="D75" s="90">
        <v>850</v>
      </c>
      <c r="E75" s="80">
        <v>51</v>
      </c>
    </row>
    <row r="76" spans="1:5" ht="51">
      <c r="A76" s="82" t="s">
        <v>975</v>
      </c>
      <c r="B76" s="134" t="s">
        <v>154</v>
      </c>
      <c r="C76" s="90" t="s">
        <v>927</v>
      </c>
      <c r="D76" s="90"/>
      <c r="E76" s="80">
        <f>E77</f>
        <v>1890.2</v>
      </c>
    </row>
    <row r="77" spans="1:5" ht="25.5">
      <c r="A77" s="100" t="s">
        <v>979</v>
      </c>
      <c r="B77" s="134" t="s">
        <v>154</v>
      </c>
      <c r="C77" s="90" t="s">
        <v>927</v>
      </c>
      <c r="D77" s="90">
        <v>120</v>
      </c>
      <c r="E77" s="80">
        <v>1890.2</v>
      </c>
    </row>
    <row r="78" spans="1:5" ht="51">
      <c r="A78" s="82" t="s">
        <v>1036</v>
      </c>
      <c r="B78" s="134" t="s">
        <v>154</v>
      </c>
      <c r="C78" s="90" t="s">
        <v>1035</v>
      </c>
      <c r="D78" s="90"/>
      <c r="E78" s="80">
        <f>E79</f>
        <v>162.3</v>
      </c>
    </row>
    <row r="79" spans="1:5" ht="25.5">
      <c r="A79" s="100" t="s">
        <v>979</v>
      </c>
      <c r="B79" s="134" t="s">
        <v>154</v>
      </c>
      <c r="C79" s="90" t="s">
        <v>1035</v>
      </c>
      <c r="D79" s="90">
        <v>120</v>
      </c>
      <c r="E79" s="80">
        <v>162.3</v>
      </c>
    </row>
    <row r="80" spans="1:5" s="87" customFormat="1" ht="63.75">
      <c r="A80" s="89" t="s">
        <v>973</v>
      </c>
      <c r="B80" s="134" t="s">
        <v>154</v>
      </c>
      <c r="C80" s="90" t="s">
        <v>403</v>
      </c>
      <c r="D80" s="90"/>
      <c r="E80" s="80">
        <f>E81</f>
        <v>27.9</v>
      </c>
    </row>
    <row r="81" spans="1:5" s="207" customFormat="1" ht="25.5">
      <c r="A81" s="100" t="s">
        <v>979</v>
      </c>
      <c r="B81" s="134" t="s">
        <v>154</v>
      </c>
      <c r="C81" s="90" t="s">
        <v>403</v>
      </c>
      <c r="D81" s="90">
        <v>120</v>
      </c>
      <c r="E81" s="80">
        <v>27.9</v>
      </c>
    </row>
    <row r="82" spans="1:5" s="207" customFormat="1" ht="51">
      <c r="A82" s="89" t="s">
        <v>972</v>
      </c>
      <c r="B82" s="134" t="s">
        <v>154</v>
      </c>
      <c r="C82" s="90" t="s">
        <v>404</v>
      </c>
      <c r="D82" s="90"/>
      <c r="E82" s="80">
        <f>E83+E84</f>
        <v>862.5</v>
      </c>
    </row>
    <row r="83" spans="1:5" s="332" customFormat="1" ht="25.5">
      <c r="A83" s="100" t="s">
        <v>979</v>
      </c>
      <c r="B83" s="134" t="s">
        <v>154</v>
      </c>
      <c r="C83" s="90" t="s">
        <v>404</v>
      </c>
      <c r="D83" s="90">
        <v>120</v>
      </c>
      <c r="E83" s="80">
        <v>820</v>
      </c>
    </row>
    <row r="84" spans="1:5" s="332" customFormat="1" ht="25.5">
      <c r="A84" s="100" t="s">
        <v>989</v>
      </c>
      <c r="B84" s="134" t="s">
        <v>154</v>
      </c>
      <c r="C84" s="90" t="s">
        <v>404</v>
      </c>
      <c r="D84" s="90">
        <v>240</v>
      </c>
      <c r="E84" s="80">
        <v>42.5</v>
      </c>
    </row>
    <row r="85" spans="1:5" ht="51">
      <c r="A85" s="100" t="s">
        <v>1006</v>
      </c>
      <c r="B85" s="134" t="s">
        <v>154</v>
      </c>
      <c r="C85" s="107" t="s">
        <v>928</v>
      </c>
      <c r="D85" s="106"/>
      <c r="E85" s="125">
        <f>E86+E87</f>
        <v>4127</v>
      </c>
    </row>
    <row r="86" spans="1:5" s="207" customFormat="1" ht="25.5">
      <c r="A86" s="100" t="s">
        <v>979</v>
      </c>
      <c r="B86" s="134" t="s">
        <v>154</v>
      </c>
      <c r="C86" s="107" t="s">
        <v>928</v>
      </c>
      <c r="D86" s="106">
        <v>120</v>
      </c>
      <c r="E86" s="125">
        <v>3666</v>
      </c>
    </row>
    <row r="87" spans="1:5" s="207" customFormat="1" ht="25.5">
      <c r="A87" s="100" t="s">
        <v>989</v>
      </c>
      <c r="B87" s="134" t="s">
        <v>154</v>
      </c>
      <c r="C87" s="107" t="s">
        <v>928</v>
      </c>
      <c r="D87" s="106">
        <v>240</v>
      </c>
      <c r="E87" s="125">
        <v>461</v>
      </c>
    </row>
    <row r="88" spans="1:5" ht="51">
      <c r="A88" s="104" t="s">
        <v>1091</v>
      </c>
      <c r="B88" s="79" t="s">
        <v>154</v>
      </c>
      <c r="C88" s="107" t="s">
        <v>933</v>
      </c>
      <c r="D88" s="106"/>
      <c r="E88" s="80">
        <f>E89+E90</f>
        <v>937</v>
      </c>
    </row>
    <row r="89" spans="1:5" ht="25.5">
      <c r="A89" s="100" t="s">
        <v>979</v>
      </c>
      <c r="B89" s="79" t="s">
        <v>154</v>
      </c>
      <c r="C89" s="107" t="s">
        <v>933</v>
      </c>
      <c r="D89" s="106">
        <v>120</v>
      </c>
      <c r="E89" s="80">
        <v>887</v>
      </c>
    </row>
    <row r="90" spans="1:5" s="335" customFormat="1" ht="25.5">
      <c r="A90" s="100" t="s">
        <v>989</v>
      </c>
      <c r="B90" s="79" t="s">
        <v>154</v>
      </c>
      <c r="C90" s="107" t="s">
        <v>933</v>
      </c>
      <c r="D90" s="106">
        <v>240</v>
      </c>
      <c r="E90" s="80">
        <v>50</v>
      </c>
    </row>
    <row r="91" spans="1:5" ht="25.5">
      <c r="A91" s="76" t="s">
        <v>90</v>
      </c>
      <c r="B91" s="70" t="s">
        <v>154</v>
      </c>
      <c r="C91" s="128" t="s">
        <v>147</v>
      </c>
      <c r="D91" s="128"/>
      <c r="E91" s="72">
        <f>E92</f>
        <v>1563.6</v>
      </c>
    </row>
    <row r="92" spans="1:5" ht="76.5">
      <c r="A92" s="88" t="s">
        <v>967</v>
      </c>
      <c r="B92" s="79" t="s">
        <v>154</v>
      </c>
      <c r="C92" s="90" t="s">
        <v>176</v>
      </c>
      <c r="D92" s="90"/>
      <c r="E92" s="80">
        <f>E93</f>
        <v>1563.6</v>
      </c>
    </row>
    <row r="93" spans="1:5" ht="25.5">
      <c r="A93" s="100" t="s">
        <v>979</v>
      </c>
      <c r="B93" s="79" t="s">
        <v>154</v>
      </c>
      <c r="C93" s="90" t="s">
        <v>176</v>
      </c>
      <c r="D93" s="90">
        <v>120</v>
      </c>
      <c r="E93" s="80">
        <v>1563.6</v>
      </c>
    </row>
    <row r="94" spans="1:5" s="337" customFormat="1" ht="15">
      <c r="A94" s="197" t="s">
        <v>428</v>
      </c>
      <c r="B94" s="171" t="s">
        <v>240</v>
      </c>
      <c r="C94" s="181"/>
      <c r="D94" s="182"/>
      <c r="E94" s="198">
        <f>E95</f>
        <v>7611.6</v>
      </c>
    </row>
    <row r="95" spans="1:5" s="99" customFormat="1" ht="12.75">
      <c r="A95" s="74" t="s">
        <v>416</v>
      </c>
      <c r="B95" s="70" t="s">
        <v>240</v>
      </c>
      <c r="C95" s="127" t="s">
        <v>4</v>
      </c>
      <c r="D95" s="127"/>
      <c r="E95" s="72">
        <f>E96</f>
        <v>7611.6</v>
      </c>
    </row>
    <row r="96" spans="1:5" s="99" customFormat="1" ht="12.75">
      <c r="A96" s="76" t="s">
        <v>242</v>
      </c>
      <c r="B96" s="70" t="s">
        <v>240</v>
      </c>
      <c r="C96" s="128" t="s">
        <v>237</v>
      </c>
      <c r="D96" s="128"/>
      <c r="E96" s="72">
        <f>E97</f>
        <v>7611.6</v>
      </c>
    </row>
    <row r="97" spans="1:5" s="207" customFormat="1" ht="38.25">
      <c r="A97" s="89" t="s">
        <v>427</v>
      </c>
      <c r="B97" s="79" t="s">
        <v>240</v>
      </c>
      <c r="C97" s="90" t="s">
        <v>239</v>
      </c>
      <c r="D97" s="90"/>
      <c r="E97" s="80">
        <f>E98</f>
        <v>7611.6</v>
      </c>
    </row>
    <row r="98" spans="1:5" s="207" customFormat="1" ht="12.75">
      <c r="A98" s="89" t="s">
        <v>419</v>
      </c>
      <c r="B98" s="79" t="s">
        <v>240</v>
      </c>
      <c r="C98" s="90" t="s">
        <v>239</v>
      </c>
      <c r="D98" s="90">
        <v>870</v>
      </c>
      <c r="E98" s="80">
        <v>7611.6</v>
      </c>
    </row>
    <row r="99" spans="1:5" s="331" customFormat="1" ht="15">
      <c r="A99" s="169" t="s">
        <v>153</v>
      </c>
      <c r="B99" s="171" t="s">
        <v>151</v>
      </c>
      <c r="C99" s="206"/>
      <c r="D99" s="206"/>
      <c r="E99" s="172">
        <f>E100+E105+E111+E128+E140</f>
        <v>88583.59999999999</v>
      </c>
    </row>
    <row r="100" spans="1:5" s="332" customFormat="1" ht="38.25">
      <c r="A100" s="74" t="s">
        <v>1</v>
      </c>
      <c r="B100" s="133" t="s">
        <v>151</v>
      </c>
      <c r="C100" s="128" t="s">
        <v>11</v>
      </c>
      <c r="D100" s="128"/>
      <c r="E100" s="72">
        <f>E101</f>
        <v>298</v>
      </c>
    </row>
    <row r="101" spans="1:5" s="99" customFormat="1" ht="63.75">
      <c r="A101" s="76" t="s">
        <v>667</v>
      </c>
      <c r="B101" s="133" t="s">
        <v>151</v>
      </c>
      <c r="C101" s="128" t="s">
        <v>43</v>
      </c>
      <c r="D101" s="128"/>
      <c r="E101" s="72">
        <f>E102</f>
        <v>298</v>
      </c>
    </row>
    <row r="102" spans="1:5" s="207" customFormat="1" ht="76.5">
      <c r="A102" s="104" t="s">
        <v>939</v>
      </c>
      <c r="B102" s="134" t="s">
        <v>151</v>
      </c>
      <c r="C102" s="86" t="s">
        <v>291</v>
      </c>
      <c r="D102" s="86"/>
      <c r="E102" s="80">
        <f>E104+E103</f>
        <v>298</v>
      </c>
    </row>
    <row r="103" spans="1:5" s="207" customFormat="1" ht="25.5">
      <c r="A103" s="100" t="s">
        <v>979</v>
      </c>
      <c r="B103" s="134" t="s">
        <v>151</v>
      </c>
      <c r="C103" s="86" t="s">
        <v>291</v>
      </c>
      <c r="D103" s="86">
        <v>120</v>
      </c>
      <c r="E103" s="80">
        <v>50</v>
      </c>
    </row>
    <row r="104" spans="1:5" s="207" customFormat="1" ht="25.5">
      <c r="A104" s="47" t="s">
        <v>989</v>
      </c>
      <c r="B104" s="134" t="s">
        <v>151</v>
      </c>
      <c r="C104" s="86" t="s">
        <v>291</v>
      </c>
      <c r="D104" s="86">
        <v>240</v>
      </c>
      <c r="E104" s="80">
        <v>248</v>
      </c>
    </row>
    <row r="105" spans="1:5" s="99" customFormat="1" ht="63.75">
      <c r="A105" s="74" t="s">
        <v>767</v>
      </c>
      <c r="B105" s="70" t="s">
        <v>151</v>
      </c>
      <c r="C105" s="128" t="s">
        <v>12</v>
      </c>
      <c r="D105" s="128"/>
      <c r="E105" s="72">
        <f>E106</f>
        <v>907.9000000000001</v>
      </c>
    </row>
    <row r="106" spans="1:5" s="99" customFormat="1" ht="76.5">
      <c r="A106" s="76" t="s">
        <v>768</v>
      </c>
      <c r="B106" s="70" t="s">
        <v>151</v>
      </c>
      <c r="C106" s="128" t="s">
        <v>45</v>
      </c>
      <c r="D106" s="128"/>
      <c r="E106" s="72">
        <f>E107+E109</f>
        <v>907.9000000000001</v>
      </c>
    </row>
    <row r="107" spans="1:5" s="207" customFormat="1" ht="102">
      <c r="A107" s="85" t="s">
        <v>769</v>
      </c>
      <c r="B107" s="134" t="s">
        <v>151</v>
      </c>
      <c r="C107" s="86" t="s">
        <v>190</v>
      </c>
      <c r="D107" s="86"/>
      <c r="E107" s="80">
        <f>E108</f>
        <v>223</v>
      </c>
    </row>
    <row r="108" spans="1:5" s="207" customFormat="1" ht="25.5">
      <c r="A108" s="47" t="s">
        <v>989</v>
      </c>
      <c r="B108" s="134" t="s">
        <v>151</v>
      </c>
      <c r="C108" s="86" t="s">
        <v>190</v>
      </c>
      <c r="D108" s="86">
        <v>240</v>
      </c>
      <c r="E108" s="80">
        <f>106+85+32</f>
        <v>223</v>
      </c>
    </row>
    <row r="109" spans="1:5" s="207" customFormat="1" ht="102">
      <c r="A109" s="85" t="s">
        <v>770</v>
      </c>
      <c r="B109" s="79" t="s">
        <v>151</v>
      </c>
      <c r="C109" s="86" t="s">
        <v>191</v>
      </c>
      <c r="D109" s="86"/>
      <c r="E109" s="80">
        <f>E110</f>
        <v>684.9000000000001</v>
      </c>
    </row>
    <row r="110" spans="1:5" s="207" customFormat="1" ht="25.5">
      <c r="A110" s="47" t="s">
        <v>989</v>
      </c>
      <c r="B110" s="79" t="s">
        <v>151</v>
      </c>
      <c r="C110" s="86" t="s">
        <v>191</v>
      </c>
      <c r="D110" s="86">
        <v>240</v>
      </c>
      <c r="E110" s="80">
        <f>174.5+318.6+98.5+32+11.6+42+7.7</f>
        <v>684.9000000000001</v>
      </c>
    </row>
    <row r="111" spans="1:5" s="207" customFormat="1" ht="38.25">
      <c r="A111" s="74" t="s">
        <v>668</v>
      </c>
      <c r="B111" s="133" t="s">
        <v>151</v>
      </c>
      <c r="C111" s="128" t="s">
        <v>14</v>
      </c>
      <c r="D111" s="128"/>
      <c r="E111" s="72">
        <f>E112+E117</f>
        <v>2482.3</v>
      </c>
    </row>
    <row r="112" spans="1:5" s="99" customFormat="1" ht="63.75">
      <c r="A112" s="76" t="s">
        <v>669</v>
      </c>
      <c r="B112" s="133" t="s">
        <v>151</v>
      </c>
      <c r="C112" s="128" t="s">
        <v>48</v>
      </c>
      <c r="D112" s="128"/>
      <c r="E112" s="72">
        <f>E113+E115</f>
        <v>127</v>
      </c>
    </row>
    <row r="113" spans="1:5" s="207" customFormat="1" ht="76.5">
      <c r="A113" s="85" t="s">
        <v>671</v>
      </c>
      <c r="B113" s="134" t="s">
        <v>151</v>
      </c>
      <c r="C113" s="86" t="s">
        <v>215</v>
      </c>
      <c r="D113" s="86"/>
      <c r="E113" s="80">
        <f>E114</f>
        <v>5</v>
      </c>
    </row>
    <row r="114" spans="1:5" s="207" customFormat="1" ht="25.5">
      <c r="A114" s="100" t="s">
        <v>989</v>
      </c>
      <c r="B114" s="134" t="s">
        <v>151</v>
      </c>
      <c r="C114" s="86" t="s">
        <v>215</v>
      </c>
      <c r="D114" s="86">
        <v>240</v>
      </c>
      <c r="E114" s="80">
        <v>5</v>
      </c>
    </row>
    <row r="115" spans="1:5" s="207" customFormat="1" ht="76.5">
      <c r="A115" s="100" t="s">
        <v>1032</v>
      </c>
      <c r="B115" s="134" t="s">
        <v>151</v>
      </c>
      <c r="C115" s="86" t="s">
        <v>1031</v>
      </c>
      <c r="D115" s="86"/>
      <c r="E115" s="80">
        <f>E116</f>
        <v>122</v>
      </c>
    </row>
    <row r="116" spans="1:5" s="207" customFormat="1" ht="25.5">
      <c r="A116" s="100" t="s">
        <v>989</v>
      </c>
      <c r="B116" s="134" t="s">
        <v>151</v>
      </c>
      <c r="C116" s="86" t="s">
        <v>1031</v>
      </c>
      <c r="D116" s="86" t="s">
        <v>980</v>
      </c>
      <c r="E116" s="80">
        <v>122</v>
      </c>
    </row>
    <row r="117" spans="1:5" s="207" customFormat="1" ht="51">
      <c r="A117" s="76" t="s">
        <v>670</v>
      </c>
      <c r="B117" s="133" t="s">
        <v>151</v>
      </c>
      <c r="C117" s="128" t="s">
        <v>49</v>
      </c>
      <c r="D117" s="128"/>
      <c r="E117" s="72">
        <f>E118+E120+E122+E124+E126</f>
        <v>2355.3</v>
      </c>
    </row>
    <row r="118" spans="1:5" s="207" customFormat="1" ht="102">
      <c r="A118" s="85" t="s">
        <v>699</v>
      </c>
      <c r="B118" s="134" t="s">
        <v>151</v>
      </c>
      <c r="C118" s="86" t="s">
        <v>216</v>
      </c>
      <c r="D118" s="86"/>
      <c r="E118" s="80">
        <f>E119</f>
        <v>1257</v>
      </c>
    </row>
    <row r="119" spans="1:5" s="207" customFormat="1" ht="25.5">
      <c r="A119" s="100" t="s">
        <v>989</v>
      </c>
      <c r="B119" s="134" t="s">
        <v>151</v>
      </c>
      <c r="C119" s="86" t="s">
        <v>216</v>
      </c>
      <c r="D119" s="86">
        <v>240</v>
      </c>
      <c r="E119" s="80">
        <f>2245-988</f>
        <v>1257</v>
      </c>
    </row>
    <row r="120" spans="1:5" s="207" customFormat="1" ht="76.5">
      <c r="A120" s="85" t="s">
        <v>541</v>
      </c>
      <c r="B120" s="134" t="s">
        <v>151</v>
      </c>
      <c r="C120" s="86" t="s">
        <v>217</v>
      </c>
      <c r="D120" s="86"/>
      <c r="E120" s="80">
        <f>E121</f>
        <v>106</v>
      </c>
    </row>
    <row r="121" spans="1:5" s="207" customFormat="1" ht="25.5">
      <c r="A121" s="100" t="s">
        <v>989</v>
      </c>
      <c r="B121" s="134" t="s">
        <v>151</v>
      </c>
      <c r="C121" s="86" t="s">
        <v>217</v>
      </c>
      <c r="D121" s="86">
        <v>240</v>
      </c>
      <c r="E121" s="80">
        <v>106</v>
      </c>
    </row>
    <row r="122" spans="1:5" s="207" customFormat="1" ht="76.5">
      <c r="A122" s="85" t="s">
        <v>542</v>
      </c>
      <c r="B122" s="134" t="s">
        <v>151</v>
      </c>
      <c r="C122" s="86" t="s">
        <v>218</v>
      </c>
      <c r="D122" s="86"/>
      <c r="E122" s="80">
        <f>E123</f>
        <v>250</v>
      </c>
    </row>
    <row r="123" spans="1:5" s="207" customFormat="1" ht="25.5">
      <c r="A123" s="100" t="s">
        <v>989</v>
      </c>
      <c r="B123" s="134" t="s">
        <v>151</v>
      </c>
      <c r="C123" s="86" t="s">
        <v>218</v>
      </c>
      <c r="D123" s="86">
        <v>240</v>
      </c>
      <c r="E123" s="80">
        <v>250</v>
      </c>
    </row>
    <row r="124" spans="1:5" s="207" customFormat="1" ht="89.25">
      <c r="A124" s="85" t="s">
        <v>940</v>
      </c>
      <c r="B124" s="134" t="s">
        <v>151</v>
      </c>
      <c r="C124" s="86" t="s">
        <v>219</v>
      </c>
      <c r="D124" s="86"/>
      <c r="E124" s="80">
        <f>E125</f>
        <v>5.3</v>
      </c>
    </row>
    <row r="125" spans="1:5" s="207" customFormat="1" ht="25.5">
      <c r="A125" s="100" t="s">
        <v>989</v>
      </c>
      <c r="B125" s="134" t="s">
        <v>151</v>
      </c>
      <c r="C125" s="86" t="s">
        <v>219</v>
      </c>
      <c r="D125" s="86">
        <v>240</v>
      </c>
      <c r="E125" s="80">
        <v>5.3</v>
      </c>
    </row>
    <row r="126" spans="1:5" s="207" customFormat="1" ht="76.5">
      <c r="A126" s="85" t="s">
        <v>543</v>
      </c>
      <c r="B126" s="134" t="s">
        <v>151</v>
      </c>
      <c r="C126" s="86" t="s">
        <v>221</v>
      </c>
      <c r="D126" s="86"/>
      <c r="E126" s="80">
        <f>E127</f>
        <v>737</v>
      </c>
    </row>
    <row r="127" spans="1:5" s="207" customFormat="1" ht="25.5">
      <c r="A127" s="100" t="s">
        <v>989</v>
      </c>
      <c r="B127" s="134" t="s">
        <v>151</v>
      </c>
      <c r="C127" s="86" t="s">
        <v>221</v>
      </c>
      <c r="D127" s="86">
        <v>240</v>
      </c>
      <c r="E127" s="80">
        <v>737</v>
      </c>
    </row>
    <row r="128" spans="1:5" ht="25.5">
      <c r="A128" s="74" t="s">
        <v>164</v>
      </c>
      <c r="B128" s="70" t="s">
        <v>151</v>
      </c>
      <c r="C128" s="127" t="s">
        <v>163</v>
      </c>
      <c r="D128" s="127"/>
      <c r="E128" s="72">
        <f>E129</f>
        <v>15509.599999999999</v>
      </c>
    </row>
    <row r="129" spans="1:5" ht="12.75">
      <c r="A129" s="76" t="s">
        <v>159</v>
      </c>
      <c r="B129" s="70" t="s">
        <v>151</v>
      </c>
      <c r="C129" s="128" t="s">
        <v>158</v>
      </c>
      <c r="D129" s="128"/>
      <c r="E129" s="72">
        <f>E130+E132+E134+E137</f>
        <v>15509.599999999999</v>
      </c>
    </row>
    <row r="130" spans="1:5" ht="38.25">
      <c r="A130" s="89" t="s">
        <v>88</v>
      </c>
      <c r="B130" s="79" t="s">
        <v>151</v>
      </c>
      <c r="C130" s="90" t="s">
        <v>152</v>
      </c>
      <c r="D130" s="90"/>
      <c r="E130" s="80">
        <f>E131</f>
        <v>7424.4</v>
      </c>
    </row>
    <row r="131" spans="1:5" ht="25.5">
      <c r="A131" s="100" t="s">
        <v>979</v>
      </c>
      <c r="B131" s="79" t="s">
        <v>151</v>
      </c>
      <c r="C131" s="90" t="s">
        <v>152</v>
      </c>
      <c r="D131" s="90">
        <v>120</v>
      </c>
      <c r="E131" s="80">
        <f>5254+2170.4</f>
        <v>7424.4</v>
      </c>
    </row>
    <row r="132" spans="1:5" ht="38.25">
      <c r="A132" s="100" t="s">
        <v>89</v>
      </c>
      <c r="B132" s="79" t="s">
        <v>151</v>
      </c>
      <c r="C132" s="90" t="s">
        <v>150</v>
      </c>
      <c r="D132" s="90"/>
      <c r="E132" s="80">
        <f>E133</f>
        <v>259.7</v>
      </c>
    </row>
    <row r="133" spans="1:5" s="325" customFormat="1" ht="25.5">
      <c r="A133" s="100" t="s">
        <v>989</v>
      </c>
      <c r="B133" s="79" t="s">
        <v>151</v>
      </c>
      <c r="C133" s="90" t="s">
        <v>150</v>
      </c>
      <c r="D133" s="90">
        <v>240</v>
      </c>
      <c r="E133" s="80">
        <f>189+40.7+30</f>
        <v>259.7</v>
      </c>
    </row>
    <row r="134" spans="1:5" s="325" customFormat="1" ht="76.5">
      <c r="A134" s="100" t="s">
        <v>976</v>
      </c>
      <c r="B134" s="79" t="s">
        <v>151</v>
      </c>
      <c r="C134" s="314" t="s">
        <v>786</v>
      </c>
      <c r="D134" s="314"/>
      <c r="E134" s="80">
        <f>E135+E136</f>
        <v>4871.5</v>
      </c>
    </row>
    <row r="135" spans="1:5" s="325" customFormat="1" ht="25.5">
      <c r="A135" s="100" t="s">
        <v>979</v>
      </c>
      <c r="B135" s="79" t="s">
        <v>151</v>
      </c>
      <c r="C135" s="314" t="s">
        <v>786</v>
      </c>
      <c r="D135" s="314">
        <v>120</v>
      </c>
      <c r="E135" s="80">
        <v>4721.5</v>
      </c>
    </row>
    <row r="136" spans="1:5" s="325" customFormat="1" ht="25.5">
      <c r="A136" s="100" t="s">
        <v>989</v>
      </c>
      <c r="B136" s="79" t="s">
        <v>151</v>
      </c>
      <c r="C136" s="314" t="s">
        <v>786</v>
      </c>
      <c r="D136" s="314">
        <v>240</v>
      </c>
      <c r="E136" s="80">
        <v>150</v>
      </c>
    </row>
    <row r="137" spans="1:5" s="325" customFormat="1" ht="51">
      <c r="A137" s="104" t="s">
        <v>1008</v>
      </c>
      <c r="B137" s="79" t="s">
        <v>151</v>
      </c>
      <c r="C137" s="107" t="s">
        <v>929</v>
      </c>
      <c r="D137" s="106"/>
      <c r="E137" s="80">
        <f>E138+E139</f>
        <v>2954</v>
      </c>
    </row>
    <row r="138" spans="1:5" ht="25.5">
      <c r="A138" s="100" t="s">
        <v>979</v>
      </c>
      <c r="B138" s="79" t="s">
        <v>151</v>
      </c>
      <c r="C138" s="107" t="s">
        <v>929</v>
      </c>
      <c r="D138" s="106">
        <v>120</v>
      </c>
      <c r="E138" s="80">
        <v>2683</v>
      </c>
    </row>
    <row r="139" spans="1:5" ht="25.5">
      <c r="A139" s="100" t="s">
        <v>989</v>
      </c>
      <c r="B139" s="79" t="s">
        <v>151</v>
      </c>
      <c r="C139" s="107" t="s">
        <v>929</v>
      </c>
      <c r="D139" s="106">
        <v>240</v>
      </c>
      <c r="E139" s="80">
        <v>271</v>
      </c>
    </row>
    <row r="140" spans="1:5" s="335" customFormat="1" ht="12.75">
      <c r="A140" s="74" t="s">
        <v>416</v>
      </c>
      <c r="B140" s="133" t="s">
        <v>151</v>
      </c>
      <c r="C140" s="127" t="s">
        <v>4</v>
      </c>
      <c r="D140" s="127"/>
      <c r="E140" s="72">
        <f>E141</f>
        <v>69385.79999999999</v>
      </c>
    </row>
    <row r="141" spans="1:5" s="335" customFormat="1" ht="12.75">
      <c r="A141" s="76" t="s">
        <v>242</v>
      </c>
      <c r="B141" s="133" t="s">
        <v>151</v>
      </c>
      <c r="C141" s="128" t="s">
        <v>237</v>
      </c>
      <c r="D141" s="128"/>
      <c r="E141" s="72">
        <f>E142+E146+E148+E150+E152+E159+E156+E154</f>
        <v>69385.79999999999</v>
      </c>
    </row>
    <row r="142" spans="1:5" s="325" customFormat="1" ht="38.25">
      <c r="A142" s="108" t="s">
        <v>420</v>
      </c>
      <c r="B142" s="79" t="s">
        <v>151</v>
      </c>
      <c r="C142" s="90" t="s">
        <v>238</v>
      </c>
      <c r="D142" s="90"/>
      <c r="E142" s="80">
        <f>E143+E144+E145</f>
        <v>48268.6</v>
      </c>
    </row>
    <row r="143" spans="1:5" s="330" customFormat="1" ht="12.75">
      <c r="A143" s="89" t="s">
        <v>988</v>
      </c>
      <c r="B143" s="79" t="s">
        <v>151</v>
      </c>
      <c r="C143" s="90" t="s">
        <v>238</v>
      </c>
      <c r="D143" s="90">
        <v>110</v>
      </c>
      <c r="E143" s="80">
        <f>16004+7333.2+8260+25+810-410.9-440+204-60</f>
        <v>31725.3</v>
      </c>
    </row>
    <row r="144" spans="1:5" s="207" customFormat="1" ht="25.5">
      <c r="A144" s="89" t="s">
        <v>989</v>
      </c>
      <c r="B144" s="79" t="s">
        <v>151</v>
      </c>
      <c r="C144" s="90" t="s">
        <v>238</v>
      </c>
      <c r="D144" s="90">
        <v>240</v>
      </c>
      <c r="E144" s="80">
        <f>12008+72+108+4361.3-204+60</f>
        <v>16405.3</v>
      </c>
    </row>
    <row r="145" spans="1:5" s="207" customFormat="1" ht="12.75">
      <c r="A145" s="89" t="s">
        <v>993</v>
      </c>
      <c r="B145" s="79" t="s">
        <v>151</v>
      </c>
      <c r="C145" s="90" t="s">
        <v>238</v>
      </c>
      <c r="D145" s="90">
        <v>850</v>
      </c>
      <c r="E145" s="80">
        <f>6+2+130</f>
        <v>138</v>
      </c>
    </row>
    <row r="146" spans="1:5" ht="51">
      <c r="A146" s="89" t="s">
        <v>423</v>
      </c>
      <c r="B146" s="79" t="s">
        <v>151</v>
      </c>
      <c r="C146" s="90" t="s">
        <v>241</v>
      </c>
      <c r="D146" s="90"/>
      <c r="E146" s="80">
        <f>E147</f>
        <v>350</v>
      </c>
    </row>
    <row r="147" spans="1:5" ht="25.5">
      <c r="A147" s="89" t="s">
        <v>989</v>
      </c>
      <c r="B147" s="79" t="s">
        <v>151</v>
      </c>
      <c r="C147" s="90" t="s">
        <v>241</v>
      </c>
      <c r="D147" s="90">
        <v>240</v>
      </c>
      <c r="E147" s="80">
        <v>350</v>
      </c>
    </row>
    <row r="148" spans="1:5" s="325" customFormat="1" ht="25.5">
      <c r="A148" s="89" t="s">
        <v>426</v>
      </c>
      <c r="B148" s="79" t="s">
        <v>151</v>
      </c>
      <c r="C148" s="90" t="s">
        <v>243</v>
      </c>
      <c r="D148" s="90"/>
      <c r="E148" s="80">
        <f>E149</f>
        <v>300</v>
      </c>
    </row>
    <row r="149" spans="1:5" s="325" customFormat="1" ht="25.5">
      <c r="A149" s="89" t="s">
        <v>989</v>
      </c>
      <c r="B149" s="79" t="s">
        <v>151</v>
      </c>
      <c r="C149" s="90" t="s">
        <v>243</v>
      </c>
      <c r="D149" s="90">
        <v>240</v>
      </c>
      <c r="E149" s="80">
        <v>300</v>
      </c>
    </row>
    <row r="150" spans="1:5" ht="38.25">
      <c r="A150" s="89" t="s">
        <v>418</v>
      </c>
      <c r="B150" s="134" t="s">
        <v>151</v>
      </c>
      <c r="C150" s="90" t="s">
        <v>244</v>
      </c>
      <c r="D150" s="90"/>
      <c r="E150" s="80">
        <f>E151</f>
        <v>200</v>
      </c>
    </row>
    <row r="151" spans="1:5" ht="12.75">
      <c r="A151" s="100" t="s">
        <v>993</v>
      </c>
      <c r="B151" s="134" t="s">
        <v>151</v>
      </c>
      <c r="C151" s="90" t="s">
        <v>244</v>
      </c>
      <c r="D151" s="90">
        <v>850</v>
      </c>
      <c r="E151" s="80">
        <f>200</f>
        <v>200</v>
      </c>
    </row>
    <row r="152" spans="1:5" ht="25.5">
      <c r="A152" s="89" t="s">
        <v>424</v>
      </c>
      <c r="B152" s="134" t="s">
        <v>151</v>
      </c>
      <c r="C152" s="90" t="s">
        <v>421</v>
      </c>
      <c r="D152" s="90"/>
      <c r="E152" s="80">
        <f>E153</f>
        <v>450</v>
      </c>
    </row>
    <row r="153" spans="1:5" ht="25.5">
      <c r="A153" s="89" t="s">
        <v>989</v>
      </c>
      <c r="B153" s="134" t="s">
        <v>151</v>
      </c>
      <c r="C153" s="90" t="s">
        <v>421</v>
      </c>
      <c r="D153" s="90">
        <v>240</v>
      </c>
      <c r="E153" s="80">
        <v>450</v>
      </c>
    </row>
    <row r="154" spans="1:5" ht="38.25">
      <c r="A154" s="88" t="s">
        <v>1095</v>
      </c>
      <c r="B154" s="134" t="s">
        <v>151</v>
      </c>
      <c r="C154" s="92" t="s">
        <v>1051</v>
      </c>
      <c r="D154" s="92"/>
      <c r="E154" s="94">
        <f>E155</f>
        <v>1000</v>
      </c>
    </row>
    <row r="155" spans="1:5" ht="25.5">
      <c r="A155" s="88" t="s">
        <v>989</v>
      </c>
      <c r="B155" s="134" t="s">
        <v>151</v>
      </c>
      <c r="C155" s="92" t="s">
        <v>1051</v>
      </c>
      <c r="D155" s="92">
        <v>240</v>
      </c>
      <c r="E155" s="94">
        <v>1000</v>
      </c>
    </row>
    <row r="156" spans="1:5" s="207" customFormat="1" ht="51">
      <c r="A156" s="104" t="s">
        <v>1009</v>
      </c>
      <c r="B156" s="79" t="s">
        <v>151</v>
      </c>
      <c r="C156" s="107" t="s">
        <v>930</v>
      </c>
      <c r="D156" s="106"/>
      <c r="E156" s="125">
        <f>E157+E158</f>
        <v>15166</v>
      </c>
    </row>
    <row r="157" spans="1:5" s="207" customFormat="1" ht="12.75">
      <c r="A157" s="89" t="s">
        <v>988</v>
      </c>
      <c r="B157" s="79" t="s">
        <v>151</v>
      </c>
      <c r="C157" s="107" t="s">
        <v>930</v>
      </c>
      <c r="D157" s="106">
        <v>110</v>
      </c>
      <c r="E157" s="125">
        <f>7684+188</f>
        <v>7872</v>
      </c>
    </row>
    <row r="158" spans="1:5" s="207" customFormat="1" ht="25.5">
      <c r="A158" s="89" t="s">
        <v>989</v>
      </c>
      <c r="B158" s="79" t="s">
        <v>151</v>
      </c>
      <c r="C158" s="107" t="s">
        <v>930</v>
      </c>
      <c r="D158" s="106">
        <v>240</v>
      </c>
      <c r="E158" s="125">
        <v>7294</v>
      </c>
    </row>
    <row r="159" spans="1:5" ht="51">
      <c r="A159" s="104" t="s">
        <v>1010</v>
      </c>
      <c r="B159" s="79" t="s">
        <v>151</v>
      </c>
      <c r="C159" s="107" t="s">
        <v>932</v>
      </c>
      <c r="D159" s="106"/>
      <c r="E159" s="125">
        <f>E160+E161+E162</f>
        <v>3651.2</v>
      </c>
    </row>
    <row r="160" spans="1:5" ht="12.75">
      <c r="A160" s="89" t="s">
        <v>988</v>
      </c>
      <c r="B160" s="79" t="s">
        <v>151</v>
      </c>
      <c r="C160" s="107" t="s">
        <v>932</v>
      </c>
      <c r="D160" s="106">
        <v>110</v>
      </c>
      <c r="E160" s="125">
        <v>3519.2</v>
      </c>
    </row>
    <row r="161" spans="1:5" ht="25.5">
      <c r="A161" s="89" t="s">
        <v>989</v>
      </c>
      <c r="B161" s="79" t="s">
        <v>151</v>
      </c>
      <c r="C161" s="107" t="s">
        <v>932</v>
      </c>
      <c r="D161" s="106">
        <v>240</v>
      </c>
      <c r="E161" s="125">
        <v>130</v>
      </c>
    </row>
    <row r="162" spans="1:5" ht="12.75">
      <c r="A162" s="89" t="s">
        <v>993</v>
      </c>
      <c r="B162" s="79" t="s">
        <v>151</v>
      </c>
      <c r="C162" s="107" t="s">
        <v>932</v>
      </c>
      <c r="D162" s="106">
        <v>850</v>
      </c>
      <c r="E162" s="125">
        <v>2</v>
      </c>
    </row>
    <row r="163" spans="1:5" s="338" customFormat="1" ht="28.5">
      <c r="A163" s="169" t="s">
        <v>272</v>
      </c>
      <c r="B163" s="175" t="s">
        <v>271</v>
      </c>
      <c r="C163" s="206"/>
      <c r="D163" s="206"/>
      <c r="E163" s="172">
        <f>E164</f>
        <v>500</v>
      </c>
    </row>
    <row r="164" spans="1:5" s="329" customFormat="1" ht="42.75">
      <c r="A164" s="169" t="s">
        <v>273</v>
      </c>
      <c r="B164" s="175" t="s">
        <v>195</v>
      </c>
      <c r="C164" s="206"/>
      <c r="D164" s="206"/>
      <c r="E164" s="172">
        <f>E165</f>
        <v>500</v>
      </c>
    </row>
    <row r="165" spans="1:5" s="207" customFormat="1" ht="38.25">
      <c r="A165" s="74" t="s">
        <v>444</v>
      </c>
      <c r="B165" s="133" t="s">
        <v>195</v>
      </c>
      <c r="C165" s="128" t="s">
        <v>13</v>
      </c>
      <c r="D165" s="128"/>
      <c r="E165" s="72">
        <f>E166</f>
        <v>500</v>
      </c>
    </row>
    <row r="166" spans="1:5" s="99" customFormat="1" ht="89.25">
      <c r="A166" s="76" t="s">
        <v>445</v>
      </c>
      <c r="B166" s="133" t="s">
        <v>195</v>
      </c>
      <c r="C166" s="128" t="s">
        <v>47</v>
      </c>
      <c r="D166" s="128"/>
      <c r="E166" s="72">
        <f>E167+E169+E171+E173+E175+E177+E179+E181</f>
        <v>500</v>
      </c>
    </row>
    <row r="167" spans="1:5" s="207" customFormat="1" ht="114.75">
      <c r="A167" s="85" t="s">
        <v>599</v>
      </c>
      <c r="B167" s="134" t="s">
        <v>195</v>
      </c>
      <c r="C167" s="86" t="s">
        <v>194</v>
      </c>
      <c r="D167" s="86"/>
      <c r="E167" s="80">
        <f>E168</f>
        <v>15</v>
      </c>
    </row>
    <row r="168" spans="1:5" s="207" customFormat="1" ht="25.5">
      <c r="A168" s="100" t="s">
        <v>989</v>
      </c>
      <c r="B168" s="134" t="s">
        <v>195</v>
      </c>
      <c r="C168" s="86" t="s">
        <v>194</v>
      </c>
      <c r="D168" s="86">
        <v>240</v>
      </c>
      <c r="E168" s="80">
        <v>15</v>
      </c>
    </row>
    <row r="169" spans="1:5" s="207" customFormat="1" ht="114.75">
      <c r="A169" s="85" t="s">
        <v>674</v>
      </c>
      <c r="B169" s="134" t="s">
        <v>195</v>
      </c>
      <c r="C169" s="86" t="s">
        <v>196</v>
      </c>
      <c r="D169" s="86"/>
      <c r="E169" s="80">
        <f>E170</f>
        <v>10</v>
      </c>
    </row>
    <row r="170" spans="1:5" s="207" customFormat="1" ht="25.5">
      <c r="A170" s="100" t="s">
        <v>989</v>
      </c>
      <c r="B170" s="134" t="s">
        <v>195</v>
      </c>
      <c r="C170" s="86" t="s">
        <v>196</v>
      </c>
      <c r="D170" s="86">
        <v>240</v>
      </c>
      <c r="E170" s="80">
        <v>10</v>
      </c>
    </row>
    <row r="171" spans="1:5" s="207" customFormat="1" ht="114.75">
      <c r="A171" s="85" t="s">
        <v>600</v>
      </c>
      <c r="B171" s="134" t="s">
        <v>195</v>
      </c>
      <c r="C171" s="86" t="s">
        <v>296</v>
      </c>
      <c r="D171" s="86"/>
      <c r="E171" s="80">
        <f>E172</f>
        <v>20</v>
      </c>
    </row>
    <row r="172" spans="1:5" s="207" customFormat="1" ht="25.5">
      <c r="A172" s="100" t="s">
        <v>989</v>
      </c>
      <c r="B172" s="134" t="s">
        <v>195</v>
      </c>
      <c r="C172" s="86" t="s">
        <v>296</v>
      </c>
      <c r="D172" s="86">
        <v>240</v>
      </c>
      <c r="E172" s="80">
        <v>20</v>
      </c>
    </row>
    <row r="173" spans="1:5" s="207" customFormat="1" ht="114.75">
      <c r="A173" s="85" t="s">
        <v>675</v>
      </c>
      <c r="B173" s="134" t="s">
        <v>195</v>
      </c>
      <c r="C173" s="86" t="s">
        <v>295</v>
      </c>
      <c r="D173" s="86"/>
      <c r="E173" s="80">
        <f>E174</f>
        <v>20</v>
      </c>
    </row>
    <row r="174" spans="1:5" s="207" customFormat="1" ht="25.5">
      <c r="A174" s="100" t="s">
        <v>989</v>
      </c>
      <c r="B174" s="134" t="s">
        <v>195</v>
      </c>
      <c r="C174" s="86" t="s">
        <v>295</v>
      </c>
      <c r="D174" s="86">
        <v>240</v>
      </c>
      <c r="E174" s="80">
        <v>20</v>
      </c>
    </row>
    <row r="175" spans="1:5" s="207" customFormat="1" ht="127.5">
      <c r="A175" s="85" t="s">
        <v>941</v>
      </c>
      <c r="B175" s="134" t="s">
        <v>195</v>
      </c>
      <c r="C175" s="86" t="s">
        <v>297</v>
      </c>
      <c r="D175" s="86"/>
      <c r="E175" s="80">
        <f>E176</f>
        <v>15</v>
      </c>
    </row>
    <row r="176" spans="1:5" s="207" customFormat="1" ht="25.5">
      <c r="A176" s="100" t="s">
        <v>989</v>
      </c>
      <c r="B176" s="134" t="s">
        <v>195</v>
      </c>
      <c r="C176" s="86" t="s">
        <v>297</v>
      </c>
      <c r="D176" s="86">
        <v>240</v>
      </c>
      <c r="E176" s="80">
        <v>15</v>
      </c>
    </row>
    <row r="177" spans="1:5" s="207" customFormat="1" ht="114.75">
      <c r="A177" s="85" t="s">
        <v>676</v>
      </c>
      <c r="B177" s="134" t="s">
        <v>195</v>
      </c>
      <c r="C177" s="86" t="s">
        <v>298</v>
      </c>
      <c r="D177" s="86"/>
      <c r="E177" s="80">
        <f>E178</f>
        <v>20</v>
      </c>
    </row>
    <row r="178" spans="1:5" s="207" customFormat="1" ht="25.5">
      <c r="A178" s="100" t="s">
        <v>989</v>
      </c>
      <c r="B178" s="134" t="s">
        <v>195</v>
      </c>
      <c r="C178" s="86" t="s">
        <v>298</v>
      </c>
      <c r="D178" s="86">
        <v>240</v>
      </c>
      <c r="E178" s="80">
        <v>20</v>
      </c>
    </row>
    <row r="179" spans="1:5" s="99" customFormat="1" ht="114.75">
      <c r="A179" s="85" t="s">
        <v>672</v>
      </c>
      <c r="B179" s="134" t="s">
        <v>195</v>
      </c>
      <c r="C179" s="86" t="s">
        <v>616</v>
      </c>
      <c r="D179" s="86"/>
      <c r="E179" s="80">
        <f>E180</f>
        <v>200</v>
      </c>
    </row>
    <row r="180" spans="1:5" s="325" customFormat="1" ht="12.75">
      <c r="A180" s="85" t="s">
        <v>75</v>
      </c>
      <c r="B180" s="134" t="s">
        <v>195</v>
      </c>
      <c r="C180" s="86" t="s">
        <v>616</v>
      </c>
      <c r="D180" s="86" t="s">
        <v>185</v>
      </c>
      <c r="E180" s="80">
        <v>200</v>
      </c>
    </row>
    <row r="181" spans="1:5" ht="114.75">
      <c r="A181" s="85" t="s">
        <v>673</v>
      </c>
      <c r="B181" s="134" t="s">
        <v>195</v>
      </c>
      <c r="C181" s="86" t="s">
        <v>617</v>
      </c>
      <c r="D181" s="86"/>
      <c r="E181" s="80">
        <f>E182</f>
        <v>200</v>
      </c>
    </row>
    <row r="182" spans="1:5" ht="12.75">
      <c r="A182" s="83" t="s">
        <v>75</v>
      </c>
      <c r="B182" s="134" t="s">
        <v>195</v>
      </c>
      <c r="C182" s="86" t="s">
        <v>617</v>
      </c>
      <c r="D182" s="86" t="s">
        <v>185</v>
      </c>
      <c r="E182" s="80">
        <v>200</v>
      </c>
    </row>
    <row r="183" spans="1:5" s="338" customFormat="1" ht="15">
      <c r="A183" s="169" t="s">
        <v>275</v>
      </c>
      <c r="B183" s="175" t="s">
        <v>274</v>
      </c>
      <c r="C183" s="206"/>
      <c r="D183" s="206"/>
      <c r="E183" s="172">
        <f>E184+E200+E214+E209</f>
        <v>38892.5</v>
      </c>
    </row>
    <row r="184" spans="1:5" s="338" customFormat="1" ht="15">
      <c r="A184" s="169" t="s">
        <v>95</v>
      </c>
      <c r="B184" s="175" t="s">
        <v>94</v>
      </c>
      <c r="C184" s="206"/>
      <c r="D184" s="206"/>
      <c r="E184" s="172">
        <f>E185</f>
        <v>9800</v>
      </c>
    </row>
    <row r="185" spans="1:5" s="99" customFormat="1" ht="38.25">
      <c r="A185" s="74" t="s">
        <v>209</v>
      </c>
      <c r="B185" s="133" t="s">
        <v>94</v>
      </c>
      <c r="C185" s="128" t="s">
        <v>9</v>
      </c>
      <c r="D185" s="128"/>
      <c r="E185" s="72">
        <f>E186+E189+E192+E195</f>
        <v>9800</v>
      </c>
    </row>
    <row r="186" spans="1:5" s="99" customFormat="1" ht="63.75">
      <c r="A186" s="76" t="s">
        <v>601</v>
      </c>
      <c r="B186" s="133" t="s">
        <v>94</v>
      </c>
      <c r="C186" s="128" t="s">
        <v>30</v>
      </c>
      <c r="D186" s="128"/>
      <c r="E186" s="72">
        <f>E187</f>
        <v>3630</v>
      </c>
    </row>
    <row r="187" spans="1:5" s="207" customFormat="1" ht="76.5">
      <c r="A187" s="89" t="s">
        <v>559</v>
      </c>
      <c r="B187" s="134" t="s">
        <v>94</v>
      </c>
      <c r="C187" s="86" t="s">
        <v>92</v>
      </c>
      <c r="D187" s="86"/>
      <c r="E187" s="80">
        <f>E188</f>
        <v>3630</v>
      </c>
    </row>
    <row r="188" spans="1:5" s="207" customFormat="1" ht="38.25">
      <c r="A188" s="85" t="s">
        <v>136</v>
      </c>
      <c r="B188" s="134" t="s">
        <v>94</v>
      </c>
      <c r="C188" s="86" t="s">
        <v>92</v>
      </c>
      <c r="D188" s="86" t="s">
        <v>93</v>
      </c>
      <c r="E188" s="80">
        <v>3630</v>
      </c>
    </row>
    <row r="189" spans="1:5" s="99" customFormat="1" ht="63.75">
      <c r="A189" s="76" t="s">
        <v>483</v>
      </c>
      <c r="B189" s="133" t="s">
        <v>94</v>
      </c>
      <c r="C189" s="128" t="s">
        <v>31</v>
      </c>
      <c r="D189" s="128"/>
      <c r="E189" s="72">
        <f>E190</f>
        <v>3800</v>
      </c>
    </row>
    <row r="190" spans="1:5" s="207" customFormat="1" ht="63.75">
      <c r="A190" s="89" t="s">
        <v>484</v>
      </c>
      <c r="B190" s="134" t="s">
        <v>94</v>
      </c>
      <c r="C190" s="86" t="s">
        <v>96</v>
      </c>
      <c r="D190" s="86"/>
      <c r="E190" s="80">
        <f>E191</f>
        <v>3800</v>
      </c>
    </row>
    <row r="191" spans="1:5" s="207" customFormat="1" ht="38.25">
      <c r="A191" s="85" t="s">
        <v>136</v>
      </c>
      <c r="B191" s="134" t="s">
        <v>94</v>
      </c>
      <c r="C191" s="86" t="s">
        <v>96</v>
      </c>
      <c r="D191" s="86" t="s">
        <v>93</v>
      </c>
      <c r="E191" s="80">
        <v>3800</v>
      </c>
    </row>
    <row r="192" spans="1:5" s="99" customFormat="1" ht="76.5">
      <c r="A192" s="76" t="s">
        <v>560</v>
      </c>
      <c r="B192" s="133" t="s">
        <v>94</v>
      </c>
      <c r="C192" s="128" t="s">
        <v>32</v>
      </c>
      <c r="D192" s="128"/>
      <c r="E192" s="72">
        <f>E193</f>
        <v>570</v>
      </c>
    </row>
    <row r="193" spans="1:5" s="207" customFormat="1" ht="76.5">
      <c r="A193" s="85" t="s">
        <v>677</v>
      </c>
      <c r="B193" s="134" t="s">
        <v>94</v>
      </c>
      <c r="C193" s="86" t="s">
        <v>132</v>
      </c>
      <c r="D193" s="86"/>
      <c r="E193" s="80">
        <f>E194</f>
        <v>570</v>
      </c>
    </row>
    <row r="194" spans="1:5" s="207" customFormat="1" ht="25.5">
      <c r="A194" s="100" t="s">
        <v>989</v>
      </c>
      <c r="B194" s="134" t="s">
        <v>94</v>
      </c>
      <c r="C194" s="86" t="s">
        <v>132</v>
      </c>
      <c r="D194" s="86">
        <v>240</v>
      </c>
      <c r="E194" s="80">
        <v>570</v>
      </c>
    </row>
    <row r="195" spans="1:5" s="99" customFormat="1" ht="63.75">
      <c r="A195" s="76" t="s">
        <v>604</v>
      </c>
      <c r="B195" s="133" t="s">
        <v>94</v>
      </c>
      <c r="C195" s="128" t="s">
        <v>33</v>
      </c>
      <c r="D195" s="128"/>
      <c r="E195" s="72">
        <f>E196+E198</f>
        <v>1800</v>
      </c>
    </row>
    <row r="196" spans="1:5" s="207" customFormat="1" ht="89.25">
      <c r="A196" s="85" t="s">
        <v>561</v>
      </c>
      <c r="B196" s="134" t="s">
        <v>94</v>
      </c>
      <c r="C196" s="86" t="s">
        <v>98</v>
      </c>
      <c r="D196" s="86"/>
      <c r="E196" s="80">
        <f>E197</f>
        <v>300</v>
      </c>
    </row>
    <row r="197" spans="1:5" s="207" customFormat="1" ht="38.25">
      <c r="A197" s="85" t="s">
        <v>136</v>
      </c>
      <c r="B197" s="134" t="s">
        <v>94</v>
      </c>
      <c r="C197" s="86" t="s">
        <v>98</v>
      </c>
      <c r="D197" s="86" t="s">
        <v>93</v>
      </c>
      <c r="E197" s="80">
        <v>300</v>
      </c>
    </row>
    <row r="198" spans="1:5" s="207" customFormat="1" ht="89.25">
      <c r="A198" s="85" t="s">
        <v>735</v>
      </c>
      <c r="B198" s="134" t="s">
        <v>94</v>
      </c>
      <c r="C198" s="86" t="s">
        <v>734</v>
      </c>
      <c r="D198" s="86"/>
      <c r="E198" s="80">
        <f>E199</f>
        <v>1500</v>
      </c>
    </row>
    <row r="199" spans="1:5" s="207" customFormat="1" ht="38.25">
      <c r="A199" s="85" t="s">
        <v>136</v>
      </c>
      <c r="B199" s="134" t="s">
        <v>94</v>
      </c>
      <c r="C199" s="86" t="s">
        <v>734</v>
      </c>
      <c r="D199" s="86" t="s">
        <v>93</v>
      </c>
      <c r="E199" s="80">
        <v>1500</v>
      </c>
    </row>
    <row r="200" spans="1:5" s="338" customFormat="1" ht="15">
      <c r="A200" s="185" t="s">
        <v>135</v>
      </c>
      <c r="B200" s="175" t="s">
        <v>102</v>
      </c>
      <c r="C200" s="206"/>
      <c r="D200" s="206"/>
      <c r="E200" s="172">
        <f>E201</f>
        <v>23112.5</v>
      </c>
    </row>
    <row r="201" spans="1:5" s="333" customFormat="1" ht="38.25">
      <c r="A201" s="74" t="s">
        <v>0</v>
      </c>
      <c r="B201" s="70" t="s">
        <v>102</v>
      </c>
      <c r="C201" s="128" t="s">
        <v>10</v>
      </c>
      <c r="D201" s="128"/>
      <c r="E201" s="72">
        <f>E202</f>
        <v>23112.5</v>
      </c>
    </row>
    <row r="202" spans="1:5" s="333" customFormat="1" ht="63.75">
      <c r="A202" s="76" t="s">
        <v>489</v>
      </c>
      <c r="B202" s="70" t="s">
        <v>102</v>
      </c>
      <c r="C202" s="128" t="s">
        <v>35</v>
      </c>
      <c r="D202" s="128"/>
      <c r="E202" s="72">
        <f>E203+E205+E207</f>
        <v>23112.5</v>
      </c>
    </row>
    <row r="203" spans="1:5" s="207" customFormat="1" ht="114.75">
      <c r="A203" s="47" t="s">
        <v>498</v>
      </c>
      <c r="B203" s="79" t="s">
        <v>102</v>
      </c>
      <c r="C203" s="86" t="s">
        <v>134</v>
      </c>
      <c r="D203" s="86"/>
      <c r="E203" s="80">
        <f>E204</f>
        <v>17500</v>
      </c>
    </row>
    <row r="204" spans="1:5" s="207" customFormat="1" ht="38.25">
      <c r="A204" s="85" t="s">
        <v>136</v>
      </c>
      <c r="B204" s="79" t="s">
        <v>102</v>
      </c>
      <c r="C204" s="86" t="s">
        <v>134</v>
      </c>
      <c r="D204" s="86" t="s">
        <v>93</v>
      </c>
      <c r="E204" s="80">
        <v>17500</v>
      </c>
    </row>
    <row r="205" spans="1:5" s="207" customFormat="1" ht="114.75">
      <c r="A205" s="82" t="s">
        <v>1027</v>
      </c>
      <c r="B205" s="79" t="s">
        <v>102</v>
      </c>
      <c r="C205" s="86" t="s">
        <v>1025</v>
      </c>
      <c r="D205" s="86"/>
      <c r="E205" s="80">
        <f>E206</f>
        <v>5508.6</v>
      </c>
    </row>
    <row r="206" spans="1:5" s="207" customFormat="1" ht="38.25">
      <c r="A206" s="85" t="s">
        <v>136</v>
      </c>
      <c r="B206" s="79" t="s">
        <v>102</v>
      </c>
      <c r="C206" s="86" t="s">
        <v>1025</v>
      </c>
      <c r="D206" s="86" t="s">
        <v>93</v>
      </c>
      <c r="E206" s="80">
        <v>5508.6</v>
      </c>
    </row>
    <row r="207" spans="1:5" s="207" customFormat="1" ht="127.5">
      <c r="A207" s="82" t="s">
        <v>1028</v>
      </c>
      <c r="B207" s="79" t="s">
        <v>102</v>
      </c>
      <c r="C207" s="86" t="s">
        <v>1026</v>
      </c>
      <c r="D207" s="86"/>
      <c r="E207" s="80">
        <f>E208</f>
        <v>103.9</v>
      </c>
    </row>
    <row r="208" spans="1:5" s="207" customFormat="1" ht="38.25">
      <c r="A208" s="85" t="s">
        <v>136</v>
      </c>
      <c r="B208" s="79" t="s">
        <v>102</v>
      </c>
      <c r="C208" s="86" t="s">
        <v>1026</v>
      </c>
      <c r="D208" s="86" t="s">
        <v>93</v>
      </c>
      <c r="E208" s="80">
        <v>103.9</v>
      </c>
    </row>
    <row r="209" spans="1:5" s="207" customFormat="1" ht="14.25">
      <c r="A209" s="409" t="s">
        <v>1054</v>
      </c>
      <c r="B209" s="181" t="s">
        <v>1056</v>
      </c>
      <c r="C209" s="193"/>
      <c r="D209" s="182"/>
      <c r="E209" s="405">
        <f>E210</f>
        <v>1050</v>
      </c>
    </row>
    <row r="210" spans="1:5" s="207" customFormat="1" ht="42.75">
      <c r="A210" s="403" t="s">
        <v>442</v>
      </c>
      <c r="B210" s="181" t="s">
        <v>1056</v>
      </c>
      <c r="C210" s="193" t="s">
        <v>13</v>
      </c>
      <c r="D210" s="186"/>
      <c r="E210" s="405">
        <f>E211</f>
        <v>1050</v>
      </c>
    </row>
    <row r="211" spans="1:5" s="207" customFormat="1" ht="51">
      <c r="A211" s="76" t="s">
        <v>535</v>
      </c>
      <c r="B211" s="181" t="s">
        <v>1056</v>
      </c>
      <c r="C211" s="193" t="s">
        <v>210</v>
      </c>
      <c r="D211" s="186"/>
      <c r="E211" s="405">
        <f>E212</f>
        <v>1050</v>
      </c>
    </row>
    <row r="212" spans="1:5" s="207" customFormat="1" ht="63.75">
      <c r="A212" s="88" t="s">
        <v>1055</v>
      </c>
      <c r="B212" s="254" t="s">
        <v>1056</v>
      </c>
      <c r="C212" s="410" t="s">
        <v>1057</v>
      </c>
      <c r="D212" s="186"/>
      <c r="E212" s="411">
        <f>E213</f>
        <v>1050</v>
      </c>
    </row>
    <row r="213" spans="1:5" s="207" customFormat="1" ht="15">
      <c r="A213" s="88" t="s">
        <v>990</v>
      </c>
      <c r="B213" s="254" t="s">
        <v>1056</v>
      </c>
      <c r="C213" s="410" t="s">
        <v>1057</v>
      </c>
      <c r="D213" s="186">
        <v>410</v>
      </c>
      <c r="E213" s="411">
        <v>1050</v>
      </c>
    </row>
    <row r="214" spans="1:5" s="338" customFormat="1" ht="15">
      <c r="A214" s="169" t="s">
        <v>101</v>
      </c>
      <c r="B214" s="175" t="s">
        <v>100</v>
      </c>
      <c r="C214" s="206"/>
      <c r="D214" s="206"/>
      <c r="E214" s="172">
        <f>E215+E219+E232</f>
        <v>4930</v>
      </c>
    </row>
    <row r="215" spans="1:5" s="332" customFormat="1" ht="38.25">
      <c r="A215" s="74" t="s">
        <v>209</v>
      </c>
      <c r="B215" s="133" t="s">
        <v>100</v>
      </c>
      <c r="C215" s="128" t="s">
        <v>9</v>
      </c>
      <c r="D215" s="128"/>
      <c r="E215" s="72">
        <f>E216</f>
        <v>300</v>
      </c>
    </row>
    <row r="216" spans="1:5" s="332" customFormat="1" ht="63.75">
      <c r="A216" s="76" t="s">
        <v>604</v>
      </c>
      <c r="B216" s="133" t="s">
        <v>100</v>
      </c>
      <c r="C216" s="128" t="s">
        <v>33</v>
      </c>
      <c r="D216" s="128"/>
      <c r="E216" s="72">
        <f>E217</f>
        <v>300</v>
      </c>
    </row>
    <row r="217" spans="1:5" s="207" customFormat="1" ht="89.25">
      <c r="A217" s="85" t="s">
        <v>488</v>
      </c>
      <c r="B217" s="134" t="s">
        <v>100</v>
      </c>
      <c r="C217" s="86" t="s">
        <v>99</v>
      </c>
      <c r="D217" s="86"/>
      <c r="E217" s="80">
        <f>E218</f>
        <v>300</v>
      </c>
    </row>
    <row r="218" spans="1:5" s="207" customFormat="1" ht="25.5">
      <c r="A218" s="85" t="s">
        <v>235</v>
      </c>
      <c r="B218" s="134" t="s">
        <v>100</v>
      </c>
      <c r="C218" s="86" t="s">
        <v>99</v>
      </c>
      <c r="D218" s="86" t="s">
        <v>234</v>
      </c>
      <c r="E218" s="80">
        <v>300</v>
      </c>
    </row>
    <row r="219" spans="1:5" s="207" customFormat="1" ht="38.25">
      <c r="A219" s="74" t="s">
        <v>1</v>
      </c>
      <c r="B219" s="133" t="s">
        <v>100</v>
      </c>
      <c r="C219" s="128" t="s">
        <v>11</v>
      </c>
      <c r="D219" s="128"/>
      <c r="E219" s="72">
        <f>E220+E229</f>
        <v>930</v>
      </c>
    </row>
    <row r="220" spans="1:5" s="332" customFormat="1" ht="63.75">
      <c r="A220" s="76" t="s">
        <v>605</v>
      </c>
      <c r="B220" s="133" t="s">
        <v>100</v>
      </c>
      <c r="C220" s="128" t="s">
        <v>42</v>
      </c>
      <c r="D220" s="128"/>
      <c r="E220" s="72">
        <f>E221+E223+E225+E227</f>
        <v>630</v>
      </c>
    </row>
    <row r="221" spans="1:5" s="207" customFormat="1" ht="102">
      <c r="A221" s="47" t="s">
        <v>606</v>
      </c>
      <c r="B221" s="134" t="s">
        <v>100</v>
      </c>
      <c r="C221" s="86" t="s">
        <v>287</v>
      </c>
      <c r="D221" s="86"/>
      <c r="E221" s="80">
        <f>E222</f>
        <v>300</v>
      </c>
    </row>
    <row r="222" spans="1:5" s="207" customFormat="1" ht="38.25">
      <c r="A222" s="85" t="s">
        <v>136</v>
      </c>
      <c r="B222" s="134" t="s">
        <v>100</v>
      </c>
      <c r="C222" s="86" t="s">
        <v>287</v>
      </c>
      <c r="D222" s="86" t="s">
        <v>93</v>
      </c>
      <c r="E222" s="80">
        <v>300</v>
      </c>
    </row>
    <row r="223" spans="1:5" s="207" customFormat="1" ht="102">
      <c r="A223" s="47" t="s">
        <v>607</v>
      </c>
      <c r="B223" s="134" t="s">
        <v>100</v>
      </c>
      <c r="C223" s="86" t="s">
        <v>288</v>
      </c>
      <c r="D223" s="86"/>
      <c r="E223" s="80">
        <f>E224</f>
        <v>260</v>
      </c>
    </row>
    <row r="224" spans="1:5" s="207" customFormat="1" ht="25.5">
      <c r="A224" s="85" t="s">
        <v>235</v>
      </c>
      <c r="B224" s="134" t="s">
        <v>100</v>
      </c>
      <c r="C224" s="86" t="s">
        <v>288</v>
      </c>
      <c r="D224" s="86" t="s">
        <v>234</v>
      </c>
      <c r="E224" s="80">
        <v>260</v>
      </c>
    </row>
    <row r="225" spans="1:5" s="207" customFormat="1" ht="89.25">
      <c r="A225" s="47" t="s">
        <v>286</v>
      </c>
      <c r="B225" s="134" t="s">
        <v>100</v>
      </c>
      <c r="C225" s="86" t="s">
        <v>289</v>
      </c>
      <c r="D225" s="86"/>
      <c r="E225" s="80">
        <f>E226</f>
        <v>20</v>
      </c>
    </row>
    <row r="226" spans="1:5" s="207" customFormat="1" ht="25.5">
      <c r="A226" s="47" t="s">
        <v>989</v>
      </c>
      <c r="B226" s="134" t="s">
        <v>100</v>
      </c>
      <c r="C226" s="86" t="s">
        <v>289</v>
      </c>
      <c r="D226" s="86">
        <v>240</v>
      </c>
      <c r="E226" s="80">
        <v>20</v>
      </c>
    </row>
    <row r="227" spans="1:5" s="207" customFormat="1" ht="89.25">
      <c r="A227" s="47" t="s">
        <v>761</v>
      </c>
      <c r="B227" s="134" t="s">
        <v>100</v>
      </c>
      <c r="C227" s="86" t="s">
        <v>290</v>
      </c>
      <c r="D227" s="86"/>
      <c r="E227" s="80">
        <f>E228</f>
        <v>50</v>
      </c>
    </row>
    <row r="228" spans="1:5" s="207" customFormat="1" ht="25.5">
      <c r="A228" s="47" t="s">
        <v>989</v>
      </c>
      <c r="B228" s="134" t="s">
        <v>100</v>
      </c>
      <c r="C228" s="86" t="s">
        <v>290</v>
      </c>
      <c r="D228" s="86">
        <v>240</v>
      </c>
      <c r="E228" s="80">
        <v>50</v>
      </c>
    </row>
    <row r="229" spans="1:5" s="99" customFormat="1" ht="63.75">
      <c r="A229" s="76" t="s">
        <v>609</v>
      </c>
      <c r="B229" s="133" t="s">
        <v>100</v>
      </c>
      <c r="C229" s="128" t="s">
        <v>44</v>
      </c>
      <c r="D229" s="128"/>
      <c r="E229" s="72">
        <f>E230</f>
        <v>300</v>
      </c>
    </row>
    <row r="230" spans="1:5" s="207" customFormat="1" ht="89.25">
      <c r="A230" s="85" t="s">
        <v>678</v>
      </c>
      <c r="B230" s="134" t="s">
        <v>100</v>
      </c>
      <c r="C230" s="86" t="s">
        <v>293</v>
      </c>
      <c r="D230" s="86"/>
      <c r="E230" s="80">
        <f>E231</f>
        <v>300</v>
      </c>
    </row>
    <row r="231" spans="1:5" s="207" customFormat="1" ht="25.5">
      <c r="A231" s="47" t="s">
        <v>989</v>
      </c>
      <c r="B231" s="134" t="s">
        <v>100</v>
      </c>
      <c r="C231" s="86" t="s">
        <v>293</v>
      </c>
      <c r="D231" s="86">
        <v>240</v>
      </c>
      <c r="E231" s="80">
        <v>300</v>
      </c>
    </row>
    <row r="232" spans="1:5" s="332" customFormat="1" ht="12.75">
      <c r="A232" s="74" t="s">
        <v>416</v>
      </c>
      <c r="B232" s="136" t="s">
        <v>100</v>
      </c>
      <c r="C232" s="110" t="s">
        <v>4</v>
      </c>
      <c r="D232" s="339"/>
      <c r="E232" s="334">
        <f>E233</f>
        <v>3700</v>
      </c>
    </row>
    <row r="233" spans="1:5" s="332" customFormat="1" ht="12.75">
      <c r="A233" s="76" t="s">
        <v>242</v>
      </c>
      <c r="B233" s="136" t="s">
        <v>100</v>
      </c>
      <c r="C233" s="110" t="s">
        <v>237</v>
      </c>
      <c r="D233" s="339"/>
      <c r="E233" s="334">
        <f>E234+E236</f>
        <v>3700</v>
      </c>
    </row>
    <row r="234" spans="1:5" s="332" customFormat="1" ht="38.25">
      <c r="A234" s="247" t="s">
        <v>1041</v>
      </c>
      <c r="B234" s="134" t="s">
        <v>100</v>
      </c>
      <c r="C234" s="244" t="s">
        <v>1050</v>
      </c>
      <c r="D234" s="1"/>
      <c r="E234" s="315">
        <f>E235</f>
        <v>200</v>
      </c>
    </row>
    <row r="235" spans="1:5" s="332" customFormat="1" ht="25.5">
      <c r="A235" s="47" t="s">
        <v>989</v>
      </c>
      <c r="B235" s="134" t="s">
        <v>100</v>
      </c>
      <c r="C235" s="244" t="s">
        <v>1050</v>
      </c>
      <c r="D235" s="1" t="s">
        <v>980</v>
      </c>
      <c r="E235" s="315">
        <v>200</v>
      </c>
    </row>
    <row r="236" spans="1:5" s="207" customFormat="1" ht="51">
      <c r="A236" s="277" t="s">
        <v>754</v>
      </c>
      <c r="B236" s="254" t="s">
        <v>100</v>
      </c>
      <c r="C236" s="105" t="s">
        <v>1044</v>
      </c>
      <c r="D236" s="106"/>
      <c r="E236" s="406">
        <f>E237</f>
        <v>3500</v>
      </c>
    </row>
    <row r="237" spans="1:5" s="207" customFormat="1" ht="15">
      <c r="A237" s="85" t="s">
        <v>75</v>
      </c>
      <c r="B237" s="254" t="s">
        <v>100</v>
      </c>
      <c r="C237" s="105" t="s">
        <v>1044</v>
      </c>
      <c r="D237" s="106">
        <v>540</v>
      </c>
      <c r="E237" s="406">
        <v>3500</v>
      </c>
    </row>
    <row r="238" spans="1:5" s="338" customFormat="1" ht="15">
      <c r="A238" s="187" t="s">
        <v>408</v>
      </c>
      <c r="B238" s="175" t="s">
        <v>264</v>
      </c>
      <c r="C238" s="206"/>
      <c r="D238" s="206"/>
      <c r="E238" s="172">
        <f>E239+E244+E263+E256</f>
        <v>99000.4</v>
      </c>
    </row>
    <row r="239" spans="1:5" s="329" customFormat="1" ht="15">
      <c r="A239" s="187" t="s">
        <v>79</v>
      </c>
      <c r="B239" s="175" t="s">
        <v>78</v>
      </c>
      <c r="C239" s="206"/>
      <c r="D239" s="206"/>
      <c r="E239" s="172">
        <f>E240</f>
        <v>84371.4</v>
      </c>
    </row>
    <row r="240" spans="1:5" s="335" customFormat="1" ht="50.25" customHeight="1">
      <c r="A240" s="74" t="s">
        <v>199</v>
      </c>
      <c r="B240" s="70" t="s">
        <v>78</v>
      </c>
      <c r="C240" s="128" t="s">
        <v>200</v>
      </c>
      <c r="D240" s="128"/>
      <c r="E240" s="72">
        <f>E241</f>
        <v>84371.4</v>
      </c>
    </row>
    <row r="241" spans="1:5" s="335" customFormat="1" ht="76.5" customHeight="1">
      <c r="A241" s="76" t="s">
        <v>1208</v>
      </c>
      <c r="B241" s="70" t="s">
        <v>78</v>
      </c>
      <c r="C241" s="128" t="s">
        <v>789</v>
      </c>
      <c r="D241" s="128"/>
      <c r="E241" s="72">
        <f>E242</f>
        <v>84371.4</v>
      </c>
    </row>
    <row r="242" spans="1:5" ht="102">
      <c r="A242" s="85" t="s">
        <v>1214</v>
      </c>
      <c r="B242" s="79" t="s">
        <v>78</v>
      </c>
      <c r="C242" s="86" t="s">
        <v>80</v>
      </c>
      <c r="D242" s="86"/>
      <c r="E242" s="80">
        <f>E243</f>
        <v>84371.4</v>
      </c>
    </row>
    <row r="243" spans="1:5" ht="12.75">
      <c r="A243" s="84" t="s">
        <v>75</v>
      </c>
      <c r="B243" s="79" t="s">
        <v>78</v>
      </c>
      <c r="C243" s="86" t="s">
        <v>80</v>
      </c>
      <c r="D243" s="86" t="s">
        <v>185</v>
      </c>
      <c r="E243" s="80">
        <f>59561+24810.4</f>
        <v>84371.4</v>
      </c>
    </row>
    <row r="244" spans="1:5" s="203" customFormat="1" ht="15">
      <c r="A244" s="187" t="s">
        <v>187</v>
      </c>
      <c r="B244" s="175" t="s">
        <v>186</v>
      </c>
      <c r="C244" s="206"/>
      <c r="D244" s="206"/>
      <c r="E244" s="172">
        <f>E245+E252</f>
        <v>13389.000000000002</v>
      </c>
    </row>
    <row r="245" spans="1:5" s="335" customFormat="1" ht="63.75">
      <c r="A245" s="74" t="s">
        <v>441</v>
      </c>
      <c r="B245" s="70" t="s">
        <v>186</v>
      </c>
      <c r="C245" s="128" t="s">
        <v>184</v>
      </c>
      <c r="D245" s="128"/>
      <c r="E245" s="72">
        <f>E246+E249</f>
        <v>11157.900000000001</v>
      </c>
    </row>
    <row r="246" spans="1:5" s="335" customFormat="1" ht="112.5" customHeight="1">
      <c r="A246" s="76" t="s">
        <v>757</v>
      </c>
      <c r="B246" s="70" t="s">
        <v>186</v>
      </c>
      <c r="C246" s="128" t="s">
        <v>188</v>
      </c>
      <c r="D246" s="128"/>
      <c r="E246" s="72">
        <f>E247</f>
        <v>2317.8</v>
      </c>
    </row>
    <row r="247" spans="1:5" ht="138.75" customHeight="1">
      <c r="A247" s="78" t="s">
        <v>759</v>
      </c>
      <c r="B247" s="79" t="s">
        <v>186</v>
      </c>
      <c r="C247" s="86" t="s">
        <v>76</v>
      </c>
      <c r="D247" s="86"/>
      <c r="E247" s="80">
        <f>E248</f>
        <v>2317.8</v>
      </c>
    </row>
    <row r="248" spans="1:5" s="325" customFormat="1" ht="12.75">
      <c r="A248" s="47" t="s">
        <v>61</v>
      </c>
      <c r="B248" s="79" t="s">
        <v>186</v>
      </c>
      <c r="C248" s="86" t="s">
        <v>76</v>
      </c>
      <c r="D248" s="86" t="s">
        <v>185</v>
      </c>
      <c r="E248" s="80">
        <v>2317.8</v>
      </c>
    </row>
    <row r="249" spans="1:5" s="333" customFormat="1" ht="92.25" customHeight="1">
      <c r="A249" s="199" t="s">
        <v>618</v>
      </c>
      <c r="B249" s="70" t="s">
        <v>186</v>
      </c>
      <c r="C249" s="128" t="s">
        <v>189</v>
      </c>
      <c r="D249" s="128"/>
      <c r="E249" s="72">
        <f>E250</f>
        <v>8840.1</v>
      </c>
    </row>
    <row r="250" spans="1:5" s="333" customFormat="1" ht="140.25" customHeight="1">
      <c r="A250" s="84" t="s">
        <v>766</v>
      </c>
      <c r="B250" s="79" t="s">
        <v>186</v>
      </c>
      <c r="C250" s="86" t="s">
        <v>77</v>
      </c>
      <c r="D250" s="86"/>
      <c r="E250" s="80">
        <f>E251</f>
        <v>8840.1</v>
      </c>
    </row>
    <row r="251" spans="1:5" ht="12.75">
      <c r="A251" s="84" t="s">
        <v>75</v>
      </c>
      <c r="B251" s="79" t="s">
        <v>186</v>
      </c>
      <c r="C251" s="86" t="s">
        <v>77</v>
      </c>
      <c r="D251" s="86" t="s">
        <v>185</v>
      </c>
      <c r="E251" s="80">
        <v>8840.1</v>
      </c>
    </row>
    <row r="252" spans="1:5" s="335" customFormat="1" ht="12.75">
      <c r="A252" s="74" t="s">
        <v>416</v>
      </c>
      <c r="B252" s="70" t="s">
        <v>186</v>
      </c>
      <c r="C252" s="128" t="s">
        <v>4</v>
      </c>
      <c r="D252" s="128"/>
      <c r="E252" s="72">
        <f>E253</f>
        <v>2231.1</v>
      </c>
    </row>
    <row r="253" spans="1:5" s="335" customFormat="1" ht="12.75">
      <c r="A253" s="76" t="s">
        <v>242</v>
      </c>
      <c r="B253" s="70" t="s">
        <v>186</v>
      </c>
      <c r="C253" s="128" t="s">
        <v>237</v>
      </c>
      <c r="D253" s="128"/>
      <c r="E253" s="72">
        <f>E254</f>
        <v>2231.1</v>
      </c>
    </row>
    <row r="254" spans="1:5" ht="38.25">
      <c r="A254" s="84" t="s">
        <v>1119</v>
      </c>
      <c r="B254" s="79" t="s">
        <v>186</v>
      </c>
      <c r="C254" s="86" t="s">
        <v>1118</v>
      </c>
      <c r="D254" s="86"/>
      <c r="E254" s="80">
        <f>E255</f>
        <v>2231.1</v>
      </c>
    </row>
    <row r="255" spans="1:5" ht="12.75">
      <c r="A255" s="249" t="s">
        <v>61</v>
      </c>
      <c r="B255" s="79" t="s">
        <v>186</v>
      </c>
      <c r="C255" s="86" t="s">
        <v>1118</v>
      </c>
      <c r="D255" s="86" t="s">
        <v>185</v>
      </c>
      <c r="E255" s="80">
        <f>436+1795.1</f>
        <v>2231.1</v>
      </c>
    </row>
    <row r="256" spans="1:5" s="335" customFormat="1" ht="12.75">
      <c r="A256" s="426" t="s">
        <v>1123</v>
      </c>
      <c r="B256" s="133" t="s">
        <v>1122</v>
      </c>
      <c r="C256" s="128"/>
      <c r="D256" s="128"/>
      <c r="E256" s="72">
        <f>E257</f>
        <v>764.7</v>
      </c>
    </row>
    <row r="257" spans="1:5" s="335" customFormat="1" ht="12.75">
      <c r="A257" s="426" t="s">
        <v>416</v>
      </c>
      <c r="B257" s="133" t="s">
        <v>1122</v>
      </c>
      <c r="C257" s="128" t="s">
        <v>4</v>
      </c>
      <c r="D257" s="128"/>
      <c r="E257" s="72">
        <f>E258</f>
        <v>764.7</v>
      </c>
    </row>
    <row r="258" spans="1:5" s="335" customFormat="1" ht="12.75">
      <c r="A258" s="426" t="s">
        <v>242</v>
      </c>
      <c r="B258" s="133" t="s">
        <v>1122</v>
      </c>
      <c r="C258" s="128" t="s">
        <v>237</v>
      </c>
      <c r="D258" s="128"/>
      <c r="E258" s="72">
        <f>E261+E260</f>
        <v>764.7</v>
      </c>
    </row>
    <row r="259" spans="1:5" s="335" customFormat="1" ht="51">
      <c r="A259" s="249" t="s">
        <v>1195</v>
      </c>
      <c r="B259" s="134" t="s">
        <v>1122</v>
      </c>
      <c r="C259" s="86" t="s">
        <v>1189</v>
      </c>
      <c r="D259" s="86"/>
      <c r="E259" s="80">
        <f>E260</f>
        <v>99.7</v>
      </c>
    </row>
    <row r="260" spans="1:5" s="335" customFormat="1" ht="25.5">
      <c r="A260" s="47" t="s">
        <v>989</v>
      </c>
      <c r="B260" s="134" t="s">
        <v>1122</v>
      </c>
      <c r="C260" s="86" t="s">
        <v>1189</v>
      </c>
      <c r="D260" s="86" t="s">
        <v>980</v>
      </c>
      <c r="E260" s="80">
        <v>99.7</v>
      </c>
    </row>
    <row r="261" spans="1:5" ht="51">
      <c r="A261" s="249" t="s">
        <v>1133</v>
      </c>
      <c r="B261" s="134" t="s">
        <v>1122</v>
      </c>
      <c r="C261" s="86" t="s">
        <v>1132</v>
      </c>
      <c r="D261" s="86"/>
      <c r="E261" s="80">
        <f>E262</f>
        <v>665</v>
      </c>
    </row>
    <row r="262" spans="1:5" ht="12.75">
      <c r="A262" s="249" t="s">
        <v>61</v>
      </c>
      <c r="B262" s="134" t="s">
        <v>1122</v>
      </c>
      <c r="C262" s="86" t="s">
        <v>1132</v>
      </c>
      <c r="D262" s="86" t="s">
        <v>185</v>
      </c>
      <c r="E262" s="80">
        <v>665</v>
      </c>
    </row>
    <row r="263" spans="1:5" s="335" customFormat="1" ht="12.75">
      <c r="A263" s="426" t="s">
        <v>1109</v>
      </c>
      <c r="B263" s="133" t="s">
        <v>1108</v>
      </c>
      <c r="C263" s="128"/>
      <c r="D263" s="128"/>
      <c r="E263" s="72">
        <f>E264</f>
        <v>475.3</v>
      </c>
    </row>
    <row r="264" spans="1:5" s="207" customFormat="1" ht="12.75">
      <c r="A264" s="74" t="s">
        <v>416</v>
      </c>
      <c r="B264" s="133" t="s">
        <v>1108</v>
      </c>
      <c r="C264" s="127" t="s">
        <v>4</v>
      </c>
      <c r="D264" s="127"/>
      <c r="E264" s="72">
        <f>E265</f>
        <v>475.3</v>
      </c>
    </row>
    <row r="265" spans="1:5" s="325" customFormat="1" ht="12.75">
      <c r="A265" s="76" t="s">
        <v>242</v>
      </c>
      <c r="B265" s="133" t="s">
        <v>1108</v>
      </c>
      <c r="C265" s="128" t="s">
        <v>237</v>
      </c>
      <c r="D265" s="128"/>
      <c r="E265" s="72">
        <f>E266</f>
        <v>475.3</v>
      </c>
    </row>
    <row r="266" spans="1:5" ht="51">
      <c r="A266" s="167" t="s">
        <v>969</v>
      </c>
      <c r="B266" s="134" t="s">
        <v>1108</v>
      </c>
      <c r="C266" s="107" t="s">
        <v>836</v>
      </c>
      <c r="D266" s="168"/>
      <c r="E266" s="125">
        <f>E267</f>
        <v>475.3</v>
      </c>
    </row>
    <row r="267" spans="1:5" ht="25.5">
      <c r="A267" s="47" t="s">
        <v>989</v>
      </c>
      <c r="B267" s="134" t="s">
        <v>1108</v>
      </c>
      <c r="C267" s="107" t="s">
        <v>836</v>
      </c>
      <c r="D267" s="86" t="s">
        <v>980</v>
      </c>
      <c r="E267" s="80">
        <v>475.3</v>
      </c>
    </row>
    <row r="268" spans="1:5" s="337" customFormat="1" ht="15">
      <c r="A268" s="169" t="s">
        <v>281</v>
      </c>
      <c r="B268" s="171" t="s">
        <v>276</v>
      </c>
      <c r="C268" s="206"/>
      <c r="D268" s="206"/>
      <c r="E268" s="172">
        <f>E269+E284+E348+E375</f>
        <v>1213852.1</v>
      </c>
    </row>
    <row r="269" spans="1:5" s="329" customFormat="1" ht="15">
      <c r="A269" s="169" t="s">
        <v>179</v>
      </c>
      <c r="B269" s="171" t="s">
        <v>180</v>
      </c>
      <c r="C269" s="206"/>
      <c r="D269" s="206"/>
      <c r="E269" s="172">
        <f>E270</f>
        <v>444012.9</v>
      </c>
    </row>
    <row r="270" spans="1:5" s="207" customFormat="1" ht="38.25">
      <c r="A270" s="74" t="s">
        <v>208</v>
      </c>
      <c r="B270" s="70" t="s">
        <v>180</v>
      </c>
      <c r="C270" s="128" t="s">
        <v>8</v>
      </c>
      <c r="D270" s="128"/>
      <c r="E270" s="72">
        <f>E271</f>
        <v>444012.9</v>
      </c>
    </row>
    <row r="271" spans="1:5" s="207" customFormat="1" ht="63.75">
      <c r="A271" s="76" t="s">
        <v>611</v>
      </c>
      <c r="B271" s="70" t="s">
        <v>180</v>
      </c>
      <c r="C271" s="128" t="s">
        <v>22</v>
      </c>
      <c r="D271" s="128"/>
      <c r="E271" s="72">
        <f>E272+E276+E278+E280+E274+E282</f>
        <v>444012.9</v>
      </c>
    </row>
    <row r="272" spans="1:5" s="207" customFormat="1" ht="76.5">
      <c r="A272" s="89" t="s">
        <v>631</v>
      </c>
      <c r="B272" s="79" t="s">
        <v>180</v>
      </c>
      <c r="C272" s="90" t="s">
        <v>66</v>
      </c>
      <c r="D272" s="90"/>
      <c r="E272" s="80">
        <f>E273</f>
        <v>229251.4</v>
      </c>
    </row>
    <row r="273" spans="1:5" s="207" customFormat="1" ht="12.75">
      <c r="A273" s="89" t="s">
        <v>992</v>
      </c>
      <c r="B273" s="79" t="s">
        <v>180</v>
      </c>
      <c r="C273" s="90" t="s">
        <v>66</v>
      </c>
      <c r="D273" s="90">
        <v>610</v>
      </c>
      <c r="E273" s="80">
        <v>229251.4</v>
      </c>
    </row>
    <row r="274" spans="1:5" s="207" customFormat="1" ht="76.5">
      <c r="A274" s="85" t="s">
        <v>1053</v>
      </c>
      <c r="B274" s="79" t="s">
        <v>180</v>
      </c>
      <c r="C274" s="1" t="s">
        <v>1052</v>
      </c>
      <c r="D274" s="79"/>
      <c r="E274" s="408">
        <f>E275</f>
        <v>865.7</v>
      </c>
    </row>
    <row r="275" spans="1:5" s="207" customFormat="1" ht="15">
      <c r="A275" s="89" t="s">
        <v>992</v>
      </c>
      <c r="B275" s="79" t="s">
        <v>180</v>
      </c>
      <c r="C275" s="1" t="s">
        <v>1052</v>
      </c>
      <c r="D275" s="1" t="s">
        <v>983</v>
      </c>
      <c r="E275" s="408">
        <v>865.7</v>
      </c>
    </row>
    <row r="276" spans="1:5" ht="76.5">
      <c r="A276" s="89" t="s">
        <v>679</v>
      </c>
      <c r="B276" s="79" t="s">
        <v>180</v>
      </c>
      <c r="C276" s="86" t="s">
        <v>121</v>
      </c>
      <c r="D276" s="86"/>
      <c r="E276" s="80">
        <f>E277</f>
        <v>1704.6</v>
      </c>
    </row>
    <row r="277" spans="1:5" ht="12.75">
      <c r="A277" s="83" t="s">
        <v>992</v>
      </c>
      <c r="B277" s="79" t="s">
        <v>180</v>
      </c>
      <c r="C277" s="86" t="s">
        <v>121</v>
      </c>
      <c r="D277" s="86">
        <v>610</v>
      </c>
      <c r="E277" s="80">
        <v>1704.6</v>
      </c>
    </row>
    <row r="278" spans="1:5" ht="76.5">
      <c r="A278" s="89" t="s">
        <v>793</v>
      </c>
      <c r="B278" s="79" t="s">
        <v>180</v>
      </c>
      <c r="C278" s="86" t="s">
        <v>790</v>
      </c>
      <c r="D278" s="86"/>
      <c r="E278" s="80">
        <f>E279</f>
        <v>300</v>
      </c>
    </row>
    <row r="279" spans="1:5" ht="12.75">
      <c r="A279" s="83" t="s">
        <v>992</v>
      </c>
      <c r="B279" s="79" t="s">
        <v>180</v>
      </c>
      <c r="C279" s="86" t="s">
        <v>790</v>
      </c>
      <c r="D279" s="86">
        <v>610</v>
      </c>
      <c r="E279" s="80">
        <v>300</v>
      </c>
    </row>
    <row r="280" spans="1:5" ht="76.5">
      <c r="A280" s="89" t="s">
        <v>633</v>
      </c>
      <c r="B280" s="79" t="s">
        <v>180</v>
      </c>
      <c r="C280" s="90" t="s">
        <v>67</v>
      </c>
      <c r="D280" s="86" t="s">
        <v>177</v>
      </c>
      <c r="E280" s="80">
        <f>E281</f>
        <v>209446.2</v>
      </c>
    </row>
    <row r="281" spans="1:5" s="335" customFormat="1" ht="12.75">
      <c r="A281" s="89" t="s">
        <v>992</v>
      </c>
      <c r="B281" s="79" t="s">
        <v>180</v>
      </c>
      <c r="C281" s="90" t="s">
        <v>67</v>
      </c>
      <c r="D281" s="86">
        <v>610</v>
      </c>
      <c r="E281" s="80">
        <v>209446.2</v>
      </c>
    </row>
    <row r="282" spans="1:5" s="335" customFormat="1" ht="89.25">
      <c r="A282" s="88" t="s">
        <v>1127</v>
      </c>
      <c r="B282" s="79" t="s">
        <v>180</v>
      </c>
      <c r="C282" s="95" t="s">
        <v>1126</v>
      </c>
      <c r="D282" s="1"/>
      <c r="E282" s="80">
        <f>E283</f>
        <v>2445</v>
      </c>
    </row>
    <row r="283" spans="1:5" s="335" customFormat="1" ht="12.75">
      <c r="A283" s="88" t="s">
        <v>992</v>
      </c>
      <c r="B283" s="79" t="s">
        <v>180</v>
      </c>
      <c r="C283" s="95" t="s">
        <v>1126</v>
      </c>
      <c r="D283" s="1" t="s">
        <v>983</v>
      </c>
      <c r="E283" s="80">
        <v>2445</v>
      </c>
    </row>
    <row r="284" spans="1:5" s="337" customFormat="1" ht="15">
      <c r="A284" s="169" t="s">
        <v>63</v>
      </c>
      <c r="B284" s="171" t="s">
        <v>62</v>
      </c>
      <c r="C284" s="206"/>
      <c r="D284" s="206"/>
      <c r="E284" s="172">
        <f>E285+E300+E340+E344+E294</f>
        <v>742677.5999999999</v>
      </c>
    </row>
    <row r="285" spans="1:5" s="335" customFormat="1" ht="38.25">
      <c r="A285" s="74" t="s">
        <v>430</v>
      </c>
      <c r="B285" s="70" t="s">
        <v>62</v>
      </c>
      <c r="C285" s="128" t="s">
        <v>6</v>
      </c>
      <c r="D285" s="128"/>
      <c r="E285" s="72">
        <f>E286+E289</f>
        <v>64170.1</v>
      </c>
    </row>
    <row r="286" spans="1:5" ht="63.75">
      <c r="A286" s="76" t="s">
        <v>624</v>
      </c>
      <c r="B286" s="70" t="s">
        <v>62</v>
      </c>
      <c r="C286" s="128" t="s">
        <v>20</v>
      </c>
      <c r="D286" s="128"/>
      <c r="E286" s="72">
        <f>E287</f>
        <v>62635</v>
      </c>
    </row>
    <row r="287" spans="1:5" ht="76.5">
      <c r="A287" s="85" t="s">
        <v>434</v>
      </c>
      <c r="B287" s="79" t="s">
        <v>62</v>
      </c>
      <c r="C287" s="86" t="s">
        <v>84</v>
      </c>
      <c r="D287" s="86"/>
      <c r="E287" s="80">
        <f>E288</f>
        <v>62635</v>
      </c>
    </row>
    <row r="288" spans="1:5" ht="12.75">
      <c r="A288" s="89" t="s">
        <v>992</v>
      </c>
      <c r="B288" s="79" t="s">
        <v>62</v>
      </c>
      <c r="C288" s="86" t="s">
        <v>84</v>
      </c>
      <c r="D288" s="86">
        <v>610</v>
      </c>
      <c r="E288" s="80">
        <f>63065-370-60</f>
        <v>62635</v>
      </c>
    </row>
    <row r="289" spans="1:5" ht="63.75">
      <c r="A289" s="76" t="s">
        <v>625</v>
      </c>
      <c r="B289" s="70" t="s">
        <v>62</v>
      </c>
      <c r="C289" s="128" t="s">
        <v>21</v>
      </c>
      <c r="D289" s="128"/>
      <c r="E289" s="72">
        <f>E290+E292</f>
        <v>1535.1</v>
      </c>
    </row>
    <row r="290" spans="1:5" ht="76.5">
      <c r="A290" s="85" t="s">
        <v>626</v>
      </c>
      <c r="B290" s="79" t="s">
        <v>62</v>
      </c>
      <c r="C290" s="86" t="s">
        <v>85</v>
      </c>
      <c r="D290" s="86"/>
      <c r="E290" s="80">
        <f>E291</f>
        <v>1035.1</v>
      </c>
    </row>
    <row r="291" spans="1:5" ht="12.75">
      <c r="A291" s="85" t="s">
        <v>992</v>
      </c>
      <c r="B291" s="79" t="s">
        <v>62</v>
      </c>
      <c r="C291" s="86" t="s">
        <v>85</v>
      </c>
      <c r="D291" s="86">
        <v>610</v>
      </c>
      <c r="E291" s="80">
        <f>1535.1-500</f>
        <v>1035.1</v>
      </c>
    </row>
    <row r="292" spans="1:5" ht="102">
      <c r="A292" s="85" t="s">
        <v>1125</v>
      </c>
      <c r="B292" s="79" t="s">
        <v>62</v>
      </c>
      <c r="C292" s="1" t="s">
        <v>1124</v>
      </c>
      <c r="D292" s="1"/>
      <c r="E292" s="80">
        <f>E293</f>
        <v>500</v>
      </c>
    </row>
    <row r="293" spans="1:5" ht="12.75">
      <c r="A293" s="85" t="s">
        <v>992</v>
      </c>
      <c r="B293" s="79" t="s">
        <v>62</v>
      </c>
      <c r="C293" s="1" t="s">
        <v>1124</v>
      </c>
      <c r="D293" s="1" t="s">
        <v>983</v>
      </c>
      <c r="E293" s="80">
        <v>500</v>
      </c>
    </row>
    <row r="294" spans="1:5" s="335" customFormat="1" ht="38.25">
      <c r="A294" s="74" t="s">
        <v>207</v>
      </c>
      <c r="B294" s="70" t="s">
        <v>62</v>
      </c>
      <c r="C294" s="128" t="s">
        <v>7</v>
      </c>
      <c r="D294" s="128"/>
      <c r="E294" s="72">
        <f>E295</f>
        <v>8230</v>
      </c>
    </row>
    <row r="295" spans="1:5" s="335" customFormat="1" ht="63.75">
      <c r="A295" s="76" t="s">
        <v>458</v>
      </c>
      <c r="B295" s="70" t="s">
        <v>62</v>
      </c>
      <c r="C295" s="128" t="s">
        <v>18</v>
      </c>
      <c r="D295" s="128"/>
      <c r="E295" s="72">
        <f>E298+E296</f>
        <v>8230</v>
      </c>
    </row>
    <row r="296" spans="1:5" s="335" customFormat="1" ht="76.5">
      <c r="A296" s="96" t="s">
        <v>1190</v>
      </c>
      <c r="B296" s="79" t="s">
        <v>62</v>
      </c>
      <c r="C296" s="86" t="s">
        <v>1155</v>
      </c>
      <c r="D296" s="128"/>
      <c r="E296" s="72">
        <f>E297</f>
        <v>230</v>
      </c>
    </row>
    <row r="297" spans="1:5" s="335" customFormat="1" ht="12.75">
      <c r="A297" s="85" t="s">
        <v>992</v>
      </c>
      <c r="B297" s="79" t="s">
        <v>62</v>
      </c>
      <c r="C297" s="86" t="s">
        <v>1155</v>
      </c>
      <c r="D297" s="86" t="s">
        <v>983</v>
      </c>
      <c r="E297" s="80">
        <v>230</v>
      </c>
    </row>
    <row r="298" spans="1:5" s="207" customFormat="1" ht="76.5">
      <c r="A298" s="85" t="s">
        <v>1110</v>
      </c>
      <c r="B298" s="79" t="s">
        <v>62</v>
      </c>
      <c r="C298" s="1" t="s">
        <v>1111</v>
      </c>
      <c r="D298" s="1"/>
      <c r="E298" s="80">
        <f>E299</f>
        <v>8000</v>
      </c>
    </row>
    <row r="299" spans="1:5" s="207" customFormat="1" ht="12.75">
      <c r="A299" s="85" t="s">
        <v>992</v>
      </c>
      <c r="B299" s="79" t="s">
        <v>62</v>
      </c>
      <c r="C299" s="1" t="s">
        <v>1111</v>
      </c>
      <c r="D299" s="1" t="s">
        <v>983</v>
      </c>
      <c r="E299" s="80">
        <v>8000</v>
      </c>
    </row>
    <row r="300" spans="1:5" s="99" customFormat="1" ht="38.25">
      <c r="A300" s="74" t="s">
        <v>208</v>
      </c>
      <c r="B300" s="70" t="s">
        <v>62</v>
      </c>
      <c r="C300" s="128" t="s">
        <v>8</v>
      </c>
      <c r="D300" s="128"/>
      <c r="E300" s="72">
        <f>E301+E325</f>
        <v>670032.4999999999</v>
      </c>
    </row>
    <row r="301" spans="1:5" ht="80.25" customHeight="1">
      <c r="A301" s="76" t="s">
        <v>622</v>
      </c>
      <c r="B301" s="70" t="s">
        <v>62</v>
      </c>
      <c r="C301" s="128" t="s">
        <v>24</v>
      </c>
      <c r="D301" s="128"/>
      <c r="E301" s="72">
        <f>E302+E308+E310+E312+E321+E306+E315+E304+E317+E319+E323</f>
        <v>546489.3999999999</v>
      </c>
    </row>
    <row r="302" spans="1:5" s="99" customFormat="1" ht="76.5">
      <c r="A302" s="89" t="s">
        <v>634</v>
      </c>
      <c r="B302" s="79" t="s">
        <v>62</v>
      </c>
      <c r="C302" s="314" t="s">
        <v>71</v>
      </c>
      <c r="D302" s="86"/>
      <c r="E302" s="80">
        <f>E303</f>
        <v>67050.6</v>
      </c>
    </row>
    <row r="303" spans="1:5" ht="12.75">
      <c r="A303" s="89" t="s">
        <v>992</v>
      </c>
      <c r="B303" s="79" t="s">
        <v>62</v>
      </c>
      <c r="C303" s="314" t="s">
        <v>71</v>
      </c>
      <c r="D303" s="86">
        <v>610</v>
      </c>
      <c r="E303" s="80">
        <v>67050.6</v>
      </c>
    </row>
    <row r="304" spans="1:5" ht="76.5">
      <c r="A304" s="96" t="s">
        <v>1047</v>
      </c>
      <c r="B304" s="79" t="s">
        <v>62</v>
      </c>
      <c r="C304" s="95" t="s">
        <v>1048</v>
      </c>
      <c r="D304" s="1"/>
      <c r="E304" s="315">
        <f>E305</f>
        <v>50</v>
      </c>
    </row>
    <row r="305" spans="1:5" ht="12.75">
      <c r="A305" s="83" t="s">
        <v>992</v>
      </c>
      <c r="B305" s="79" t="s">
        <v>62</v>
      </c>
      <c r="C305" s="95" t="s">
        <v>1048</v>
      </c>
      <c r="D305" s="1" t="s">
        <v>983</v>
      </c>
      <c r="E305" s="315">
        <v>50</v>
      </c>
    </row>
    <row r="306" spans="1:5" ht="76.5">
      <c r="A306" s="89" t="s">
        <v>680</v>
      </c>
      <c r="B306" s="79" t="s">
        <v>62</v>
      </c>
      <c r="C306" s="314" t="s">
        <v>246</v>
      </c>
      <c r="D306" s="86"/>
      <c r="E306" s="80">
        <f>E307</f>
        <v>46374.6</v>
      </c>
    </row>
    <row r="307" spans="1:5" ht="76.5">
      <c r="A307" s="263" t="s">
        <v>991</v>
      </c>
      <c r="B307" s="79" t="s">
        <v>62</v>
      </c>
      <c r="C307" s="314" t="s">
        <v>246</v>
      </c>
      <c r="D307" s="86" t="s">
        <v>985</v>
      </c>
      <c r="E307" s="80">
        <v>46374.6</v>
      </c>
    </row>
    <row r="308" spans="1:5" ht="89.25">
      <c r="A308" s="96" t="s">
        <v>681</v>
      </c>
      <c r="B308" s="79" t="s">
        <v>62</v>
      </c>
      <c r="C308" s="314" t="s">
        <v>122</v>
      </c>
      <c r="D308" s="86"/>
      <c r="E308" s="80">
        <f>E309</f>
        <v>3500</v>
      </c>
    </row>
    <row r="309" spans="1:5" ht="12.75">
      <c r="A309" s="83" t="s">
        <v>992</v>
      </c>
      <c r="B309" s="79" t="s">
        <v>62</v>
      </c>
      <c r="C309" s="314" t="s">
        <v>122</v>
      </c>
      <c r="D309" s="86">
        <v>610</v>
      </c>
      <c r="E309" s="80">
        <v>3500</v>
      </c>
    </row>
    <row r="310" spans="1:5" ht="76.5">
      <c r="A310" s="96" t="s">
        <v>637</v>
      </c>
      <c r="B310" s="79" t="s">
        <v>62</v>
      </c>
      <c r="C310" s="314" t="s">
        <v>123</v>
      </c>
      <c r="D310" s="86"/>
      <c r="E310" s="80">
        <f>E311</f>
        <v>4249.4</v>
      </c>
    </row>
    <row r="311" spans="1:5" ht="12.75">
      <c r="A311" s="83" t="s">
        <v>992</v>
      </c>
      <c r="B311" s="79" t="s">
        <v>62</v>
      </c>
      <c r="C311" s="314" t="s">
        <v>123</v>
      </c>
      <c r="D311" s="86">
        <v>610</v>
      </c>
      <c r="E311" s="80">
        <f>4479.4-230</f>
        <v>4249.4</v>
      </c>
    </row>
    <row r="312" spans="1:5" ht="76.5">
      <c r="A312" s="96" t="s">
        <v>638</v>
      </c>
      <c r="B312" s="79" t="s">
        <v>62</v>
      </c>
      <c r="C312" s="314" t="s">
        <v>124</v>
      </c>
      <c r="D312" s="86"/>
      <c r="E312" s="80">
        <f>E313+E314</f>
        <v>500</v>
      </c>
    </row>
    <row r="313" spans="1:5" ht="12.75">
      <c r="A313" s="83" t="s">
        <v>992</v>
      </c>
      <c r="B313" s="79" t="s">
        <v>62</v>
      </c>
      <c r="C313" s="314" t="s">
        <v>124</v>
      </c>
      <c r="D313" s="86">
        <v>610</v>
      </c>
      <c r="E313" s="80">
        <v>400</v>
      </c>
    </row>
    <row r="314" spans="1:5" ht="25.5">
      <c r="A314" s="88" t="s">
        <v>989</v>
      </c>
      <c r="B314" s="79" t="s">
        <v>62</v>
      </c>
      <c r="C314" s="314" t="s">
        <v>124</v>
      </c>
      <c r="D314" s="86">
        <v>240</v>
      </c>
      <c r="E314" s="80">
        <v>100</v>
      </c>
    </row>
    <row r="315" spans="1:5" ht="76.5">
      <c r="A315" s="274" t="s">
        <v>792</v>
      </c>
      <c r="B315" s="79" t="s">
        <v>62</v>
      </c>
      <c r="C315" s="314" t="s">
        <v>791</v>
      </c>
      <c r="D315" s="86"/>
      <c r="E315" s="80">
        <f>E316</f>
        <v>200</v>
      </c>
    </row>
    <row r="316" spans="1:5" ht="12.75">
      <c r="A316" s="83" t="s">
        <v>992</v>
      </c>
      <c r="B316" s="79" t="s">
        <v>62</v>
      </c>
      <c r="C316" s="314" t="s">
        <v>791</v>
      </c>
      <c r="D316" s="86">
        <v>610</v>
      </c>
      <c r="E316" s="80">
        <v>200</v>
      </c>
    </row>
    <row r="317" spans="1:5" ht="76.5">
      <c r="A317" s="425" t="s">
        <v>1116</v>
      </c>
      <c r="B317" s="79" t="s">
        <v>62</v>
      </c>
      <c r="C317" s="95" t="s">
        <v>1113</v>
      </c>
      <c r="D317" s="1"/>
      <c r="E317" s="80">
        <f>E318</f>
        <v>306</v>
      </c>
    </row>
    <row r="318" spans="1:5" ht="12.75">
      <c r="A318" s="83" t="s">
        <v>992</v>
      </c>
      <c r="B318" s="79" t="s">
        <v>62</v>
      </c>
      <c r="C318" s="95" t="s">
        <v>1113</v>
      </c>
      <c r="D318" s="1" t="s">
        <v>983</v>
      </c>
      <c r="E318" s="80">
        <v>306</v>
      </c>
    </row>
    <row r="319" spans="1:5" ht="89.25">
      <c r="A319" s="424" t="s">
        <v>1117</v>
      </c>
      <c r="B319" s="79" t="s">
        <v>62</v>
      </c>
      <c r="C319" s="95" t="s">
        <v>1114</v>
      </c>
      <c r="D319" s="1"/>
      <c r="E319" s="80">
        <f>E320</f>
        <v>19768</v>
      </c>
    </row>
    <row r="320" spans="1:5" ht="76.5">
      <c r="A320" s="263" t="s">
        <v>991</v>
      </c>
      <c r="B320" s="79" t="s">
        <v>62</v>
      </c>
      <c r="C320" s="95" t="s">
        <v>1114</v>
      </c>
      <c r="D320" s="1" t="s">
        <v>985</v>
      </c>
      <c r="E320" s="80">
        <v>19768</v>
      </c>
    </row>
    <row r="321" spans="1:5" ht="89.25">
      <c r="A321" s="47" t="s">
        <v>639</v>
      </c>
      <c r="B321" s="79" t="s">
        <v>62</v>
      </c>
      <c r="C321" s="314" t="s">
        <v>72</v>
      </c>
      <c r="D321" s="86"/>
      <c r="E321" s="80">
        <f>E322</f>
        <v>392315.8</v>
      </c>
    </row>
    <row r="322" spans="1:5" ht="12.75">
      <c r="A322" s="89" t="s">
        <v>992</v>
      </c>
      <c r="B322" s="79" t="s">
        <v>62</v>
      </c>
      <c r="C322" s="314" t="s">
        <v>72</v>
      </c>
      <c r="D322" s="86">
        <v>610</v>
      </c>
      <c r="E322" s="80">
        <v>392315.8</v>
      </c>
    </row>
    <row r="323" spans="1:5" ht="102">
      <c r="A323" s="427" t="s">
        <v>1129</v>
      </c>
      <c r="B323" s="79" t="s">
        <v>62</v>
      </c>
      <c r="C323" s="95" t="s">
        <v>1128</v>
      </c>
      <c r="D323" s="1"/>
      <c r="E323" s="80">
        <f>E324</f>
        <v>12175</v>
      </c>
    </row>
    <row r="324" spans="1:5" ht="12.75">
      <c r="A324" s="88" t="s">
        <v>992</v>
      </c>
      <c r="B324" s="79" t="s">
        <v>62</v>
      </c>
      <c r="C324" s="95" t="s">
        <v>1128</v>
      </c>
      <c r="D324" s="1" t="s">
        <v>983</v>
      </c>
      <c r="E324" s="80">
        <v>12175</v>
      </c>
    </row>
    <row r="325" spans="1:5" ht="51">
      <c r="A325" s="76" t="s">
        <v>640</v>
      </c>
      <c r="B325" s="70" t="s">
        <v>62</v>
      </c>
      <c r="C325" s="128" t="s">
        <v>25</v>
      </c>
      <c r="D325" s="128"/>
      <c r="E325" s="72">
        <f>E326+E328+E332+E334+E336+E330+E338</f>
        <v>123543.1</v>
      </c>
    </row>
    <row r="326" spans="1:5" ht="76.5">
      <c r="A326" s="89" t="s">
        <v>641</v>
      </c>
      <c r="B326" s="79" t="s">
        <v>62</v>
      </c>
      <c r="C326" s="314" t="s">
        <v>247</v>
      </c>
      <c r="D326" s="86"/>
      <c r="E326" s="80">
        <f>E327</f>
        <v>117828.3</v>
      </c>
    </row>
    <row r="327" spans="1:5" ht="12.75">
      <c r="A327" s="89" t="s">
        <v>992</v>
      </c>
      <c r="B327" s="79" t="s">
        <v>62</v>
      </c>
      <c r="C327" s="314" t="s">
        <v>247</v>
      </c>
      <c r="D327" s="86">
        <v>610</v>
      </c>
      <c r="E327" s="80">
        <v>117828.3</v>
      </c>
    </row>
    <row r="328" spans="1:5" ht="63.75">
      <c r="A328" s="96" t="s">
        <v>642</v>
      </c>
      <c r="B328" s="79" t="s">
        <v>62</v>
      </c>
      <c r="C328" s="314" t="s">
        <v>248</v>
      </c>
      <c r="D328" s="86"/>
      <c r="E328" s="80">
        <f>E329</f>
        <v>988.1</v>
      </c>
    </row>
    <row r="329" spans="1:5" ht="12.75">
      <c r="A329" s="83" t="s">
        <v>992</v>
      </c>
      <c r="B329" s="79" t="s">
        <v>62</v>
      </c>
      <c r="C329" s="314" t="s">
        <v>248</v>
      </c>
      <c r="D329" s="86">
        <v>610</v>
      </c>
      <c r="E329" s="80">
        <v>988.1</v>
      </c>
    </row>
    <row r="330" spans="1:5" ht="76.5">
      <c r="A330" s="96" t="s">
        <v>1040</v>
      </c>
      <c r="B330" s="79" t="s">
        <v>62</v>
      </c>
      <c r="C330" s="95" t="s">
        <v>124</v>
      </c>
      <c r="D330" s="1"/>
      <c r="E330" s="80">
        <f>E331</f>
        <v>700</v>
      </c>
    </row>
    <row r="331" spans="1:5" ht="12.75">
      <c r="A331" s="83" t="s">
        <v>992</v>
      </c>
      <c r="B331" s="79" t="s">
        <v>62</v>
      </c>
      <c r="C331" s="95" t="s">
        <v>124</v>
      </c>
      <c r="D331" s="1">
        <v>610</v>
      </c>
      <c r="E331" s="80">
        <v>700</v>
      </c>
    </row>
    <row r="332" spans="1:5" ht="63.75">
      <c r="A332" s="97" t="s">
        <v>86</v>
      </c>
      <c r="B332" s="79" t="s">
        <v>62</v>
      </c>
      <c r="C332" s="314" t="s">
        <v>125</v>
      </c>
      <c r="D332" s="86"/>
      <c r="E332" s="80">
        <f>E333</f>
        <v>339.7</v>
      </c>
    </row>
    <row r="333" spans="1:5" ht="12.75">
      <c r="A333" s="83" t="s">
        <v>992</v>
      </c>
      <c r="B333" s="79" t="s">
        <v>62</v>
      </c>
      <c r="C333" s="314" t="s">
        <v>125</v>
      </c>
      <c r="D333" s="86">
        <v>610</v>
      </c>
      <c r="E333" s="80">
        <v>339.7</v>
      </c>
    </row>
    <row r="334" spans="1:5" ht="76.5">
      <c r="A334" s="97" t="s">
        <v>682</v>
      </c>
      <c r="B334" s="79" t="s">
        <v>62</v>
      </c>
      <c r="C334" s="314" t="s">
        <v>126</v>
      </c>
      <c r="D334" s="86"/>
      <c r="E334" s="80">
        <f>E335</f>
        <v>2000</v>
      </c>
    </row>
    <row r="335" spans="1:5" ht="12.75">
      <c r="A335" s="83" t="s">
        <v>992</v>
      </c>
      <c r="B335" s="79" t="s">
        <v>62</v>
      </c>
      <c r="C335" s="314" t="s">
        <v>126</v>
      </c>
      <c r="D335" s="86">
        <v>610</v>
      </c>
      <c r="E335" s="80">
        <v>2000</v>
      </c>
    </row>
    <row r="336" spans="1:5" ht="63.75">
      <c r="A336" s="97" t="s">
        <v>839</v>
      </c>
      <c r="B336" s="79" t="s">
        <v>62</v>
      </c>
      <c r="C336" s="314" t="s">
        <v>838</v>
      </c>
      <c r="D336" s="86"/>
      <c r="E336" s="80">
        <f>E337</f>
        <v>300</v>
      </c>
    </row>
    <row r="337" spans="1:5" ht="12.75">
      <c r="A337" s="83" t="s">
        <v>992</v>
      </c>
      <c r="B337" s="79" t="s">
        <v>62</v>
      </c>
      <c r="C337" s="314" t="s">
        <v>838</v>
      </c>
      <c r="D337" s="86">
        <v>610</v>
      </c>
      <c r="E337" s="80">
        <v>300</v>
      </c>
    </row>
    <row r="338" spans="1:5" ht="89.25">
      <c r="A338" s="88" t="s">
        <v>1131</v>
      </c>
      <c r="B338" s="79" t="s">
        <v>62</v>
      </c>
      <c r="C338" s="314" t="s">
        <v>1130</v>
      </c>
      <c r="D338" s="86"/>
      <c r="E338" s="80">
        <f>E339</f>
        <v>1387</v>
      </c>
    </row>
    <row r="339" spans="1:5" ht="12.75">
      <c r="A339" s="83" t="s">
        <v>992</v>
      </c>
      <c r="B339" s="79" t="s">
        <v>62</v>
      </c>
      <c r="C339" s="314" t="s">
        <v>1130</v>
      </c>
      <c r="D339" s="86" t="s">
        <v>983</v>
      </c>
      <c r="E339" s="80">
        <f>987+400</f>
        <v>1387</v>
      </c>
    </row>
    <row r="340" spans="1:5" s="335" customFormat="1" ht="38.25">
      <c r="A340" s="74" t="s">
        <v>0</v>
      </c>
      <c r="B340" s="70" t="s">
        <v>62</v>
      </c>
      <c r="C340" s="340" t="s">
        <v>10</v>
      </c>
      <c r="D340" s="128"/>
      <c r="E340" s="72">
        <f>E341</f>
        <v>200</v>
      </c>
    </row>
    <row r="341" spans="1:5" s="335" customFormat="1" ht="76.5">
      <c r="A341" s="76" t="s">
        <v>516</v>
      </c>
      <c r="B341" s="70" t="s">
        <v>62</v>
      </c>
      <c r="C341" s="340" t="s">
        <v>40</v>
      </c>
      <c r="D341" s="128"/>
      <c r="E341" s="72">
        <f>E342</f>
        <v>200</v>
      </c>
    </row>
    <row r="342" spans="1:5" ht="102">
      <c r="A342" s="47" t="s">
        <v>586</v>
      </c>
      <c r="B342" s="79" t="s">
        <v>62</v>
      </c>
      <c r="C342" s="86" t="s">
        <v>285</v>
      </c>
      <c r="D342" s="86"/>
      <c r="E342" s="80">
        <f>E343</f>
        <v>200</v>
      </c>
    </row>
    <row r="343" spans="1:5" ht="12.75">
      <c r="A343" s="83" t="s">
        <v>992</v>
      </c>
      <c r="B343" s="79" t="s">
        <v>62</v>
      </c>
      <c r="C343" s="86" t="s">
        <v>285</v>
      </c>
      <c r="D343" s="86">
        <v>610</v>
      </c>
      <c r="E343" s="80">
        <v>200</v>
      </c>
    </row>
    <row r="344" spans="1:5" ht="38.25">
      <c r="A344" s="74" t="s">
        <v>1</v>
      </c>
      <c r="B344" s="133" t="s">
        <v>62</v>
      </c>
      <c r="C344" s="128" t="s">
        <v>11</v>
      </c>
      <c r="D344" s="128"/>
      <c r="E344" s="72">
        <f>E345</f>
        <v>45</v>
      </c>
    </row>
    <row r="345" spans="1:5" ht="63.75">
      <c r="A345" s="76" t="s">
        <v>518</v>
      </c>
      <c r="B345" s="133" t="s">
        <v>62</v>
      </c>
      <c r="C345" s="128" t="s">
        <v>41</v>
      </c>
      <c r="D345" s="128"/>
      <c r="E345" s="72">
        <f>E346</f>
        <v>45</v>
      </c>
    </row>
    <row r="346" spans="1:5" ht="102">
      <c r="A346" s="47" t="s">
        <v>938</v>
      </c>
      <c r="B346" s="134" t="s">
        <v>62</v>
      </c>
      <c r="C346" s="314" t="s">
        <v>837</v>
      </c>
      <c r="D346" s="86"/>
      <c r="E346" s="80">
        <f>E347</f>
        <v>45</v>
      </c>
    </row>
    <row r="347" spans="1:5" ht="12.75">
      <c r="A347" s="83" t="s">
        <v>992</v>
      </c>
      <c r="B347" s="134" t="s">
        <v>62</v>
      </c>
      <c r="C347" s="314" t="s">
        <v>837</v>
      </c>
      <c r="D347" s="86">
        <v>610</v>
      </c>
      <c r="E347" s="80">
        <v>45</v>
      </c>
    </row>
    <row r="348" spans="1:5" s="203" customFormat="1" ht="15">
      <c r="A348" s="169" t="s">
        <v>223</v>
      </c>
      <c r="B348" s="171" t="s">
        <v>222</v>
      </c>
      <c r="C348" s="206"/>
      <c r="D348" s="206"/>
      <c r="E348" s="172">
        <f>E349</f>
        <v>350</v>
      </c>
    </row>
    <row r="349" spans="1:5" ht="38.25">
      <c r="A349" s="74" t="s">
        <v>436</v>
      </c>
      <c r="B349" s="70" t="s">
        <v>222</v>
      </c>
      <c r="C349" s="128" t="s">
        <v>14</v>
      </c>
      <c r="D349" s="128"/>
      <c r="E349" s="72">
        <f>E350+E363+E368</f>
        <v>350</v>
      </c>
    </row>
    <row r="350" spans="1:5" s="332" customFormat="1" ht="51">
      <c r="A350" s="76" t="s">
        <v>683</v>
      </c>
      <c r="B350" s="70" t="s">
        <v>222</v>
      </c>
      <c r="C350" s="128" t="s">
        <v>50</v>
      </c>
      <c r="D350" s="128"/>
      <c r="E350" s="72">
        <f>E351+E353+E355+E357+E359+E361</f>
        <v>254</v>
      </c>
    </row>
    <row r="351" spans="1:5" s="332" customFormat="1" ht="76.5">
      <c r="A351" s="85" t="s">
        <v>684</v>
      </c>
      <c r="B351" s="79" t="s">
        <v>222</v>
      </c>
      <c r="C351" s="86" t="s">
        <v>226</v>
      </c>
      <c r="D351" s="86"/>
      <c r="E351" s="80">
        <f>E352</f>
        <v>34</v>
      </c>
    </row>
    <row r="352" spans="1:5" s="99" customFormat="1" ht="25.5">
      <c r="A352" s="89" t="s">
        <v>989</v>
      </c>
      <c r="B352" s="79" t="s">
        <v>222</v>
      </c>
      <c r="C352" s="86" t="s">
        <v>226</v>
      </c>
      <c r="D352" s="86">
        <v>240</v>
      </c>
      <c r="E352" s="80">
        <v>34</v>
      </c>
    </row>
    <row r="353" spans="1:5" s="332" customFormat="1" ht="76.5">
      <c r="A353" s="85" t="s">
        <v>942</v>
      </c>
      <c r="B353" s="79" t="s">
        <v>222</v>
      </c>
      <c r="C353" s="86" t="s">
        <v>227</v>
      </c>
      <c r="D353" s="86"/>
      <c r="E353" s="80">
        <f>E354</f>
        <v>70</v>
      </c>
    </row>
    <row r="354" spans="1:5" s="332" customFormat="1" ht="25.5">
      <c r="A354" s="89" t="s">
        <v>989</v>
      </c>
      <c r="B354" s="79" t="s">
        <v>222</v>
      </c>
      <c r="C354" s="86" t="s">
        <v>227</v>
      </c>
      <c r="D354" s="86">
        <v>240</v>
      </c>
      <c r="E354" s="80">
        <v>70</v>
      </c>
    </row>
    <row r="355" spans="1:5" s="332" customFormat="1" ht="63.75">
      <c r="A355" s="85" t="s">
        <v>685</v>
      </c>
      <c r="B355" s="79" t="s">
        <v>222</v>
      </c>
      <c r="C355" s="86" t="s">
        <v>228</v>
      </c>
      <c r="D355" s="86"/>
      <c r="E355" s="80">
        <f>E356</f>
        <v>95</v>
      </c>
    </row>
    <row r="356" spans="1:5" s="332" customFormat="1" ht="25.5">
      <c r="A356" s="89" t="s">
        <v>989</v>
      </c>
      <c r="B356" s="79" t="s">
        <v>222</v>
      </c>
      <c r="C356" s="86" t="s">
        <v>228</v>
      </c>
      <c r="D356" s="86">
        <v>240</v>
      </c>
      <c r="E356" s="80">
        <v>95</v>
      </c>
    </row>
    <row r="357" spans="1:5" s="332" customFormat="1" ht="63.75">
      <c r="A357" s="85" t="s">
        <v>547</v>
      </c>
      <c r="B357" s="79" t="s">
        <v>222</v>
      </c>
      <c r="C357" s="86" t="s">
        <v>229</v>
      </c>
      <c r="D357" s="86"/>
      <c r="E357" s="80">
        <f>E358</f>
        <v>20</v>
      </c>
    </row>
    <row r="358" spans="1:5" s="332" customFormat="1" ht="25.5">
      <c r="A358" s="89" t="s">
        <v>989</v>
      </c>
      <c r="B358" s="79" t="s">
        <v>222</v>
      </c>
      <c r="C358" s="86" t="s">
        <v>229</v>
      </c>
      <c r="D358" s="86">
        <v>240</v>
      </c>
      <c r="E358" s="80">
        <v>20</v>
      </c>
    </row>
    <row r="359" spans="1:5" s="332" customFormat="1" ht="76.5">
      <c r="A359" s="85" t="s">
        <v>548</v>
      </c>
      <c r="B359" s="79" t="s">
        <v>222</v>
      </c>
      <c r="C359" s="86" t="s">
        <v>230</v>
      </c>
      <c r="D359" s="86"/>
      <c r="E359" s="80">
        <f>E360</f>
        <v>10</v>
      </c>
    </row>
    <row r="360" spans="1:5" s="332" customFormat="1" ht="25.5">
      <c r="A360" s="89" t="s">
        <v>989</v>
      </c>
      <c r="B360" s="79" t="s">
        <v>222</v>
      </c>
      <c r="C360" s="86" t="s">
        <v>230</v>
      </c>
      <c r="D360" s="86">
        <v>240</v>
      </c>
      <c r="E360" s="80">
        <v>10</v>
      </c>
    </row>
    <row r="361" spans="1:5" s="332" customFormat="1" ht="76.5">
      <c r="A361" s="85" t="s">
        <v>549</v>
      </c>
      <c r="B361" s="79" t="s">
        <v>222</v>
      </c>
      <c r="C361" s="86" t="s">
        <v>231</v>
      </c>
      <c r="D361" s="86"/>
      <c r="E361" s="80">
        <f>E362</f>
        <v>25</v>
      </c>
    </row>
    <row r="362" spans="1:5" s="332" customFormat="1" ht="25.5">
      <c r="A362" s="89" t="s">
        <v>989</v>
      </c>
      <c r="B362" s="79" t="s">
        <v>222</v>
      </c>
      <c r="C362" s="86" t="s">
        <v>231</v>
      </c>
      <c r="D362" s="86">
        <v>240</v>
      </c>
      <c r="E362" s="80">
        <v>25</v>
      </c>
    </row>
    <row r="363" spans="1:5" s="332" customFormat="1" ht="63.75">
      <c r="A363" s="76" t="s">
        <v>550</v>
      </c>
      <c r="B363" s="70" t="s">
        <v>222</v>
      </c>
      <c r="C363" s="128" t="s">
        <v>51</v>
      </c>
      <c r="D363" s="128"/>
      <c r="E363" s="72">
        <f>E364+E366</f>
        <v>61</v>
      </c>
    </row>
    <row r="364" spans="1:5" s="332" customFormat="1" ht="76.5">
      <c r="A364" s="85" t="s">
        <v>551</v>
      </c>
      <c r="B364" s="79" t="s">
        <v>222</v>
      </c>
      <c r="C364" s="86" t="s">
        <v>232</v>
      </c>
      <c r="D364" s="86"/>
      <c r="E364" s="80">
        <f>E365</f>
        <v>25</v>
      </c>
    </row>
    <row r="365" spans="1:5" s="332" customFormat="1" ht="25.5">
      <c r="A365" s="89" t="s">
        <v>989</v>
      </c>
      <c r="B365" s="79" t="s">
        <v>222</v>
      </c>
      <c r="C365" s="86" t="s">
        <v>232</v>
      </c>
      <c r="D365" s="86">
        <v>240</v>
      </c>
      <c r="E365" s="80">
        <v>25</v>
      </c>
    </row>
    <row r="366" spans="1:5" s="332" customFormat="1" ht="76.5">
      <c r="A366" s="85" t="s">
        <v>552</v>
      </c>
      <c r="B366" s="79" t="s">
        <v>222</v>
      </c>
      <c r="C366" s="86" t="s">
        <v>233</v>
      </c>
      <c r="D366" s="86"/>
      <c r="E366" s="80">
        <f>E367</f>
        <v>36</v>
      </c>
    </row>
    <row r="367" spans="1:5" s="332" customFormat="1" ht="25.5">
      <c r="A367" s="89" t="s">
        <v>989</v>
      </c>
      <c r="B367" s="79" t="s">
        <v>222</v>
      </c>
      <c r="C367" s="86" t="s">
        <v>233</v>
      </c>
      <c r="D367" s="86">
        <v>240</v>
      </c>
      <c r="E367" s="80">
        <v>36</v>
      </c>
    </row>
    <row r="368" spans="1:5" s="332" customFormat="1" ht="63.75">
      <c r="A368" s="76" t="s">
        <v>553</v>
      </c>
      <c r="B368" s="70" t="s">
        <v>222</v>
      </c>
      <c r="C368" s="128" t="s">
        <v>52</v>
      </c>
      <c r="D368" s="128"/>
      <c r="E368" s="72">
        <f>E369+E371+E373</f>
        <v>35</v>
      </c>
    </row>
    <row r="369" spans="1:5" s="332" customFormat="1" ht="89.25">
      <c r="A369" s="85" t="s">
        <v>554</v>
      </c>
      <c r="B369" s="79" t="s">
        <v>222</v>
      </c>
      <c r="C369" s="86" t="s">
        <v>399</v>
      </c>
      <c r="D369" s="86"/>
      <c r="E369" s="80">
        <f>E370</f>
        <v>20</v>
      </c>
    </row>
    <row r="370" spans="1:5" s="332" customFormat="1" ht="25.5">
      <c r="A370" s="89" t="s">
        <v>989</v>
      </c>
      <c r="B370" s="79" t="s">
        <v>222</v>
      </c>
      <c r="C370" s="86" t="s">
        <v>399</v>
      </c>
      <c r="D370" s="86">
        <v>240</v>
      </c>
      <c r="E370" s="80">
        <v>20</v>
      </c>
    </row>
    <row r="371" spans="1:5" s="332" customFormat="1" ht="63.75">
      <c r="A371" s="85" t="s">
        <v>225</v>
      </c>
      <c r="B371" s="79" t="s">
        <v>222</v>
      </c>
      <c r="C371" s="86" t="s">
        <v>400</v>
      </c>
      <c r="D371" s="86"/>
      <c r="E371" s="80">
        <f>E372</f>
        <v>9</v>
      </c>
    </row>
    <row r="372" spans="1:5" s="332" customFormat="1" ht="25.5">
      <c r="A372" s="89" t="s">
        <v>989</v>
      </c>
      <c r="B372" s="79" t="s">
        <v>222</v>
      </c>
      <c r="C372" s="86" t="s">
        <v>400</v>
      </c>
      <c r="D372" s="86">
        <v>240</v>
      </c>
      <c r="E372" s="80">
        <v>9</v>
      </c>
    </row>
    <row r="373" spans="1:5" s="99" customFormat="1" ht="89.25">
      <c r="A373" s="85" t="s">
        <v>556</v>
      </c>
      <c r="B373" s="79" t="s">
        <v>222</v>
      </c>
      <c r="C373" s="86" t="s">
        <v>401</v>
      </c>
      <c r="D373" s="86"/>
      <c r="E373" s="80">
        <f>E374</f>
        <v>6</v>
      </c>
    </row>
    <row r="374" spans="1:5" s="99" customFormat="1" ht="25.5">
      <c r="A374" s="89" t="s">
        <v>989</v>
      </c>
      <c r="B374" s="79" t="s">
        <v>222</v>
      </c>
      <c r="C374" s="86" t="s">
        <v>401</v>
      </c>
      <c r="D374" s="86">
        <v>240</v>
      </c>
      <c r="E374" s="80">
        <v>6</v>
      </c>
    </row>
    <row r="375" spans="1:5" s="203" customFormat="1" ht="15">
      <c r="A375" s="169" t="s">
        <v>175</v>
      </c>
      <c r="B375" s="171" t="s">
        <v>174</v>
      </c>
      <c r="C375" s="205"/>
      <c r="D375" s="206"/>
      <c r="E375" s="172">
        <f>E376+E402+E412+E420</f>
        <v>26811.6</v>
      </c>
    </row>
    <row r="376" spans="1:5" ht="38.25">
      <c r="A376" s="74" t="s">
        <v>208</v>
      </c>
      <c r="B376" s="70" t="s">
        <v>174</v>
      </c>
      <c r="C376" s="340" t="s">
        <v>8</v>
      </c>
      <c r="D376" s="128"/>
      <c r="E376" s="72">
        <f>E377+E381+E387+E391+E398</f>
        <v>7966.6</v>
      </c>
    </row>
    <row r="377" spans="1:5" ht="63.75">
      <c r="A377" s="76" t="s">
        <v>611</v>
      </c>
      <c r="B377" s="70" t="s">
        <v>174</v>
      </c>
      <c r="C377" s="128" t="s">
        <v>22</v>
      </c>
      <c r="D377" s="128"/>
      <c r="E377" s="72">
        <f>E378</f>
        <v>693.6</v>
      </c>
    </row>
    <row r="378" spans="1:5" ht="76.5">
      <c r="A378" s="89" t="s">
        <v>621</v>
      </c>
      <c r="B378" s="79" t="s">
        <v>174</v>
      </c>
      <c r="C378" s="90" t="s">
        <v>68</v>
      </c>
      <c r="D378" s="86" t="s">
        <v>177</v>
      </c>
      <c r="E378" s="80">
        <f>E379+E380</f>
        <v>693.6</v>
      </c>
    </row>
    <row r="379" spans="1:5" s="325" customFormat="1" ht="25.5">
      <c r="A379" s="100" t="s">
        <v>979</v>
      </c>
      <c r="B379" s="79" t="s">
        <v>174</v>
      </c>
      <c r="C379" s="90" t="s">
        <v>68</v>
      </c>
      <c r="D379" s="86">
        <v>120</v>
      </c>
      <c r="E379" s="80">
        <v>578</v>
      </c>
    </row>
    <row r="380" spans="1:5" s="325" customFormat="1" ht="25.5">
      <c r="A380" s="89" t="s">
        <v>989</v>
      </c>
      <c r="B380" s="79" t="s">
        <v>174</v>
      </c>
      <c r="C380" s="90" t="s">
        <v>68</v>
      </c>
      <c r="D380" s="86">
        <v>240</v>
      </c>
      <c r="E380" s="80">
        <v>115.6</v>
      </c>
    </row>
    <row r="381" spans="1:5" ht="81.75" customHeight="1">
      <c r="A381" s="76" t="s">
        <v>622</v>
      </c>
      <c r="B381" s="70" t="s">
        <v>174</v>
      </c>
      <c r="C381" s="128" t="s">
        <v>24</v>
      </c>
      <c r="D381" s="128"/>
      <c r="E381" s="72">
        <f>E384+E382</f>
        <v>2773</v>
      </c>
    </row>
    <row r="382" spans="1:5" ht="102">
      <c r="A382" s="425" t="s">
        <v>1115</v>
      </c>
      <c r="B382" s="79" t="s">
        <v>174</v>
      </c>
      <c r="C382" s="95" t="s">
        <v>1112</v>
      </c>
      <c r="D382" s="1"/>
      <c r="E382" s="80">
        <f>E383</f>
        <v>1980.7</v>
      </c>
    </row>
    <row r="383" spans="1:5" ht="12.75">
      <c r="A383" s="83" t="s">
        <v>992</v>
      </c>
      <c r="B383" s="79" t="s">
        <v>174</v>
      </c>
      <c r="C383" s="95" t="s">
        <v>1112</v>
      </c>
      <c r="D383" s="1" t="s">
        <v>983</v>
      </c>
      <c r="E383" s="80">
        <v>1980.7</v>
      </c>
    </row>
    <row r="384" spans="1:5" ht="89.25">
      <c r="A384" s="89" t="s">
        <v>623</v>
      </c>
      <c r="B384" s="79" t="s">
        <v>174</v>
      </c>
      <c r="C384" s="90" t="s">
        <v>73</v>
      </c>
      <c r="D384" s="86"/>
      <c r="E384" s="80">
        <f>E385+E386</f>
        <v>792.3</v>
      </c>
    </row>
    <row r="385" spans="1:5" ht="25.5">
      <c r="A385" s="100" t="s">
        <v>979</v>
      </c>
      <c r="B385" s="79" t="s">
        <v>174</v>
      </c>
      <c r="C385" s="90" t="s">
        <v>73</v>
      </c>
      <c r="D385" s="86">
        <v>120</v>
      </c>
      <c r="E385" s="80">
        <v>660.3</v>
      </c>
    </row>
    <row r="386" spans="1:5" ht="25.5">
      <c r="A386" s="89" t="s">
        <v>989</v>
      </c>
      <c r="B386" s="79" t="s">
        <v>174</v>
      </c>
      <c r="C386" s="90" t="s">
        <v>73</v>
      </c>
      <c r="D386" s="86">
        <v>240</v>
      </c>
      <c r="E386" s="80">
        <v>132</v>
      </c>
    </row>
    <row r="387" spans="1:5" ht="63.75">
      <c r="A387" s="76" t="s">
        <v>653</v>
      </c>
      <c r="B387" s="70" t="s">
        <v>174</v>
      </c>
      <c r="C387" s="128" t="s">
        <v>26</v>
      </c>
      <c r="D387" s="128"/>
      <c r="E387" s="72">
        <f>E388</f>
        <v>800</v>
      </c>
    </row>
    <row r="388" spans="1:5" ht="76.5">
      <c r="A388" s="89" t="s">
        <v>654</v>
      </c>
      <c r="B388" s="79" t="s">
        <v>174</v>
      </c>
      <c r="C388" s="86" t="s">
        <v>127</v>
      </c>
      <c r="D388" s="86"/>
      <c r="E388" s="80">
        <f>E389+E390</f>
        <v>800</v>
      </c>
    </row>
    <row r="389" spans="1:5" ht="12.75">
      <c r="A389" s="83" t="s">
        <v>992</v>
      </c>
      <c r="B389" s="79" t="s">
        <v>174</v>
      </c>
      <c r="C389" s="86" t="s">
        <v>127</v>
      </c>
      <c r="D389" s="86">
        <v>610</v>
      </c>
      <c r="E389" s="80">
        <v>300</v>
      </c>
    </row>
    <row r="390" spans="1:5" ht="25.5">
      <c r="A390" s="88" t="s">
        <v>989</v>
      </c>
      <c r="B390" s="79" t="s">
        <v>174</v>
      </c>
      <c r="C390" s="86" t="s">
        <v>127</v>
      </c>
      <c r="D390" s="86">
        <v>240</v>
      </c>
      <c r="E390" s="80">
        <v>500</v>
      </c>
    </row>
    <row r="391" spans="1:5" ht="63.75">
      <c r="A391" s="76" t="s">
        <v>655</v>
      </c>
      <c r="B391" s="70" t="s">
        <v>174</v>
      </c>
      <c r="C391" s="128" t="s">
        <v>27</v>
      </c>
      <c r="D391" s="128"/>
      <c r="E391" s="72">
        <f>E392+E394+E396</f>
        <v>3200</v>
      </c>
    </row>
    <row r="392" spans="1:5" s="99" customFormat="1" ht="102">
      <c r="A392" s="97" t="s">
        <v>656</v>
      </c>
      <c r="B392" s="79" t="s">
        <v>174</v>
      </c>
      <c r="C392" s="86" t="s">
        <v>128</v>
      </c>
      <c r="D392" s="86"/>
      <c r="E392" s="80">
        <f>E393</f>
        <v>2200</v>
      </c>
    </row>
    <row r="393" spans="1:5" ht="12.75">
      <c r="A393" s="83" t="s">
        <v>992</v>
      </c>
      <c r="B393" s="79" t="s">
        <v>174</v>
      </c>
      <c r="C393" s="86" t="s">
        <v>128</v>
      </c>
      <c r="D393" s="86">
        <v>610</v>
      </c>
      <c r="E393" s="80">
        <v>2200</v>
      </c>
    </row>
    <row r="394" spans="1:5" ht="76.5">
      <c r="A394" s="97" t="s">
        <v>74</v>
      </c>
      <c r="B394" s="79" t="s">
        <v>174</v>
      </c>
      <c r="C394" s="86" t="s">
        <v>129</v>
      </c>
      <c r="D394" s="86"/>
      <c r="E394" s="80">
        <f>E395</f>
        <v>350</v>
      </c>
    </row>
    <row r="395" spans="1:5" s="335" customFormat="1" ht="12.75">
      <c r="A395" s="83" t="s">
        <v>992</v>
      </c>
      <c r="B395" s="79" t="s">
        <v>174</v>
      </c>
      <c r="C395" s="86" t="s">
        <v>129</v>
      </c>
      <c r="D395" s="86">
        <v>610</v>
      </c>
      <c r="E395" s="80">
        <v>350</v>
      </c>
    </row>
    <row r="396" spans="1:5" ht="89.25">
      <c r="A396" s="97" t="s">
        <v>658</v>
      </c>
      <c r="B396" s="79" t="s">
        <v>174</v>
      </c>
      <c r="C396" s="86" t="s">
        <v>130</v>
      </c>
      <c r="D396" s="86"/>
      <c r="E396" s="80">
        <f>E397</f>
        <v>650</v>
      </c>
    </row>
    <row r="397" spans="1:5" ht="12.75">
      <c r="A397" s="83" t="s">
        <v>992</v>
      </c>
      <c r="B397" s="79" t="s">
        <v>174</v>
      </c>
      <c r="C397" s="86" t="s">
        <v>130</v>
      </c>
      <c r="D397" s="86">
        <v>610</v>
      </c>
      <c r="E397" s="80">
        <v>650</v>
      </c>
    </row>
    <row r="398" spans="1:5" ht="63.75">
      <c r="A398" s="76" t="s">
        <v>659</v>
      </c>
      <c r="B398" s="70" t="s">
        <v>174</v>
      </c>
      <c r="C398" s="128" t="s">
        <v>28</v>
      </c>
      <c r="D398" s="128"/>
      <c r="E398" s="72">
        <f>E399</f>
        <v>500</v>
      </c>
    </row>
    <row r="399" spans="1:5" s="99" customFormat="1" ht="89.25">
      <c r="A399" s="89" t="s">
        <v>943</v>
      </c>
      <c r="B399" s="79" t="s">
        <v>174</v>
      </c>
      <c r="C399" s="314" t="s">
        <v>131</v>
      </c>
      <c r="D399" s="86"/>
      <c r="E399" s="80">
        <f>E400+E401</f>
        <v>500</v>
      </c>
    </row>
    <row r="400" spans="1:5" ht="12.75">
      <c r="A400" s="83" t="s">
        <v>992</v>
      </c>
      <c r="B400" s="79" t="s">
        <v>174</v>
      </c>
      <c r="C400" s="314" t="s">
        <v>131</v>
      </c>
      <c r="D400" s="86">
        <v>610</v>
      </c>
      <c r="E400" s="80">
        <v>400</v>
      </c>
    </row>
    <row r="401" spans="1:5" ht="25.5">
      <c r="A401" s="88" t="s">
        <v>989</v>
      </c>
      <c r="B401" s="79" t="s">
        <v>174</v>
      </c>
      <c r="C401" s="314" t="s">
        <v>131</v>
      </c>
      <c r="D401" s="86">
        <v>240</v>
      </c>
      <c r="E401" s="80">
        <v>100</v>
      </c>
    </row>
    <row r="402" spans="1:5" ht="38.25">
      <c r="A402" s="74" t="s">
        <v>444</v>
      </c>
      <c r="B402" s="70" t="s">
        <v>174</v>
      </c>
      <c r="C402" s="128" t="s">
        <v>13</v>
      </c>
      <c r="D402" s="128"/>
      <c r="E402" s="72">
        <f>E403</f>
        <v>214</v>
      </c>
    </row>
    <row r="403" spans="1:5" ht="51">
      <c r="A403" s="76" t="s">
        <v>686</v>
      </c>
      <c r="B403" s="70" t="s">
        <v>174</v>
      </c>
      <c r="C403" s="128" t="s">
        <v>210</v>
      </c>
      <c r="D403" s="128"/>
      <c r="E403" s="72">
        <f>E404+E406+E408+E410</f>
        <v>214</v>
      </c>
    </row>
    <row r="404" spans="1:5" ht="89.25">
      <c r="A404" s="85" t="s">
        <v>687</v>
      </c>
      <c r="B404" s="79" t="s">
        <v>174</v>
      </c>
      <c r="C404" s="86" t="s">
        <v>211</v>
      </c>
      <c r="D404" s="86"/>
      <c r="E404" s="80">
        <f>E405</f>
        <v>85</v>
      </c>
    </row>
    <row r="405" spans="1:5" ht="12.75">
      <c r="A405" s="83" t="s">
        <v>992</v>
      </c>
      <c r="B405" s="79" t="s">
        <v>174</v>
      </c>
      <c r="C405" s="86" t="s">
        <v>211</v>
      </c>
      <c r="D405" s="86">
        <v>610</v>
      </c>
      <c r="E405" s="80">
        <v>85</v>
      </c>
    </row>
    <row r="406" spans="1:5" ht="89.25">
      <c r="A406" s="85" t="s">
        <v>688</v>
      </c>
      <c r="B406" s="79" t="s">
        <v>174</v>
      </c>
      <c r="C406" s="86" t="s">
        <v>212</v>
      </c>
      <c r="D406" s="86"/>
      <c r="E406" s="80">
        <f>E407</f>
        <v>14</v>
      </c>
    </row>
    <row r="407" spans="1:5" ht="12.75">
      <c r="A407" s="83" t="s">
        <v>992</v>
      </c>
      <c r="B407" s="79" t="s">
        <v>174</v>
      </c>
      <c r="C407" s="86" t="s">
        <v>212</v>
      </c>
      <c r="D407" s="86">
        <v>610</v>
      </c>
      <c r="E407" s="80">
        <v>14</v>
      </c>
    </row>
    <row r="408" spans="1:5" ht="76.5">
      <c r="A408" s="85" t="s">
        <v>944</v>
      </c>
      <c r="B408" s="79" t="s">
        <v>174</v>
      </c>
      <c r="C408" s="86" t="s">
        <v>213</v>
      </c>
      <c r="D408" s="86"/>
      <c r="E408" s="80">
        <f>E409</f>
        <v>110</v>
      </c>
    </row>
    <row r="409" spans="1:5" ht="12.75">
      <c r="A409" s="83" t="s">
        <v>992</v>
      </c>
      <c r="B409" s="79" t="s">
        <v>174</v>
      </c>
      <c r="C409" s="86" t="s">
        <v>213</v>
      </c>
      <c r="D409" s="86">
        <v>610</v>
      </c>
      <c r="E409" s="80">
        <v>110</v>
      </c>
    </row>
    <row r="410" spans="1:5" ht="63.75">
      <c r="A410" s="83" t="s">
        <v>689</v>
      </c>
      <c r="B410" s="79" t="s">
        <v>174</v>
      </c>
      <c r="C410" s="86" t="s">
        <v>214</v>
      </c>
      <c r="D410" s="86"/>
      <c r="E410" s="80">
        <f>E411</f>
        <v>5</v>
      </c>
    </row>
    <row r="411" spans="1:5" ht="12.75">
      <c r="A411" s="83" t="s">
        <v>992</v>
      </c>
      <c r="B411" s="79" t="s">
        <v>174</v>
      </c>
      <c r="C411" s="86" t="s">
        <v>214</v>
      </c>
      <c r="D411" s="86">
        <v>610</v>
      </c>
      <c r="E411" s="80">
        <v>5</v>
      </c>
    </row>
    <row r="412" spans="1:5" ht="25.5">
      <c r="A412" s="74" t="s">
        <v>164</v>
      </c>
      <c r="B412" s="70" t="s">
        <v>174</v>
      </c>
      <c r="C412" s="127" t="s">
        <v>163</v>
      </c>
      <c r="D412" s="127"/>
      <c r="E412" s="72">
        <f>E413</f>
        <v>4876</v>
      </c>
    </row>
    <row r="413" spans="1:5" ht="12.75">
      <c r="A413" s="76" t="s">
        <v>159</v>
      </c>
      <c r="B413" s="70" t="s">
        <v>174</v>
      </c>
      <c r="C413" s="128" t="s">
        <v>158</v>
      </c>
      <c r="D413" s="128"/>
      <c r="E413" s="72">
        <f>E414+E416</f>
        <v>4876</v>
      </c>
    </row>
    <row r="414" spans="1:5" ht="38.25">
      <c r="A414" s="89" t="s">
        <v>88</v>
      </c>
      <c r="B414" s="79" t="s">
        <v>174</v>
      </c>
      <c r="C414" s="90" t="s">
        <v>152</v>
      </c>
      <c r="D414" s="90"/>
      <c r="E414" s="80">
        <f>E415</f>
        <v>4609</v>
      </c>
    </row>
    <row r="415" spans="1:5" ht="25.5">
      <c r="A415" s="100" t="s">
        <v>979</v>
      </c>
      <c r="B415" s="79" t="s">
        <v>174</v>
      </c>
      <c r="C415" s="90" t="s">
        <v>152</v>
      </c>
      <c r="D415" s="90">
        <v>120</v>
      </c>
      <c r="E415" s="80">
        <v>4609</v>
      </c>
    </row>
    <row r="416" spans="1:5" ht="38.25">
      <c r="A416" s="100" t="s">
        <v>89</v>
      </c>
      <c r="B416" s="79" t="s">
        <v>174</v>
      </c>
      <c r="C416" s="90" t="s">
        <v>150</v>
      </c>
      <c r="D416" s="90"/>
      <c r="E416" s="80">
        <f>E417+E418+E419</f>
        <v>267</v>
      </c>
    </row>
    <row r="417" spans="1:5" ht="25.5">
      <c r="A417" s="100" t="s">
        <v>979</v>
      </c>
      <c r="B417" s="79" t="s">
        <v>174</v>
      </c>
      <c r="C417" s="90" t="s">
        <v>150</v>
      </c>
      <c r="D417" s="90">
        <v>120</v>
      </c>
      <c r="E417" s="80">
        <v>45</v>
      </c>
    </row>
    <row r="418" spans="1:5" ht="25.5">
      <c r="A418" s="100" t="s">
        <v>989</v>
      </c>
      <c r="B418" s="79" t="s">
        <v>174</v>
      </c>
      <c r="C418" s="90" t="s">
        <v>150</v>
      </c>
      <c r="D418" s="90">
        <v>240</v>
      </c>
      <c r="E418" s="80">
        <v>219</v>
      </c>
    </row>
    <row r="419" spans="1:5" ht="12.75">
      <c r="A419" s="100" t="s">
        <v>993</v>
      </c>
      <c r="B419" s="79" t="s">
        <v>174</v>
      </c>
      <c r="C419" s="90" t="s">
        <v>150</v>
      </c>
      <c r="D419" s="90">
        <v>850</v>
      </c>
      <c r="E419" s="80">
        <v>3</v>
      </c>
    </row>
    <row r="420" spans="1:5" ht="12.75">
      <c r="A420" s="74" t="s">
        <v>416</v>
      </c>
      <c r="B420" s="70" t="s">
        <v>174</v>
      </c>
      <c r="C420" s="127" t="s">
        <v>4</v>
      </c>
      <c r="D420" s="127"/>
      <c r="E420" s="72">
        <f>E421</f>
        <v>13755</v>
      </c>
    </row>
    <row r="421" spans="1:5" ht="12.75">
      <c r="A421" s="76" t="s">
        <v>242</v>
      </c>
      <c r="B421" s="70" t="s">
        <v>174</v>
      </c>
      <c r="C421" s="128" t="s">
        <v>237</v>
      </c>
      <c r="D421" s="128"/>
      <c r="E421" s="72">
        <f>E422</f>
        <v>13755</v>
      </c>
    </row>
    <row r="422" spans="1:5" ht="38.25">
      <c r="A422" s="108" t="s">
        <v>420</v>
      </c>
      <c r="B422" s="79" t="s">
        <v>174</v>
      </c>
      <c r="C422" s="90" t="s">
        <v>238</v>
      </c>
      <c r="D422" s="90"/>
      <c r="E422" s="80">
        <f>E423+E424+E425</f>
        <v>13755</v>
      </c>
    </row>
    <row r="423" spans="1:5" ht="12.75">
      <c r="A423" s="89" t="s">
        <v>988</v>
      </c>
      <c r="B423" s="79" t="s">
        <v>174</v>
      </c>
      <c r="C423" s="90" t="s">
        <v>238</v>
      </c>
      <c r="D423" s="90">
        <v>110</v>
      </c>
      <c r="E423" s="80">
        <f>13576+12</f>
        <v>13588</v>
      </c>
    </row>
    <row r="424" spans="1:5" ht="25.5">
      <c r="A424" s="89" t="s">
        <v>989</v>
      </c>
      <c r="B424" s="79" t="s">
        <v>174</v>
      </c>
      <c r="C424" s="90" t="s">
        <v>238</v>
      </c>
      <c r="D424" s="90">
        <v>240</v>
      </c>
      <c r="E424" s="80">
        <v>165</v>
      </c>
    </row>
    <row r="425" spans="1:5" ht="12.75">
      <c r="A425" s="89" t="s">
        <v>993</v>
      </c>
      <c r="B425" s="79" t="s">
        <v>174</v>
      </c>
      <c r="C425" s="90" t="s">
        <v>238</v>
      </c>
      <c r="D425" s="90">
        <v>850</v>
      </c>
      <c r="E425" s="80">
        <v>2</v>
      </c>
    </row>
    <row r="426" spans="1:5" s="203" customFormat="1" ht="15">
      <c r="A426" s="169" t="s">
        <v>282</v>
      </c>
      <c r="B426" s="171" t="s">
        <v>277</v>
      </c>
      <c r="C426" s="206"/>
      <c r="D426" s="206"/>
      <c r="E426" s="172">
        <f>E427</f>
        <v>10549</v>
      </c>
    </row>
    <row r="427" spans="1:5" s="190" customFormat="1" ht="15">
      <c r="A427" s="169" t="s">
        <v>58</v>
      </c>
      <c r="B427" s="171" t="s">
        <v>57</v>
      </c>
      <c r="C427" s="206"/>
      <c r="D427" s="206"/>
      <c r="E427" s="172">
        <f>E428+E449+E453</f>
        <v>10549</v>
      </c>
    </row>
    <row r="428" spans="1:5" s="335" customFormat="1" ht="38.25">
      <c r="A428" s="74" t="s">
        <v>430</v>
      </c>
      <c r="B428" s="70" t="s">
        <v>57</v>
      </c>
      <c r="C428" s="128" t="s">
        <v>6</v>
      </c>
      <c r="D428" s="128"/>
      <c r="E428" s="72">
        <f>E429+E434+E444</f>
        <v>5161</v>
      </c>
    </row>
    <row r="429" spans="1:5" s="335" customFormat="1" ht="63.75">
      <c r="A429" s="76" t="s">
        <v>690</v>
      </c>
      <c r="B429" s="70" t="s">
        <v>57</v>
      </c>
      <c r="C429" s="128" t="s">
        <v>19</v>
      </c>
      <c r="D429" s="128"/>
      <c r="E429" s="72">
        <f>E430</f>
        <v>3176</v>
      </c>
    </row>
    <row r="430" spans="1:5" ht="76.5">
      <c r="A430" s="85" t="s">
        <v>432</v>
      </c>
      <c r="B430" s="79" t="s">
        <v>57</v>
      </c>
      <c r="C430" s="86" t="s">
        <v>81</v>
      </c>
      <c r="D430" s="86"/>
      <c r="E430" s="80">
        <f>E431+E432+E433</f>
        <v>3176</v>
      </c>
    </row>
    <row r="431" spans="1:5" ht="12.75">
      <c r="A431" s="89" t="s">
        <v>988</v>
      </c>
      <c r="B431" s="79" t="s">
        <v>57</v>
      </c>
      <c r="C431" s="86" t="s">
        <v>81</v>
      </c>
      <c r="D431" s="86">
        <v>110</v>
      </c>
      <c r="E431" s="80">
        <f>2643+8.7</f>
        <v>2651.7</v>
      </c>
    </row>
    <row r="432" spans="1:5" ht="25.5">
      <c r="A432" s="85" t="s">
        <v>989</v>
      </c>
      <c r="B432" s="79" t="s">
        <v>57</v>
      </c>
      <c r="C432" s="86" t="s">
        <v>81</v>
      </c>
      <c r="D432" s="86">
        <v>240</v>
      </c>
      <c r="E432" s="80">
        <v>524</v>
      </c>
    </row>
    <row r="433" spans="1:5" s="325" customFormat="1" ht="12.75">
      <c r="A433" s="100" t="s">
        <v>993</v>
      </c>
      <c r="B433" s="79" t="s">
        <v>57</v>
      </c>
      <c r="C433" s="86" t="s">
        <v>81</v>
      </c>
      <c r="D433" s="86">
        <v>850</v>
      </c>
      <c r="E433" s="80">
        <v>0.3</v>
      </c>
    </row>
    <row r="434" spans="1:5" s="99" customFormat="1" ht="63.75">
      <c r="A434" s="76" t="s">
        <v>624</v>
      </c>
      <c r="B434" s="70" t="s">
        <v>57</v>
      </c>
      <c r="C434" s="128" t="s">
        <v>20</v>
      </c>
      <c r="D434" s="128"/>
      <c r="E434" s="72">
        <f>E435+E438+E440+E442</f>
        <v>1935</v>
      </c>
    </row>
    <row r="435" spans="1:5" s="99" customFormat="1" ht="76.5">
      <c r="A435" s="85" t="s">
        <v>627</v>
      </c>
      <c r="B435" s="79" t="s">
        <v>57</v>
      </c>
      <c r="C435" s="86" t="s">
        <v>83</v>
      </c>
      <c r="D435" s="86"/>
      <c r="E435" s="80">
        <f>E436+E437</f>
        <v>320</v>
      </c>
    </row>
    <row r="436" spans="1:5" s="99" customFormat="1" ht="25.5">
      <c r="A436" s="85" t="s">
        <v>989</v>
      </c>
      <c r="B436" s="79" t="s">
        <v>57</v>
      </c>
      <c r="C436" s="86" t="s">
        <v>83</v>
      </c>
      <c r="D436" s="86">
        <v>240</v>
      </c>
      <c r="E436" s="80">
        <v>130</v>
      </c>
    </row>
    <row r="437" spans="1:5" s="207" customFormat="1" ht="12.75">
      <c r="A437" s="85" t="s">
        <v>992</v>
      </c>
      <c r="B437" s="79" t="s">
        <v>57</v>
      </c>
      <c r="C437" s="86" t="s">
        <v>83</v>
      </c>
      <c r="D437" s="86">
        <v>610</v>
      </c>
      <c r="E437" s="80">
        <v>190</v>
      </c>
    </row>
    <row r="438" spans="1:5" s="207" customFormat="1" ht="89.25">
      <c r="A438" s="85" t="s">
        <v>628</v>
      </c>
      <c r="B438" s="79" t="s">
        <v>57</v>
      </c>
      <c r="C438" s="86" t="s">
        <v>258</v>
      </c>
      <c r="D438" s="86"/>
      <c r="E438" s="80">
        <f>E439</f>
        <v>60</v>
      </c>
    </row>
    <row r="439" spans="1:5" s="207" customFormat="1" ht="12.75">
      <c r="A439" s="85" t="s">
        <v>992</v>
      </c>
      <c r="B439" s="79" t="s">
        <v>57</v>
      </c>
      <c r="C439" s="86" t="s">
        <v>258</v>
      </c>
      <c r="D439" s="86">
        <v>610</v>
      </c>
      <c r="E439" s="80">
        <v>60</v>
      </c>
    </row>
    <row r="440" spans="1:5" s="207" customFormat="1" ht="76.5">
      <c r="A440" s="85" t="s">
        <v>744</v>
      </c>
      <c r="B440" s="79" t="s">
        <v>57</v>
      </c>
      <c r="C440" s="86" t="s">
        <v>746</v>
      </c>
      <c r="D440" s="86"/>
      <c r="E440" s="80">
        <f>E441</f>
        <v>1500</v>
      </c>
    </row>
    <row r="441" spans="1:5" s="207" customFormat="1" ht="25.5">
      <c r="A441" s="85" t="s">
        <v>989</v>
      </c>
      <c r="B441" s="79" t="s">
        <v>57</v>
      </c>
      <c r="C441" s="86" t="s">
        <v>746</v>
      </c>
      <c r="D441" s="86">
        <v>240</v>
      </c>
      <c r="E441" s="80">
        <v>1500</v>
      </c>
    </row>
    <row r="442" spans="1:5" s="207" customFormat="1" ht="76.5">
      <c r="A442" s="85" t="s">
        <v>745</v>
      </c>
      <c r="B442" s="79" t="s">
        <v>57</v>
      </c>
      <c r="C442" s="86" t="s">
        <v>747</v>
      </c>
      <c r="D442" s="86"/>
      <c r="E442" s="80">
        <f>E443</f>
        <v>55</v>
      </c>
    </row>
    <row r="443" spans="1:5" s="207" customFormat="1" ht="25.5">
      <c r="A443" s="85" t="s">
        <v>989</v>
      </c>
      <c r="B443" s="79" t="s">
        <v>57</v>
      </c>
      <c r="C443" s="86" t="s">
        <v>747</v>
      </c>
      <c r="D443" s="86">
        <v>240</v>
      </c>
      <c r="E443" s="80">
        <v>55</v>
      </c>
    </row>
    <row r="444" spans="1:5" s="325" customFormat="1" ht="63.75">
      <c r="A444" s="76" t="s">
        <v>625</v>
      </c>
      <c r="B444" s="70" t="s">
        <v>57</v>
      </c>
      <c r="C444" s="128" t="s">
        <v>21</v>
      </c>
      <c r="D444" s="128"/>
      <c r="E444" s="72">
        <f>E445+E447</f>
        <v>50</v>
      </c>
    </row>
    <row r="445" spans="1:5" s="325" customFormat="1" ht="89.25">
      <c r="A445" s="85" t="s">
        <v>629</v>
      </c>
      <c r="B445" s="79" t="s">
        <v>57</v>
      </c>
      <c r="C445" s="86" t="s">
        <v>117</v>
      </c>
      <c r="D445" s="86"/>
      <c r="E445" s="80">
        <f>E446</f>
        <v>40</v>
      </c>
    </row>
    <row r="446" spans="1:5" s="325" customFormat="1" ht="25.5">
      <c r="A446" s="85" t="s">
        <v>989</v>
      </c>
      <c r="B446" s="79" t="s">
        <v>57</v>
      </c>
      <c r="C446" s="86" t="s">
        <v>117</v>
      </c>
      <c r="D446" s="86">
        <v>240</v>
      </c>
      <c r="E446" s="80">
        <v>40</v>
      </c>
    </row>
    <row r="447" spans="1:5" s="325" customFormat="1" ht="76.5">
      <c r="A447" s="85" t="s">
        <v>630</v>
      </c>
      <c r="B447" s="79" t="s">
        <v>57</v>
      </c>
      <c r="C447" s="86" t="s">
        <v>118</v>
      </c>
      <c r="D447" s="86"/>
      <c r="E447" s="80">
        <f>E448</f>
        <v>10</v>
      </c>
    </row>
    <row r="448" spans="1:5" s="325" customFormat="1" ht="25.5">
      <c r="A448" s="85" t="s">
        <v>989</v>
      </c>
      <c r="B448" s="79" t="s">
        <v>57</v>
      </c>
      <c r="C448" s="86" t="s">
        <v>118</v>
      </c>
      <c r="D448" s="86">
        <v>240</v>
      </c>
      <c r="E448" s="80">
        <v>10</v>
      </c>
    </row>
    <row r="449" spans="1:5" s="333" customFormat="1" ht="38.25">
      <c r="A449" s="74" t="s">
        <v>0</v>
      </c>
      <c r="B449" s="70" t="s">
        <v>57</v>
      </c>
      <c r="C449" s="340" t="s">
        <v>10</v>
      </c>
      <c r="D449" s="128"/>
      <c r="E449" s="72">
        <f>E450</f>
        <v>310</v>
      </c>
    </row>
    <row r="450" spans="1:5" s="333" customFormat="1" ht="76.5">
      <c r="A450" s="76" t="s">
        <v>516</v>
      </c>
      <c r="B450" s="70" t="s">
        <v>57</v>
      </c>
      <c r="C450" s="340" t="s">
        <v>40</v>
      </c>
      <c r="D450" s="128"/>
      <c r="E450" s="72">
        <f>E451</f>
        <v>310</v>
      </c>
    </row>
    <row r="451" spans="1:5" s="333" customFormat="1" ht="114.75">
      <c r="A451" s="47" t="s">
        <v>965</v>
      </c>
      <c r="B451" s="79" t="s">
        <v>57</v>
      </c>
      <c r="C451" s="1" t="s">
        <v>849</v>
      </c>
      <c r="D451" s="1"/>
      <c r="E451" s="80">
        <f>E452</f>
        <v>310</v>
      </c>
    </row>
    <row r="452" spans="1:5" s="333" customFormat="1" ht="12.75">
      <c r="A452" s="84" t="s">
        <v>75</v>
      </c>
      <c r="B452" s="79" t="s">
        <v>57</v>
      </c>
      <c r="C452" s="1" t="s">
        <v>849</v>
      </c>
      <c r="D452" s="1" t="s">
        <v>185</v>
      </c>
      <c r="E452" s="80">
        <v>310</v>
      </c>
    </row>
    <row r="453" spans="1:5" s="333" customFormat="1" ht="12.75">
      <c r="A453" s="74" t="s">
        <v>416</v>
      </c>
      <c r="B453" s="70" t="s">
        <v>57</v>
      </c>
      <c r="C453" s="71" t="s">
        <v>4</v>
      </c>
      <c r="D453" s="71"/>
      <c r="E453" s="72">
        <f>E454</f>
        <v>5078</v>
      </c>
    </row>
    <row r="454" spans="1:5" s="333" customFormat="1" ht="12.75">
      <c r="A454" s="76" t="s">
        <v>242</v>
      </c>
      <c r="B454" s="70" t="s">
        <v>57</v>
      </c>
      <c r="C454" s="71" t="s">
        <v>237</v>
      </c>
      <c r="D454" s="71"/>
      <c r="E454" s="72">
        <f>E455</f>
        <v>5078</v>
      </c>
    </row>
    <row r="455" spans="1:5" s="333" customFormat="1" ht="51">
      <c r="A455" s="84" t="s">
        <v>1133</v>
      </c>
      <c r="B455" s="79" t="s">
        <v>57</v>
      </c>
      <c r="C455" s="1" t="s">
        <v>1132</v>
      </c>
      <c r="D455" s="1"/>
      <c r="E455" s="80">
        <f>E456</f>
        <v>5078</v>
      </c>
    </row>
    <row r="456" spans="1:5" s="333" customFormat="1" ht="12.75">
      <c r="A456" s="84" t="s">
        <v>75</v>
      </c>
      <c r="B456" s="79" t="s">
        <v>57</v>
      </c>
      <c r="C456" s="1" t="s">
        <v>1132</v>
      </c>
      <c r="D456" s="1" t="s">
        <v>185</v>
      </c>
      <c r="E456" s="80">
        <f>3478+1600</f>
        <v>5078</v>
      </c>
    </row>
    <row r="457" spans="1:5" s="331" customFormat="1" ht="15">
      <c r="A457" s="169" t="s">
        <v>268</v>
      </c>
      <c r="B457" s="171" t="s">
        <v>269</v>
      </c>
      <c r="C457" s="206"/>
      <c r="D457" s="206"/>
      <c r="E457" s="172">
        <f>E458+E463+E482+E582+E604</f>
        <v>671071</v>
      </c>
    </row>
    <row r="458" spans="1:5" s="331" customFormat="1" ht="15">
      <c r="A458" s="169" t="s">
        <v>137</v>
      </c>
      <c r="B458" s="171" t="s">
        <v>245</v>
      </c>
      <c r="C458" s="206"/>
      <c r="D458" s="206"/>
      <c r="E458" s="172">
        <f>E459</f>
        <v>8192</v>
      </c>
    </row>
    <row r="459" spans="1:5" s="333" customFormat="1" ht="38.25">
      <c r="A459" s="74" t="s">
        <v>0</v>
      </c>
      <c r="B459" s="70" t="s">
        <v>245</v>
      </c>
      <c r="C459" s="128" t="s">
        <v>10</v>
      </c>
      <c r="D459" s="128"/>
      <c r="E459" s="72">
        <f>E460</f>
        <v>8192</v>
      </c>
    </row>
    <row r="460" spans="1:5" s="333" customFormat="1" ht="63.75">
      <c r="A460" s="76" t="s">
        <v>34</v>
      </c>
      <c r="B460" s="70" t="s">
        <v>245</v>
      </c>
      <c r="C460" s="128" t="s">
        <v>35</v>
      </c>
      <c r="D460" s="128"/>
      <c r="E460" s="72">
        <f>E461</f>
        <v>8192</v>
      </c>
    </row>
    <row r="461" spans="1:5" s="207" customFormat="1" ht="76.5">
      <c r="A461" s="47" t="s">
        <v>499</v>
      </c>
      <c r="B461" s="79" t="s">
        <v>245</v>
      </c>
      <c r="C461" s="86" t="s">
        <v>138</v>
      </c>
      <c r="D461" s="86"/>
      <c r="E461" s="80">
        <f>E462</f>
        <v>8192</v>
      </c>
    </row>
    <row r="462" spans="1:5" s="207" customFormat="1" ht="25.5">
      <c r="A462" s="47" t="s">
        <v>996</v>
      </c>
      <c r="B462" s="79" t="s">
        <v>245</v>
      </c>
      <c r="C462" s="86" t="s">
        <v>138</v>
      </c>
      <c r="D462" s="86">
        <v>320</v>
      </c>
      <c r="E462" s="80">
        <v>8192</v>
      </c>
    </row>
    <row r="463" spans="1:5" s="331" customFormat="1" ht="15">
      <c r="A463" s="169" t="s">
        <v>115</v>
      </c>
      <c r="B463" s="171" t="s">
        <v>114</v>
      </c>
      <c r="C463" s="206"/>
      <c r="D463" s="206"/>
      <c r="E463" s="172">
        <f>E464</f>
        <v>88122</v>
      </c>
    </row>
    <row r="464" spans="1:5" s="325" customFormat="1" ht="38.25">
      <c r="A464" s="74" t="s">
        <v>0</v>
      </c>
      <c r="B464" s="70" t="s">
        <v>114</v>
      </c>
      <c r="C464" s="128" t="s">
        <v>10</v>
      </c>
      <c r="D464" s="128"/>
      <c r="E464" s="72">
        <f>E465+E473+E476+E479</f>
        <v>88122</v>
      </c>
    </row>
    <row r="465" spans="1:5" s="207" customFormat="1" ht="63.75">
      <c r="A465" s="76" t="s">
        <v>500</v>
      </c>
      <c r="B465" s="70" t="s">
        <v>114</v>
      </c>
      <c r="C465" s="128" t="s">
        <v>36</v>
      </c>
      <c r="D465" s="128"/>
      <c r="E465" s="72">
        <f>E468+E466</f>
        <v>87981.2</v>
      </c>
    </row>
    <row r="466" spans="1:5" s="207" customFormat="1" ht="89.25">
      <c r="A466" s="96" t="s">
        <v>1045</v>
      </c>
      <c r="B466" s="79" t="s">
        <v>114</v>
      </c>
      <c r="C466" s="1" t="s">
        <v>1046</v>
      </c>
      <c r="D466" s="1"/>
      <c r="E466" s="315">
        <f>E467</f>
        <v>288.8</v>
      </c>
    </row>
    <row r="467" spans="1:5" s="207" customFormat="1" ht="12.75">
      <c r="A467" s="89" t="s">
        <v>992</v>
      </c>
      <c r="B467" s="79" t="s">
        <v>114</v>
      </c>
      <c r="C467" s="1" t="s">
        <v>1046</v>
      </c>
      <c r="D467" s="1" t="s">
        <v>983</v>
      </c>
      <c r="E467" s="315">
        <v>288.8</v>
      </c>
    </row>
    <row r="468" spans="1:5" s="99" customFormat="1" ht="76.5">
      <c r="A468" s="89" t="s">
        <v>501</v>
      </c>
      <c r="B468" s="79" t="s">
        <v>114</v>
      </c>
      <c r="C468" s="86" t="s">
        <v>116</v>
      </c>
      <c r="D468" s="86"/>
      <c r="E468" s="80">
        <f>E469+E470+E471+E472</f>
        <v>87692.4</v>
      </c>
    </row>
    <row r="469" spans="1:5" s="99" customFormat="1" ht="12.75">
      <c r="A469" s="89" t="s">
        <v>988</v>
      </c>
      <c r="B469" s="79" t="s">
        <v>114</v>
      </c>
      <c r="C469" s="86" t="s">
        <v>116</v>
      </c>
      <c r="D469" s="86">
        <v>110</v>
      </c>
      <c r="E469" s="80">
        <v>22206</v>
      </c>
    </row>
    <row r="470" spans="1:5" s="99" customFormat="1" ht="25.5">
      <c r="A470" s="89" t="s">
        <v>989</v>
      </c>
      <c r="B470" s="79" t="s">
        <v>114</v>
      </c>
      <c r="C470" s="86" t="s">
        <v>116</v>
      </c>
      <c r="D470" s="86">
        <v>240</v>
      </c>
      <c r="E470" s="80">
        <v>6329.8</v>
      </c>
    </row>
    <row r="471" spans="1:5" s="99" customFormat="1" ht="12.75">
      <c r="A471" s="89" t="s">
        <v>992</v>
      </c>
      <c r="B471" s="79" t="s">
        <v>114</v>
      </c>
      <c r="C471" s="86" t="s">
        <v>116</v>
      </c>
      <c r="D471" s="86">
        <v>610</v>
      </c>
      <c r="E471" s="80">
        <v>59076.6</v>
      </c>
    </row>
    <row r="472" spans="1:5" s="99" customFormat="1" ht="12.75">
      <c r="A472" s="100" t="s">
        <v>993</v>
      </c>
      <c r="B472" s="79" t="s">
        <v>114</v>
      </c>
      <c r="C472" s="86" t="s">
        <v>116</v>
      </c>
      <c r="D472" s="86">
        <v>850</v>
      </c>
      <c r="E472" s="80">
        <v>80</v>
      </c>
    </row>
    <row r="473" spans="1:5" s="99" customFormat="1" ht="63.75">
      <c r="A473" s="276" t="s">
        <v>502</v>
      </c>
      <c r="B473" s="70" t="s">
        <v>114</v>
      </c>
      <c r="C473" s="128" t="s">
        <v>37</v>
      </c>
      <c r="D473" s="128"/>
      <c r="E473" s="72">
        <f>E474</f>
        <v>10</v>
      </c>
    </row>
    <row r="474" spans="1:5" s="99" customFormat="1" ht="89.25">
      <c r="A474" s="47" t="s">
        <v>575</v>
      </c>
      <c r="B474" s="79" t="s">
        <v>114</v>
      </c>
      <c r="C474" s="86" t="s">
        <v>142</v>
      </c>
      <c r="D474" s="86"/>
      <c r="E474" s="80">
        <f>E475</f>
        <v>10</v>
      </c>
    </row>
    <row r="475" spans="1:5" s="99" customFormat="1" ht="12.75">
      <c r="A475" s="83" t="s">
        <v>992</v>
      </c>
      <c r="B475" s="79" t="s">
        <v>114</v>
      </c>
      <c r="C475" s="86" t="s">
        <v>142</v>
      </c>
      <c r="D475" s="86">
        <v>610</v>
      </c>
      <c r="E475" s="80">
        <v>10</v>
      </c>
    </row>
    <row r="476" spans="1:5" s="207" customFormat="1" ht="63.75">
      <c r="A476" s="76" t="s">
        <v>580</v>
      </c>
      <c r="B476" s="70" t="s">
        <v>114</v>
      </c>
      <c r="C476" s="128" t="s">
        <v>39</v>
      </c>
      <c r="D476" s="128"/>
      <c r="E476" s="72">
        <f>E477</f>
        <v>6</v>
      </c>
    </row>
    <row r="477" spans="1:5" s="99" customFormat="1" ht="76.5">
      <c r="A477" s="47" t="s">
        <v>581</v>
      </c>
      <c r="B477" s="79" t="s">
        <v>114</v>
      </c>
      <c r="C477" s="86" t="s">
        <v>143</v>
      </c>
      <c r="D477" s="86"/>
      <c r="E477" s="80">
        <f>E478</f>
        <v>6</v>
      </c>
    </row>
    <row r="478" spans="1:5" s="207" customFormat="1" ht="12.75">
      <c r="A478" s="83" t="s">
        <v>992</v>
      </c>
      <c r="B478" s="79" t="s">
        <v>114</v>
      </c>
      <c r="C478" s="86" t="s">
        <v>143</v>
      </c>
      <c r="D478" s="86">
        <v>610</v>
      </c>
      <c r="E478" s="80">
        <v>6</v>
      </c>
    </row>
    <row r="479" spans="1:5" s="99" customFormat="1" ht="76.5">
      <c r="A479" s="276" t="s">
        <v>516</v>
      </c>
      <c r="B479" s="70" t="s">
        <v>114</v>
      </c>
      <c r="C479" s="128" t="s">
        <v>40</v>
      </c>
      <c r="D479" s="128"/>
      <c r="E479" s="72">
        <f>E480</f>
        <v>124.8</v>
      </c>
    </row>
    <row r="480" spans="1:5" s="99" customFormat="1" ht="102">
      <c r="A480" s="47" t="s">
        <v>586</v>
      </c>
      <c r="B480" s="79" t="s">
        <v>114</v>
      </c>
      <c r="C480" s="86" t="s">
        <v>285</v>
      </c>
      <c r="D480" s="86"/>
      <c r="E480" s="80">
        <f>E481</f>
        <v>124.8</v>
      </c>
    </row>
    <row r="481" spans="1:5" s="99" customFormat="1" ht="12.75">
      <c r="A481" s="83" t="s">
        <v>992</v>
      </c>
      <c r="B481" s="79" t="s">
        <v>114</v>
      </c>
      <c r="C481" s="86" t="s">
        <v>285</v>
      </c>
      <c r="D481" s="86">
        <v>610</v>
      </c>
      <c r="E481" s="80">
        <v>124.8</v>
      </c>
    </row>
    <row r="482" spans="1:5" s="331" customFormat="1" ht="15">
      <c r="A482" s="169" t="s">
        <v>203</v>
      </c>
      <c r="B482" s="171" t="s">
        <v>202</v>
      </c>
      <c r="C482" s="206"/>
      <c r="D482" s="206"/>
      <c r="E482" s="172">
        <f>E483+E494+E498+E572</f>
        <v>446049</v>
      </c>
    </row>
    <row r="483" spans="1:5" s="333" customFormat="1" ht="57.75" customHeight="1">
      <c r="A483" s="74" t="s">
        <v>199</v>
      </c>
      <c r="B483" s="133" t="s">
        <v>202</v>
      </c>
      <c r="C483" s="128" t="s">
        <v>200</v>
      </c>
      <c r="D483" s="128"/>
      <c r="E483" s="72">
        <f>E484+E487</f>
        <v>11529.9</v>
      </c>
    </row>
    <row r="484" spans="1:5" s="333" customFormat="1" ht="76.5">
      <c r="A484" s="76" t="s">
        <v>691</v>
      </c>
      <c r="B484" s="133" t="s">
        <v>202</v>
      </c>
      <c r="C484" s="128" t="s">
        <v>414</v>
      </c>
      <c r="D484" s="128"/>
      <c r="E484" s="72">
        <f>E485</f>
        <v>66</v>
      </c>
    </row>
    <row r="485" spans="1:5" s="207" customFormat="1" ht="102">
      <c r="A485" s="84" t="s">
        <v>958</v>
      </c>
      <c r="B485" s="134" t="s">
        <v>202</v>
      </c>
      <c r="C485" s="86" t="s">
        <v>415</v>
      </c>
      <c r="D485" s="86"/>
      <c r="E485" s="80">
        <f>E486</f>
        <v>66</v>
      </c>
    </row>
    <row r="486" spans="1:5" s="87" customFormat="1" ht="25.5">
      <c r="A486" s="84" t="s">
        <v>996</v>
      </c>
      <c r="B486" s="134" t="s">
        <v>202</v>
      </c>
      <c r="C486" s="86" t="s">
        <v>415</v>
      </c>
      <c r="D486" s="86" t="s">
        <v>978</v>
      </c>
      <c r="E486" s="80">
        <f>1250-1184</f>
        <v>66</v>
      </c>
    </row>
    <row r="487" spans="1:5" s="99" customFormat="1" ht="89.25">
      <c r="A487" s="199" t="s">
        <v>451</v>
      </c>
      <c r="B487" s="133" t="s">
        <v>202</v>
      </c>
      <c r="C487" s="128" t="s">
        <v>201</v>
      </c>
      <c r="D487" s="128"/>
      <c r="E487" s="72">
        <f>E490+E492+E488</f>
        <v>11463.9</v>
      </c>
    </row>
    <row r="488" spans="1:5" s="99" customFormat="1" ht="252">
      <c r="A488" s="452" t="s">
        <v>1192</v>
      </c>
      <c r="B488" s="134" t="s">
        <v>202</v>
      </c>
      <c r="C488" s="86" t="s">
        <v>1191</v>
      </c>
      <c r="D488" s="128"/>
      <c r="E488" s="80">
        <f>E489</f>
        <v>3136.4</v>
      </c>
    </row>
    <row r="489" spans="1:5" s="99" customFormat="1" ht="25.5">
      <c r="A489" s="84" t="s">
        <v>996</v>
      </c>
      <c r="B489" s="134" t="s">
        <v>202</v>
      </c>
      <c r="C489" s="86" t="s">
        <v>1191</v>
      </c>
      <c r="D489" s="86" t="s">
        <v>978</v>
      </c>
      <c r="E489" s="80">
        <v>3136.4</v>
      </c>
    </row>
    <row r="490" spans="1:5" s="99" customFormat="1" ht="140.25">
      <c r="A490" s="84" t="s">
        <v>779</v>
      </c>
      <c r="B490" s="134" t="s">
        <v>202</v>
      </c>
      <c r="C490" s="86" t="s">
        <v>778</v>
      </c>
      <c r="D490" s="86"/>
      <c r="E490" s="80">
        <f>E491</f>
        <v>2171.3</v>
      </c>
    </row>
    <row r="491" spans="1:5" s="99" customFormat="1" ht="25.5">
      <c r="A491" s="84" t="s">
        <v>996</v>
      </c>
      <c r="B491" s="134" t="s">
        <v>202</v>
      </c>
      <c r="C491" s="86" t="s">
        <v>778</v>
      </c>
      <c r="D491" s="86">
        <v>320</v>
      </c>
      <c r="E491" s="80">
        <v>2171.3</v>
      </c>
    </row>
    <row r="492" spans="1:5" s="87" customFormat="1" ht="140.25">
      <c r="A492" s="263" t="s">
        <v>781</v>
      </c>
      <c r="B492" s="134" t="s">
        <v>202</v>
      </c>
      <c r="C492" s="86" t="s">
        <v>780</v>
      </c>
      <c r="D492" s="86"/>
      <c r="E492" s="80">
        <f>E493</f>
        <v>6156.2</v>
      </c>
    </row>
    <row r="493" spans="1:5" s="87" customFormat="1" ht="25.5">
      <c r="A493" s="84" t="s">
        <v>996</v>
      </c>
      <c r="B493" s="134" t="s">
        <v>202</v>
      </c>
      <c r="C493" s="86" t="s">
        <v>780</v>
      </c>
      <c r="D493" s="86">
        <v>320</v>
      </c>
      <c r="E493" s="80">
        <v>6156.2</v>
      </c>
    </row>
    <row r="494" spans="1:5" ht="38.25">
      <c r="A494" s="74" t="s">
        <v>208</v>
      </c>
      <c r="B494" s="70" t="s">
        <v>202</v>
      </c>
      <c r="C494" s="128" t="s">
        <v>8</v>
      </c>
      <c r="D494" s="128"/>
      <c r="E494" s="72">
        <f>E495</f>
        <v>26952.3</v>
      </c>
    </row>
    <row r="495" spans="1:5" ht="63.75">
      <c r="A495" s="76" t="s">
        <v>622</v>
      </c>
      <c r="B495" s="70" t="s">
        <v>202</v>
      </c>
      <c r="C495" s="128" t="s">
        <v>24</v>
      </c>
      <c r="D495" s="128"/>
      <c r="E495" s="72">
        <f>E496</f>
        <v>26952.3</v>
      </c>
    </row>
    <row r="496" spans="1:5" ht="89.25">
      <c r="A496" s="98" t="s">
        <v>623</v>
      </c>
      <c r="B496" s="79" t="s">
        <v>202</v>
      </c>
      <c r="C496" s="90" t="s">
        <v>73</v>
      </c>
      <c r="D496" s="86"/>
      <c r="E496" s="80">
        <f>E497</f>
        <v>26952.3</v>
      </c>
    </row>
    <row r="497" spans="1:5" ht="12.75">
      <c r="A497" s="83" t="s">
        <v>992</v>
      </c>
      <c r="B497" s="79" t="s">
        <v>202</v>
      </c>
      <c r="C497" s="90" t="s">
        <v>73</v>
      </c>
      <c r="D497" s="86">
        <v>610</v>
      </c>
      <c r="E497" s="80">
        <v>26952.3</v>
      </c>
    </row>
    <row r="498" spans="1:5" s="207" customFormat="1" ht="38.25">
      <c r="A498" s="74" t="s">
        <v>0</v>
      </c>
      <c r="B498" s="70" t="s">
        <v>202</v>
      </c>
      <c r="C498" s="128" t="s">
        <v>10</v>
      </c>
      <c r="D498" s="128"/>
      <c r="E498" s="72">
        <f>E499+E532+E555+E567</f>
        <v>396931.89999999997</v>
      </c>
    </row>
    <row r="499" spans="1:5" s="99" customFormat="1" ht="63.75">
      <c r="A499" s="76" t="s">
        <v>489</v>
      </c>
      <c r="B499" s="70" t="s">
        <v>202</v>
      </c>
      <c r="C499" s="128" t="s">
        <v>35</v>
      </c>
      <c r="D499" s="128"/>
      <c r="E499" s="72">
        <f>E500+E503+E506+E509+E512+E515+E517+E520+E522+E524+E526+E529</f>
        <v>302066.89999999997</v>
      </c>
    </row>
    <row r="500" spans="1:5" s="207" customFormat="1" ht="89.25">
      <c r="A500" s="47" t="s">
        <v>833</v>
      </c>
      <c r="B500" s="79" t="s">
        <v>202</v>
      </c>
      <c r="C500" s="86" t="s">
        <v>832</v>
      </c>
      <c r="D500" s="86"/>
      <c r="E500" s="80">
        <f>E502+E501</f>
        <v>6518.3</v>
      </c>
    </row>
    <row r="501" spans="1:5" s="207" customFormat="1" ht="25.5">
      <c r="A501" s="89" t="s">
        <v>989</v>
      </c>
      <c r="B501" s="79" t="s">
        <v>202</v>
      </c>
      <c r="C501" s="86" t="s">
        <v>832</v>
      </c>
      <c r="D501" s="86">
        <v>240</v>
      </c>
      <c r="E501" s="80">
        <v>8</v>
      </c>
    </row>
    <row r="502" spans="1:5" s="207" customFormat="1" ht="12.75">
      <c r="A502" s="89" t="s">
        <v>997</v>
      </c>
      <c r="B502" s="79" t="s">
        <v>202</v>
      </c>
      <c r="C502" s="86" t="s">
        <v>832</v>
      </c>
      <c r="D502" s="86">
        <v>310</v>
      </c>
      <c r="E502" s="80">
        <v>6510.3</v>
      </c>
    </row>
    <row r="503" spans="1:5" s="207" customFormat="1" ht="89.25">
      <c r="A503" s="47" t="s">
        <v>490</v>
      </c>
      <c r="B503" s="79" t="s">
        <v>202</v>
      </c>
      <c r="C503" s="86" t="s">
        <v>103</v>
      </c>
      <c r="D503" s="86"/>
      <c r="E503" s="80">
        <f>E505+E504</f>
        <v>164451.1</v>
      </c>
    </row>
    <row r="504" spans="1:5" s="207" customFormat="1" ht="25.5">
      <c r="A504" s="89" t="s">
        <v>989</v>
      </c>
      <c r="B504" s="79" t="s">
        <v>202</v>
      </c>
      <c r="C504" s="86" t="s">
        <v>103</v>
      </c>
      <c r="D504" s="86">
        <v>240</v>
      </c>
      <c r="E504" s="80">
        <v>1300</v>
      </c>
    </row>
    <row r="505" spans="1:5" s="207" customFormat="1" ht="12.75">
      <c r="A505" s="89" t="s">
        <v>997</v>
      </c>
      <c r="B505" s="79" t="s">
        <v>202</v>
      </c>
      <c r="C505" s="86" t="s">
        <v>103</v>
      </c>
      <c r="D505" s="86">
        <v>310</v>
      </c>
      <c r="E505" s="80">
        <v>163151.1</v>
      </c>
    </row>
    <row r="506" spans="1:5" s="207" customFormat="1" ht="102">
      <c r="A506" s="47" t="s">
        <v>493</v>
      </c>
      <c r="B506" s="79" t="s">
        <v>202</v>
      </c>
      <c r="C506" s="86" t="s">
        <v>106</v>
      </c>
      <c r="D506" s="86"/>
      <c r="E506" s="80">
        <f>E508+E507</f>
        <v>2100.3</v>
      </c>
    </row>
    <row r="507" spans="1:5" s="207" customFormat="1" ht="25.5">
      <c r="A507" s="89" t="s">
        <v>989</v>
      </c>
      <c r="B507" s="79" t="s">
        <v>202</v>
      </c>
      <c r="C507" s="86" t="s">
        <v>106</v>
      </c>
      <c r="D507" s="86">
        <v>240</v>
      </c>
      <c r="E507" s="80">
        <v>4</v>
      </c>
    </row>
    <row r="508" spans="1:5" s="207" customFormat="1" ht="12.75">
      <c r="A508" s="89" t="s">
        <v>997</v>
      </c>
      <c r="B508" s="79" t="s">
        <v>202</v>
      </c>
      <c r="C508" s="86" t="s">
        <v>106</v>
      </c>
      <c r="D508" s="86">
        <v>310</v>
      </c>
      <c r="E508" s="80">
        <v>2096.3</v>
      </c>
    </row>
    <row r="509" spans="1:5" s="207" customFormat="1" ht="89.25">
      <c r="A509" s="47" t="s">
        <v>962</v>
      </c>
      <c r="B509" s="79" t="s">
        <v>202</v>
      </c>
      <c r="C509" s="86" t="s">
        <v>109</v>
      </c>
      <c r="D509" s="86"/>
      <c r="E509" s="80">
        <f>E510+E511</f>
        <v>25356.8</v>
      </c>
    </row>
    <row r="510" spans="1:5" s="207" customFormat="1" ht="25.5">
      <c r="A510" s="89" t="s">
        <v>989</v>
      </c>
      <c r="B510" s="79" t="s">
        <v>202</v>
      </c>
      <c r="C510" s="86" t="s">
        <v>109</v>
      </c>
      <c r="D510" s="86">
        <v>240</v>
      </c>
      <c r="E510" s="80">
        <v>400</v>
      </c>
    </row>
    <row r="511" spans="1:5" s="207" customFormat="1" ht="12.75">
      <c r="A511" s="89" t="s">
        <v>997</v>
      </c>
      <c r="B511" s="79" t="s">
        <v>202</v>
      </c>
      <c r="C511" s="86" t="s">
        <v>109</v>
      </c>
      <c r="D511" s="86">
        <v>310</v>
      </c>
      <c r="E511" s="80">
        <v>24956.8</v>
      </c>
    </row>
    <row r="512" spans="1:5" s="207" customFormat="1" ht="89.25">
      <c r="A512" s="47" t="s">
        <v>491</v>
      </c>
      <c r="B512" s="79" t="s">
        <v>202</v>
      </c>
      <c r="C512" s="86" t="s">
        <v>104</v>
      </c>
      <c r="D512" s="86"/>
      <c r="E512" s="80">
        <f>E513+E514</f>
        <v>4980</v>
      </c>
    </row>
    <row r="513" spans="1:5" s="207" customFormat="1" ht="25.5">
      <c r="A513" s="89" t="s">
        <v>989</v>
      </c>
      <c r="B513" s="79" t="s">
        <v>202</v>
      </c>
      <c r="C513" s="86" t="s">
        <v>104</v>
      </c>
      <c r="D513" s="86">
        <v>240</v>
      </c>
      <c r="E513" s="80">
        <v>30</v>
      </c>
    </row>
    <row r="514" spans="1:5" s="207" customFormat="1" ht="12.75">
      <c r="A514" s="89" t="s">
        <v>997</v>
      </c>
      <c r="B514" s="79" t="s">
        <v>202</v>
      </c>
      <c r="C514" s="86" t="s">
        <v>104</v>
      </c>
      <c r="D514" s="86">
        <v>310</v>
      </c>
      <c r="E514" s="80">
        <v>4950</v>
      </c>
    </row>
    <row r="515" spans="1:5" s="207" customFormat="1" ht="102">
      <c r="A515" s="47" t="s">
        <v>492</v>
      </c>
      <c r="B515" s="79" t="s">
        <v>202</v>
      </c>
      <c r="C515" s="86" t="s">
        <v>105</v>
      </c>
      <c r="D515" s="86"/>
      <c r="E515" s="80">
        <f>E516</f>
        <v>1612.8</v>
      </c>
    </row>
    <row r="516" spans="1:5" s="207" customFormat="1" ht="25.5">
      <c r="A516" s="47" t="s">
        <v>996</v>
      </c>
      <c r="B516" s="79" t="s">
        <v>202</v>
      </c>
      <c r="C516" s="86" t="s">
        <v>105</v>
      </c>
      <c r="D516" s="86">
        <v>320</v>
      </c>
      <c r="E516" s="80">
        <v>1612.8</v>
      </c>
    </row>
    <row r="517" spans="1:5" s="207" customFormat="1" ht="89.25">
      <c r="A517" s="47" t="s">
        <v>494</v>
      </c>
      <c r="B517" s="79" t="s">
        <v>202</v>
      </c>
      <c r="C517" s="86" t="s">
        <v>107</v>
      </c>
      <c r="D517" s="86"/>
      <c r="E517" s="80">
        <f>E518+E519</f>
        <v>1278.8</v>
      </c>
    </row>
    <row r="518" spans="1:5" s="207" customFormat="1" ht="25.5">
      <c r="A518" s="89" t="s">
        <v>989</v>
      </c>
      <c r="B518" s="79" t="s">
        <v>202</v>
      </c>
      <c r="C518" s="86" t="s">
        <v>107</v>
      </c>
      <c r="D518" s="86">
        <v>240</v>
      </c>
      <c r="E518" s="80">
        <v>16</v>
      </c>
    </row>
    <row r="519" spans="1:5" s="207" customFormat="1" ht="12.75">
      <c r="A519" s="89" t="s">
        <v>997</v>
      </c>
      <c r="B519" s="79" t="s">
        <v>202</v>
      </c>
      <c r="C519" s="86" t="s">
        <v>107</v>
      </c>
      <c r="D519" s="86">
        <v>310</v>
      </c>
      <c r="E519" s="80">
        <v>1262.8</v>
      </c>
    </row>
    <row r="520" spans="1:5" s="207" customFormat="1" ht="191.25">
      <c r="A520" s="47" t="s">
        <v>562</v>
      </c>
      <c r="B520" s="79" t="s">
        <v>202</v>
      </c>
      <c r="C520" s="86" t="s">
        <v>110</v>
      </c>
      <c r="D520" s="86"/>
      <c r="E520" s="80">
        <f>E521</f>
        <v>11.7</v>
      </c>
    </row>
    <row r="521" spans="1:5" s="207" customFormat="1" ht="12.75">
      <c r="A521" s="89" t="s">
        <v>997</v>
      </c>
      <c r="B521" s="79" t="s">
        <v>202</v>
      </c>
      <c r="C521" s="86" t="s">
        <v>110</v>
      </c>
      <c r="D521" s="86">
        <v>310</v>
      </c>
      <c r="E521" s="80">
        <v>11.7</v>
      </c>
    </row>
    <row r="522" spans="1:5" s="207" customFormat="1" ht="89.25">
      <c r="A522" s="47" t="s">
        <v>133</v>
      </c>
      <c r="B522" s="79" t="s">
        <v>202</v>
      </c>
      <c r="C522" s="86" t="s">
        <v>108</v>
      </c>
      <c r="D522" s="86"/>
      <c r="E522" s="80">
        <f>E523</f>
        <v>525</v>
      </c>
    </row>
    <row r="523" spans="1:5" s="207" customFormat="1" ht="12.75">
      <c r="A523" s="89" t="s">
        <v>997</v>
      </c>
      <c r="B523" s="79" t="s">
        <v>202</v>
      </c>
      <c r="C523" s="86" t="s">
        <v>108</v>
      </c>
      <c r="D523" s="86">
        <v>310</v>
      </c>
      <c r="E523" s="80">
        <v>525</v>
      </c>
    </row>
    <row r="524" spans="1:5" s="207" customFormat="1" ht="89.25">
      <c r="A524" s="47" t="s">
        <v>497</v>
      </c>
      <c r="B524" s="79" t="s">
        <v>202</v>
      </c>
      <c r="C524" s="86" t="s">
        <v>112</v>
      </c>
      <c r="D524" s="86"/>
      <c r="E524" s="80">
        <f>E525</f>
        <v>2185.5</v>
      </c>
    </row>
    <row r="525" spans="1:5" s="207" customFormat="1" ht="25.5">
      <c r="A525" s="47" t="s">
        <v>989</v>
      </c>
      <c r="B525" s="79" t="s">
        <v>202</v>
      </c>
      <c r="C525" s="86" t="s">
        <v>112</v>
      </c>
      <c r="D525" s="86">
        <v>240</v>
      </c>
      <c r="E525" s="80">
        <v>2185.5</v>
      </c>
    </row>
    <row r="526" spans="1:5" s="207" customFormat="1" ht="89.25">
      <c r="A526" s="47" t="s">
        <v>936</v>
      </c>
      <c r="B526" s="79" t="s">
        <v>202</v>
      </c>
      <c r="C526" s="86" t="s">
        <v>831</v>
      </c>
      <c r="D526" s="86"/>
      <c r="E526" s="80">
        <f>E528+E527</f>
        <v>38354.8</v>
      </c>
    </row>
    <row r="527" spans="1:5" s="207" customFormat="1" ht="25.5">
      <c r="A527" s="89" t="s">
        <v>989</v>
      </c>
      <c r="B527" s="79" t="s">
        <v>202</v>
      </c>
      <c r="C527" s="86" t="s">
        <v>831</v>
      </c>
      <c r="D527" s="86">
        <v>240</v>
      </c>
      <c r="E527" s="80">
        <v>406.5</v>
      </c>
    </row>
    <row r="528" spans="1:5" s="207" customFormat="1" ht="12.75">
      <c r="A528" s="89" t="s">
        <v>997</v>
      </c>
      <c r="B528" s="79" t="s">
        <v>202</v>
      </c>
      <c r="C528" s="86" t="s">
        <v>831</v>
      </c>
      <c r="D528" s="86">
        <v>310</v>
      </c>
      <c r="E528" s="80">
        <v>37948.3</v>
      </c>
    </row>
    <row r="529" spans="1:5" s="207" customFormat="1" ht="102">
      <c r="A529" s="47" t="s">
        <v>834</v>
      </c>
      <c r="B529" s="79" t="s">
        <v>202</v>
      </c>
      <c r="C529" s="86" t="s">
        <v>830</v>
      </c>
      <c r="D529" s="86"/>
      <c r="E529" s="80">
        <f>E530+E531</f>
        <v>54691.8</v>
      </c>
    </row>
    <row r="530" spans="1:5" s="207" customFormat="1" ht="25.5">
      <c r="A530" s="89" t="s">
        <v>989</v>
      </c>
      <c r="B530" s="79" t="s">
        <v>202</v>
      </c>
      <c r="C530" s="86" t="s">
        <v>830</v>
      </c>
      <c r="D530" s="86">
        <v>240</v>
      </c>
      <c r="E530" s="80">
        <v>804</v>
      </c>
    </row>
    <row r="531" spans="1:5" s="207" customFormat="1" ht="12.75">
      <c r="A531" s="89" t="s">
        <v>997</v>
      </c>
      <c r="B531" s="79" t="s">
        <v>202</v>
      </c>
      <c r="C531" s="86" t="s">
        <v>830</v>
      </c>
      <c r="D531" s="86">
        <v>310</v>
      </c>
      <c r="E531" s="80">
        <v>53887.8</v>
      </c>
    </row>
    <row r="532" spans="1:5" s="332" customFormat="1" ht="63.75">
      <c r="A532" s="76" t="s">
        <v>573</v>
      </c>
      <c r="B532" s="70" t="s">
        <v>202</v>
      </c>
      <c r="C532" s="128" t="s">
        <v>37</v>
      </c>
      <c r="D532" s="128"/>
      <c r="E532" s="72">
        <f>E533+E535+E537+E539+E541+E543+E545+E547+E549+E552</f>
        <v>92895.99999999999</v>
      </c>
    </row>
    <row r="533" spans="1:5" s="99" customFormat="1" ht="102">
      <c r="A533" s="47" t="s">
        <v>574</v>
      </c>
      <c r="B533" s="79" t="s">
        <v>202</v>
      </c>
      <c r="C533" s="86" t="s">
        <v>141</v>
      </c>
      <c r="D533" s="86"/>
      <c r="E533" s="80">
        <f>E534</f>
        <v>256.2</v>
      </c>
    </row>
    <row r="534" spans="1:5" s="99" customFormat="1" ht="25.5">
      <c r="A534" s="47" t="s">
        <v>989</v>
      </c>
      <c r="B534" s="79" t="s">
        <v>202</v>
      </c>
      <c r="C534" s="86" t="s">
        <v>141</v>
      </c>
      <c r="D534" s="86">
        <v>240</v>
      </c>
      <c r="E534" s="80">
        <v>256.2</v>
      </c>
    </row>
    <row r="535" spans="1:5" s="99" customFormat="1" ht="89.25">
      <c r="A535" s="47" t="s">
        <v>575</v>
      </c>
      <c r="B535" s="79" t="s">
        <v>202</v>
      </c>
      <c r="C535" s="86" t="s">
        <v>142</v>
      </c>
      <c r="D535" s="86"/>
      <c r="E535" s="80">
        <f>E536</f>
        <v>1146</v>
      </c>
    </row>
    <row r="536" spans="1:5" s="99" customFormat="1" ht="25.5">
      <c r="A536" s="47" t="s">
        <v>989</v>
      </c>
      <c r="B536" s="79" t="s">
        <v>202</v>
      </c>
      <c r="C536" s="86" t="s">
        <v>142</v>
      </c>
      <c r="D536" s="86">
        <v>240</v>
      </c>
      <c r="E536" s="80">
        <v>1146</v>
      </c>
    </row>
    <row r="537" spans="1:5" s="99" customFormat="1" ht="114.75">
      <c r="A537" s="47" t="s">
        <v>921</v>
      </c>
      <c r="B537" s="79" t="s">
        <v>202</v>
      </c>
      <c r="C537" s="86" t="s">
        <v>765</v>
      </c>
      <c r="D537" s="86"/>
      <c r="E537" s="80">
        <f>E538</f>
        <v>18030.2</v>
      </c>
    </row>
    <row r="538" spans="1:5" s="99" customFormat="1" ht="12.75">
      <c r="A538" s="89" t="s">
        <v>997</v>
      </c>
      <c r="B538" s="79" t="s">
        <v>202</v>
      </c>
      <c r="C538" s="86" t="s">
        <v>765</v>
      </c>
      <c r="D538" s="86">
        <v>310</v>
      </c>
      <c r="E538" s="80">
        <v>18030.2</v>
      </c>
    </row>
    <row r="539" spans="1:5" s="99" customFormat="1" ht="102">
      <c r="A539" s="47" t="s">
        <v>576</v>
      </c>
      <c r="B539" s="79" t="s">
        <v>202</v>
      </c>
      <c r="C539" s="86" t="s">
        <v>249</v>
      </c>
      <c r="D539" s="86"/>
      <c r="E539" s="80">
        <f>E540</f>
        <v>13452.3</v>
      </c>
    </row>
    <row r="540" spans="1:5" s="99" customFormat="1" ht="12.75">
      <c r="A540" s="89" t="s">
        <v>997</v>
      </c>
      <c r="B540" s="79" t="s">
        <v>202</v>
      </c>
      <c r="C540" s="86" t="s">
        <v>249</v>
      </c>
      <c r="D540" s="86">
        <v>310</v>
      </c>
      <c r="E540" s="80">
        <v>13452.3</v>
      </c>
    </row>
    <row r="541" spans="1:5" s="99" customFormat="1" ht="140.25">
      <c r="A541" s="47" t="s">
        <v>577</v>
      </c>
      <c r="B541" s="79" t="s">
        <v>202</v>
      </c>
      <c r="C541" s="86" t="s">
        <v>255</v>
      </c>
      <c r="D541" s="86"/>
      <c r="E541" s="80">
        <f>E542</f>
        <v>1093.7</v>
      </c>
    </row>
    <row r="542" spans="1:5" s="99" customFormat="1" ht="12.75">
      <c r="A542" s="89" t="s">
        <v>997</v>
      </c>
      <c r="B542" s="79" t="s">
        <v>202</v>
      </c>
      <c r="C542" s="86" t="s">
        <v>255</v>
      </c>
      <c r="D542" s="86">
        <v>310</v>
      </c>
      <c r="E542" s="80">
        <v>1093.7</v>
      </c>
    </row>
    <row r="543" spans="1:5" s="99" customFormat="1" ht="127.5">
      <c r="A543" s="47" t="s">
        <v>692</v>
      </c>
      <c r="B543" s="79" t="s">
        <v>202</v>
      </c>
      <c r="C543" s="86" t="s">
        <v>252</v>
      </c>
      <c r="D543" s="86"/>
      <c r="E543" s="80">
        <f>E544</f>
        <v>100</v>
      </c>
    </row>
    <row r="544" spans="1:5" s="99" customFormat="1" ht="25.5">
      <c r="A544" s="89" t="s">
        <v>989</v>
      </c>
      <c r="B544" s="79" t="s">
        <v>202</v>
      </c>
      <c r="C544" s="86" t="s">
        <v>252</v>
      </c>
      <c r="D544" s="86">
        <v>240</v>
      </c>
      <c r="E544" s="80">
        <v>100</v>
      </c>
    </row>
    <row r="545" spans="1:5" s="99" customFormat="1" ht="127.5">
      <c r="A545" s="47" t="s">
        <v>578</v>
      </c>
      <c r="B545" s="79" t="s">
        <v>202</v>
      </c>
      <c r="C545" s="86" t="s">
        <v>253</v>
      </c>
      <c r="D545" s="86"/>
      <c r="E545" s="80">
        <f>E546</f>
        <v>292</v>
      </c>
    </row>
    <row r="546" spans="1:5" s="99" customFormat="1" ht="25.5">
      <c r="A546" s="47" t="s">
        <v>996</v>
      </c>
      <c r="B546" s="79" t="s">
        <v>202</v>
      </c>
      <c r="C546" s="86" t="s">
        <v>253</v>
      </c>
      <c r="D546" s="86">
        <v>320</v>
      </c>
      <c r="E546" s="80">
        <v>292</v>
      </c>
    </row>
    <row r="547" spans="1:5" s="99" customFormat="1" ht="255.75" customHeight="1">
      <c r="A547" s="47" t="s">
        <v>579</v>
      </c>
      <c r="B547" s="79" t="s">
        <v>202</v>
      </c>
      <c r="C547" s="86" t="s">
        <v>254</v>
      </c>
      <c r="D547" s="86"/>
      <c r="E547" s="80">
        <f>E548</f>
        <v>582</v>
      </c>
    </row>
    <row r="548" spans="1:5" s="99" customFormat="1" ht="25.5">
      <c r="A548" s="47" t="s">
        <v>996</v>
      </c>
      <c r="B548" s="79" t="s">
        <v>202</v>
      </c>
      <c r="C548" s="86" t="s">
        <v>254</v>
      </c>
      <c r="D548" s="86">
        <v>320</v>
      </c>
      <c r="E548" s="80">
        <v>582</v>
      </c>
    </row>
    <row r="549" spans="1:5" s="99" customFormat="1" ht="127.5">
      <c r="A549" s="47" t="s">
        <v>937</v>
      </c>
      <c r="B549" s="79" t="s">
        <v>202</v>
      </c>
      <c r="C549" s="86" t="s">
        <v>835</v>
      </c>
      <c r="D549" s="86"/>
      <c r="E549" s="80">
        <f>E551+E550</f>
        <v>38956.7</v>
      </c>
    </row>
    <row r="550" spans="1:5" s="99" customFormat="1" ht="25.5">
      <c r="A550" s="47" t="s">
        <v>989</v>
      </c>
      <c r="B550" s="79" t="s">
        <v>202</v>
      </c>
      <c r="C550" s="86" t="s">
        <v>835</v>
      </c>
      <c r="D550" s="86">
        <v>240</v>
      </c>
      <c r="E550" s="80">
        <v>25</v>
      </c>
    </row>
    <row r="551" spans="1:5" s="99" customFormat="1" ht="12.75">
      <c r="A551" s="89" t="s">
        <v>997</v>
      </c>
      <c r="B551" s="79" t="s">
        <v>202</v>
      </c>
      <c r="C551" s="86" t="s">
        <v>835</v>
      </c>
      <c r="D551" s="86">
        <v>310</v>
      </c>
      <c r="E551" s="80">
        <v>38931.7</v>
      </c>
    </row>
    <row r="552" spans="1:5" s="99" customFormat="1" ht="105" customHeight="1">
      <c r="A552" s="89" t="s">
        <v>964</v>
      </c>
      <c r="B552" s="79" t="s">
        <v>202</v>
      </c>
      <c r="C552" s="86" t="s">
        <v>840</v>
      </c>
      <c r="D552" s="86"/>
      <c r="E552" s="315">
        <f>E554+E553</f>
        <v>18986.899999999998</v>
      </c>
    </row>
    <row r="553" spans="1:5" s="99" customFormat="1" ht="25.5">
      <c r="A553" s="89" t="s">
        <v>989</v>
      </c>
      <c r="B553" s="79" t="s">
        <v>202</v>
      </c>
      <c r="C553" s="86" t="s">
        <v>840</v>
      </c>
      <c r="D553" s="86">
        <v>240</v>
      </c>
      <c r="E553" s="315">
        <v>21.3</v>
      </c>
    </row>
    <row r="554" spans="1:5" s="99" customFormat="1" ht="12.75">
      <c r="A554" s="89" t="s">
        <v>997</v>
      </c>
      <c r="B554" s="79" t="s">
        <v>202</v>
      </c>
      <c r="C554" s="86" t="s">
        <v>840</v>
      </c>
      <c r="D554" s="86">
        <v>310</v>
      </c>
      <c r="E554" s="315">
        <v>18965.6</v>
      </c>
    </row>
    <row r="555" spans="1:5" s="207" customFormat="1" ht="63.75">
      <c r="A555" s="76" t="s">
        <v>580</v>
      </c>
      <c r="B555" s="70" t="s">
        <v>202</v>
      </c>
      <c r="C555" s="128" t="s">
        <v>39</v>
      </c>
      <c r="D555" s="128"/>
      <c r="E555" s="72">
        <f>E558+E560+E562+E565+E556</f>
        <v>1789</v>
      </c>
    </row>
    <row r="556" spans="1:5" s="207" customFormat="1" ht="127.5">
      <c r="A556" s="82" t="s">
        <v>1001</v>
      </c>
      <c r="B556" s="79" t="s">
        <v>202</v>
      </c>
      <c r="C556" s="1" t="s">
        <v>1000</v>
      </c>
      <c r="D556" s="1"/>
      <c r="E556" s="80">
        <f>E557</f>
        <v>180.5</v>
      </c>
    </row>
    <row r="557" spans="1:5" s="207" customFormat="1" ht="25.5">
      <c r="A557" s="85" t="s">
        <v>235</v>
      </c>
      <c r="B557" s="79" t="s">
        <v>202</v>
      </c>
      <c r="C557" s="1" t="s">
        <v>1000</v>
      </c>
      <c r="D557" s="1" t="s">
        <v>234</v>
      </c>
      <c r="E557" s="80">
        <v>180.5</v>
      </c>
    </row>
    <row r="558" spans="1:5" s="99" customFormat="1" ht="76.5">
      <c r="A558" s="47" t="s">
        <v>581</v>
      </c>
      <c r="B558" s="79" t="s">
        <v>202</v>
      </c>
      <c r="C558" s="86" t="s">
        <v>143</v>
      </c>
      <c r="D558" s="86"/>
      <c r="E558" s="80">
        <f>E559</f>
        <v>391</v>
      </c>
    </row>
    <row r="559" spans="1:5" s="207" customFormat="1" ht="25.5">
      <c r="A559" s="47" t="s">
        <v>989</v>
      </c>
      <c r="B559" s="79" t="s">
        <v>202</v>
      </c>
      <c r="C559" s="86" t="s">
        <v>143</v>
      </c>
      <c r="D559" s="86">
        <v>240</v>
      </c>
      <c r="E559" s="80">
        <f>1762-1371</f>
        <v>391</v>
      </c>
    </row>
    <row r="560" spans="1:5" s="99" customFormat="1" ht="89.25">
      <c r="A560" s="47" t="s">
        <v>582</v>
      </c>
      <c r="B560" s="79" t="s">
        <v>202</v>
      </c>
      <c r="C560" s="86" t="s">
        <v>144</v>
      </c>
      <c r="D560" s="86"/>
      <c r="E560" s="80">
        <f>E561</f>
        <v>637.5</v>
      </c>
    </row>
    <row r="561" spans="1:5" s="99" customFormat="1" ht="25.5">
      <c r="A561" s="47" t="s">
        <v>989</v>
      </c>
      <c r="B561" s="79" t="s">
        <v>202</v>
      </c>
      <c r="C561" s="86" t="s">
        <v>144</v>
      </c>
      <c r="D561" s="86">
        <v>240</v>
      </c>
      <c r="E561" s="80">
        <v>637.5</v>
      </c>
    </row>
    <row r="562" spans="1:5" s="99" customFormat="1" ht="89.25">
      <c r="A562" s="47" t="s">
        <v>583</v>
      </c>
      <c r="B562" s="79" t="s">
        <v>202</v>
      </c>
      <c r="C562" s="86" t="s">
        <v>145</v>
      </c>
      <c r="D562" s="86"/>
      <c r="E562" s="80">
        <f>E563+E564</f>
        <v>520</v>
      </c>
    </row>
    <row r="563" spans="1:5" s="99" customFormat="1" ht="25.5">
      <c r="A563" s="47" t="s">
        <v>989</v>
      </c>
      <c r="B563" s="79" t="s">
        <v>202</v>
      </c>
      <c r="C563" s="86" t="s">
        <v>145</v>
      </c>
      <c r="D563" s="86">
        <v>240</v>
      </c>
      <c r="E563" s="80">
        <v>100</v>
      </c>
    </row>
    <row r="564" spans="1:5" s="99" customFormat="1" ht="25.5">
      <c r="A564" s="47" t="s">
        <v>996</v>
      </c>
      <c r="B564" s="79" t="s">
        <v>202</v>
      </c>
      <c r="C564" s="86" t="s">
        <v>145</v>
      </c>
      <c r="D564" s="86">
        <v>320</v>
      </c>
      <c r="E564" s="80">
        <f>1350-930</f>
        <v>420</v>
      </c>
    </row>
    <row r="565" spans="1:5" s="99" customFormat="1" ht="89.25">
      <c r="A565" s="47" t="s">
        <v>515</v>
      </c>
      <c r="B565" s="79" t="s">
        <v>202</v>
      </c>
      <c r="C565" s="86" t="s">
        <v>146</v>
      </c>
      <c r="D565" s="86"/>
      <c r="E565" s="80">
        <f>E566</f>
        <v>60</v>
      </c>
    </row>
    <row r="566" spans="1:5" s="99" customFormat="1" ht="25.5">
      <c r="A566" s="47" t="s">
        <v>989</v>
      </c>
      <c r="B566" s="79" t="s">
        <v>202</v>
      </c>
      <c r="C566" s="86" t="s">
        <v>146</v>
      </c>
      <c r="D566" s="86">
        <v>240</v>
      </c>
      <c r="E566" s="80">
        <v>60</v>
      </c>
    </row>
    <row r="567" spans="1:5" s="207" customFormat="1" ht="76.5">
      <c r="A567" s="76" t="s">
        <v>584</v>
      </c>
      <c r="B567" s="70" t="s">
        <v>202</v>
      </c>
      <c r="C567" s="128" t="s">
        <v>40</v>
      </c>
      <c r="D567" s="128"/>
      <c r="E567" s="72">
        <f>E568+E570</f>
        <v>180</v>
      </c>
    </row>
    <row r="568" spans="1:5" s="99" customFormat="1" ht="102">
      <c r="A568" s="47" t="s">
        <v>585</v>
      </c>
      <c r="B568" s="79" t="s">
        <v>202</v>
      </c>
      <c r="C568" s="86" t="s">
        <v>284</v>
      </c>
      <c r="D568" s="86"/>
      <c r="E568" s="80">
        <f>E569</f>
        <v>25</v>
      </c>
    </row>
    <row r="569" spans="1:5" s="99" customFormat="1" ht="25.5">
      <c r="A569" s="47" t="s">
        <v>989</v>
      </c>
      <c r="B569" s="79" t="s">
        <v>202</v>
      </c>
      <c r="C569" s="86" t="s">
        <v>284</v>
      </c>
      <c r="D569" s="86">
        <v>240</v>
      </c>
      <c r="E569" s="80">
        <v>25</v>
      </c>
    </row>
    <row r="570" spans="1:5" s="99" customFormat="1" ht="102">
      <c r="A570" s="82" t="s">
        <v>1030</v>
      </c>
      <c r="B570" s="79" t="s">
        <v>202</v>
      </c>
      <c r="C570" s="86" t="s">
        <v>1029</v>
      </c>
      <c r="D570" s="86"/>
      <c r="E570" s="80">
        <f>E571</f>
        <v>155</v>
      </c>
    </row>
    <row r="571" spans="1:5" s="99" customFormat="1" ht="12.75">
      <c r="A571" s="84" t="s">
        <v>75</v>
      </c>
      <c r="B571" s="79" t="s">
        <v>202</v>
      </c>
      <c r="C571" s="86" t="s">
        <v>1029</v>
      </c>
      <c r="D571" s="86" t="s">
        <v>185</v>
      </c>
      <c r="E571" s="80">
        <v>155</v>
      </c>
    </row>
    <row r="572" spans="1:5" s="99" customFormat="1" ht="12.75">
      <c r="A572" s="74" t="s">
        <v>416</v>
      </c>
      <c r="B572" s="70" t="s">
        <v>202</v>
      </c>
      <c r="C572" s="128" t="s">
        <v>4</v>
      </c>
      <c r="D572" s="128"/>
      <c r="E572" s="72">
        <f>E573</f>
        <v>10634.9</v>
      </c>
    </row>
    <row r="573" spans="1:5" s="99" customFormat="1" ht="12.75">
      <c r="A573" s="76" t="s">
        <v>242</v>
      </c>
      <c r="B573" s="70" t="s">
        <v>202</v>
      </c>
      <c r="C573" s="128" t="s">
        <v>237</v>
      </c>
      <c r="D573" s="128"/>
      <c r="E573" s="72">
        <f>E580+E574+E576+E578</f>
        <v>10634.9</v>
      </c>
    </row>
    <row r="574" spans="1:5" s="87" customFormat="1" ht="51">
      <c r="A574" s="429" t="s">
        <v>1135</v>
      </c>
      <c r="B574" s="79" t="s">
        <v>202</v>
      </c>
      <c r="C574" s="86" t="s">
        <v>1134</v>
      </c>
      <c r="D574" s="86"/>
      <c r="E574" s="80">
        <f>E575</f>
        <v>251.5</v>
      </c>
    </row>
    <row r="575" spans="1:5" s="87" customFormat="1" ht="12.75">
      <c r="A575" s="84" t="s">
        <v>75</v>
      </c>
      <c r="B575" s="79" t="s">
        <v>202</v>
      </c>
      <c r="C575" s="86" t="s">
        <v>1134</v>
      </c>
      <c r="D575" s="86" t="s">
        <v>185</v>
      </c>
      <c r="E575" s="80">
        <v>251.5</v>
      </c>
    </row>
    <row r="576" spans="1:5" s="87" customFormat="1" ht="51">
      <c r="A576" s="429" t="s">
        <v>1138</v>
      </c>
      <c r="B576" s="79" t="s">
        <v>202</v>
      </c>
      <c r="C576" s="86" t="s">
        <v>1136</v>
      </c>
      <c r="D576" s="86"/>
      <c r="E576" s="80">
        <f>E577</f>
        <v>7997.8</v>
      </c>
    </row>
    <row r="577" spans="1:5" s="87" customFormat="1" ht="12.75">
      <c r="A577" s="84" t="s">
        <v>75</v>
      </c>
      <c r="B577" s="79" t="s">
        <v>202</v>
      </c>
      <c r="C577" s="86" t="s">
        <v>1136</v>
      </c>
      <c r="D577" s="86" t="s">
        <v>185</v>
      </c>
      <c r="E577" s="80">
        <v>7997.8</v>
      </c>
    </row>
    <row r="578" spans="1:5" s="87" customFormat="1" ht="38.25">
      <c r="A578" s="429" t="s">
        <v>1139</v>
      </c>
      <c r="B578" s="79" t="s">
        <v>202</v>
      </c>
      <c r="C578" s="86" t="s">
        <v>1137</v>
      </c>
      <c r="D578" s="86"/>
      <c r="E578" s="80">
        <f>E579</f>
        <v>1045.6</v>
      </c>
    </row>
    <row r="579" spans="1:5" s="87" customFormat="1" ht="12.75">
      <c r="A579" s="84" t="s">
        <v>75</v>
      </c>
      <c r="B579" s="79" t="s">
        <v>202</v>
      </c>
      <c r="C579" s="86" t="s">
        <v>1137</v>
      </c>
      <c r="D579" s="86" t="s">
        <v>185</v>
      </c>
      <c r="E579" s="80">
        <v>1045.6</v>
      </c>
    </row>
    <row r="580" spans="1:5" s="99" customFormat="1" ht="51">
      <c r="A580" s="397" t="s">
        <v>1038</v>
      </c>
      <c r="B580" s="79" t="s">
        <v>202</v>
      </c>
      <c r="C580" s="86" t="s">
        <v>1037</v>
      </c>
      <c r="D580" s="86"/>
      <c r="E580" s="80">
        <f>E581</f>
        <v>1340</v>
      </c>
    </row>
    <row r="581" spans="1:5" s="99" customFormat="1" ht="12.75">
      <c r="A581" s="89" t="s">
        <v>997</v>
      </c>
      <c r="B581" s="79" t="s">
        <v>202</v>
      </c>
      <c r="C581" s="86" t="s">
        <v>1037</v>
      </c>
      <c r="D581" s="86" t="s">
        <v>984</v>
      </c>
      <c r="E581" s="80">
        <v>1340</v>
      </c>
    </row>
    <row r="582" spans="1:5" s="331" customFormat="1" ht="15">
      <c r="A582" s="169" t="s">
        <v>182</v>
      </c>
      <c r="B582" s="171" t="s">
        <v>183</v>
      </c>
      <c r="C582" s="206"/>
      <c r="D582" s="206"/>
      <c r="E582" s="172">
        <f>E583+E589+E593</f>
        <v>104803.4</v>
      </c>
    </row>
    <row r="583" spans="1:5" s="333" customFormat="1" ht="61.5" customHeight="1">
      <c r="A583" s="74" t="s">
        <v>199</v>
      </c>
      <c r="B583" s="133" t="s">
        <v>183</v>
      </c>
      <c r="C583" s="128" t="s">
        <v>200</v>
      </c>
      <c r="D583" s="128"/>
      <c r="E583" s="72">
        <f>E584</f>
        <v>35495.799999999996</v>
      </c>
    </row>
    <row r="584" spans="1:5" s="341" customFormat="1" ht="114.75">
      <c r="A584" s="76" t="s">
        <v>694</v>
      </c>
      <c r="B584" s="133" t="s">
        <v>183</v>
      </c>
      <c r="C584" s="128" t="s">
        <v>59</v>
      </c>
      <c r="D584" s="128"/>
      <c r="E584" s="72">
        <f>E587+E585</f>
        <v>35495.799999999996</v>
      </c>
    </row>
    <row r="585" spans="1:5" s="330" customFormat="1" ht="153">
      <c r="A585" s="85" t="s">
        <v>783</v>
      </c>
      <c r="B585" s="134" t="s">
        <v>183</v>
      </c>
      <c r="C585" s="86" t="s">
        <v>782</v>
      </c>
      <c r="D585" s="86"/>
      <c r="E585" s="80">
        <f>E586</f>
        <v>1569.2</v>
      </c>
    </row>
    <row r="586" spans="1:5" s="330" customFormat="1" ht="12.75">
      <c r="A586" s="83" t="s">
        <v>990</v>
      </c>
      <c r="B586" s="134" t="s">
        <v>183</v>
      </c>
      <c r="C586" s="86" t="s">
        <v>782</v>
      </c>
      <c r="D586" s="86">
        <v>410</v>
      </c>
      <c r="E586" s="80">
        <v>1569.2</v>
      </c>
    </row>
    <row r="587" spans="1:5" s="330" customFormat="1" ht="153">
      <c r="A587" s="85" t="s">
        <v>693</v>
      </c>
      <c r="B587" s="134" t="s">
        <v>183</v>
      </c>
      <c r="C587" s="86" t="s">
        <v>60</v>
      </c>
      <c r="D587" s="86"/>
      <c r="E587" s="80">
        <f>E588</f>
        <v>33926.6</v>
      </c>
    </row>
    <row r="588" spans="1:5" s="330" customFormat="1" ht="12.75">
      <c r="A588" s="83" t="s">
        <v>994</v>
      </c>
      <c r="B588" s="134" t="s">
        <v>183</v>
      </c>
      <c r="C588" s="86" t="s">
        <v>60</v>
      </c>
      <c r="D588" s="86">
        <v>410</v>
      </c>
      <c r="E588" s="80">
        <v>33926.6</v>
      </c>
    </row>
    <row r="589" spans="1:5" ht="38.25">
      <c r="A589" s="74" t="s">
        <v>208</v>
      </c>
      <c r="B589" s="70" t="s">
        <v>183</v>
      </c>
      <c r="C589" s="128" t="s">
        <v>8</v>
      </c>
      <c r="D589" s="128"/>
      <c r="E589" s="72">
        <f>E590</f>
        <v>12072</v>
      </c>
    </row>
    <row r="590" spans="1:5" ht="63.75">
      <c r="A590" s="76" t="s">
        <v>611</v>
      </c>
      <c r="B590" s="70" t="s">
        <v>183</v>
      </c>
      <c r="C590" s="128" t="s">
        <v>22</v>
      </c>
      <c r="D590" s="128"/>
      <c r="E590" s="72">
        <f>E591</f>
        <v>12072</v>
      </c>
    </row>
    <row r="591" spans="1:5" ht="76.5">
      <c r="A591" s="89" t="s">
        <v>621</v>
      </c>
      <c r="B591" s="79" t="s">
        <v>183</v>
      </c>
      <c r="C591" s="90" t="s">
        <v>68</v>
      </c>
      <c r="D591" s="86" t="s">
        <v>177</v>
      </c>
      <c r="E591" s="80">
        <f>E592</f>
        <v>12072</v>
      </c>
    </row>
    <row r="592" spans="1:5" ht="12.75">
      <c r="A592" s="89" t="s">
        <v>997</v>
      </c>
      <c r="B592" s="79" t="s">
        <v>183</v>
      </c>
      <c r="C592" s="90" t="s">
        <v>68</v>
      </c>
      <c r="D592" s="86">
        <v>310</v>
      </c>
      <c r="E592" s="80">
        <v>12072</v>
      </c>
    </row>
    <row r="593" spans="1:5" s="325" customFormat="1" ht="38.25">
      <c r="A593" s="74" t="s">
        <v>0</v>
      </c>
      <c r="B593" s="70" t="s">
        <v>183</v>
      </c>
      <c r="C593" s="128" t="s">
        <v>10</v>
      </c>
      <c r="D593" s="128"/>
      <c r="E593" s="72">
        <f>E594+E597</f>
        <v>57235.600000000006</v>
      </c>
    </row>
    <row r="594" spans="1:5" s="325" customFormat="1" ht="63.75">
      <c r="A594" s="76" t="s">
        <v>489</v>
      </c>
      <c r="B594" s="70" t="s">
        <v>183</v>
      </c>
      <c r="C594" s="128" t="s">
        <v>35</v>
      </c>
      <c r="D594" s="128"/>
      <c r="E594" s="72">
        <f>E595</f>
        <v>13514.2</v>
      </c>
    </row>
    <row r="595" spans="1:5" s="207" customFormat="1" ht="89.25">
      <c r="A595" s="47" t="s">
        <v>496</v>
      </c>
      <c r="B595" s="79" t="s">
        <v>183</v>
      </c>
      <c r="C595" s="86" t="s">
        <v>111</v>
      </c>
      <c r="D595" s="86"/>
      <c r="E595" s="80">
        <f>E596</f>
        <v>13514.2</v>
      </c>
    </row>
    <row r="596" spans="1:5" s="207" customFormat="1" ht="12.75">
      <c r="A596" s="89" t="s">
        <v>997</v>
      </c>
      <c r="B596" s="79" t="s">
        <v>183</v>
      </c>
      <c r="C596" s="86" t="s">
        <v>111</v>
      </c>
      <c r="D596" s="86">
        <v>310</v>
      </c>
      <c r="E596" s="80">
        <v>13514.2</v>
      </c>
    </row>
    <row r="597" spans="1:5" s="325" customFormat="1" ht="63.75">
      <c r="A597" s="76" t="s">
        <v>573</v>
      </c>
      <c r="B597" s="70" t="s">
        <v>183</v>
      </c>
      <c r="C597" s="128" t="s">
        <v>37</v>
      </c>
      <c r="D597" s="128"/>
      <c r="E597" s="72">
        <f>E598+E600+E602</f>
        <v>43721.4</v>
      </c>
    </row>
    <row r="598" spans="1:5" s="325" customFormat="1" ht="89.25">
      <c r="A598" s="47" t="s">
        <v>785</v>
      </c>
      <c r="B598" s="79" t="s">
        <v>183</v>
      </c>
      <c r="C598" s="86" t="s">
        <v>784</v>
      </c>
      <c r="D598" s="86"/>
      <c r="E598" s="80">
        <f>E599</f>
        <v>1541.6</v>
      </c>
    </row>
    <row r="599" spans="1:5" s="325" customFormat="1" ht="12.75">
      <c r="A599" s="89" t="s">
        <v>997</v>
      </c>
      <c r="B599" s="79" t="s">
        <v>183</v>
      </c>
      <c r="C599" s="86" t="s">
        <v>784</v>
      </c>
      <c r="D599" s="86">
        <v>310</v>
      </c>
      <c r="E599" s="80">
        <v>1541.6</v>
      </c>
    </row>
    <row r="600" spans="1:5" s="99" customFormat="1" ht="89.25">
      <c r="A600" s="47" t="s">
        <v>587</v>
      </c>
      <c r="B600" s="79" t="s">
        <v>183</v>
      </c>
      <c r="C600" s="86" t="s">
        <v>250</v>
      </c>
      <c r="D600" s="86"/>
      <c r="E600" s="80">
        <f>E601</f>
        <v>11644.7</v>
      </c>
    </row>
    <row r="601" spans="1:5" s="99" customFormat="1" ht="12.75">
      <c r="A601" s="89" t="s">
        <v>997</v>
      </c>
      <c r="B601" s="79" t="s">
        <v>183</v>
      </c>
      <c r="C601" s="86" t="s">
        <v>250</v>
      </c>
      <c r="D601" s="86">
        <v>310</v>
      </c>
      <c r="E601" s="80">
        <v>11644.7</v>
      </c>
    </row>
    <row r="602" spans="1:5" s="99" customFormat="1" ht="89.25">
      <c r="A602" s="47" t="s">
        <v>695</v>
      </c>
      <c r="B602" s="79" t="s">
        <v>183</v>
      </c>
      <c r="C602" s="86" t="s">
        <v>251</v>
      </c>
      <c r="D602" s="86"/>
      <c r="E602" s="80">
        <f>E603</f>
        <v>30535.1</v>
      </c>
    </row>
    <row r="603" spans="1:5" s="99" customFormat="1" ht="12.75">
      <c r="A603" s="89" t="s">
        <v>997</v>
      </c>
      <c r="B603" s="79" t="s">
        <v>183</v>
      </c>
      <c r="C603" s="86" t="s">
        <v>251</v>
      </c>
      <c r="D603" s="86">
        <v>310</v>
      </c>
      <c r="E603" s="80">
        <v>30535.1</v>
      </c>
    </row>
    <row r="604" spans="1:5" s="331" customFormat="1" ht="15">
      <c r="A604" s="169" t="s">
        <v>173</v>
      </c>
      <c r="B604" s="171" t="s">
        <v>172</v>
      </c>
      <c r="C604" s="206"/>
      <c r="D604" s="206"/>
      <c r="E604" s="172">
        <f>E605+E610+E614</f>
        <v>23904.600000000002</v>
      </c>
    </row>
    <row r="605" spans="1:5" s="325" customFormat="1" ht="38.25">
      <c r="A605" s="74" t="s">
        <v>0</v>
      </c>
      <c r="B605" s="70" t="s">
        <v>172</v>
      </c>
      <c r="C605" s="128" t="s">
        <v>10</v>
      </c>
      <c r="D605" s="128"/>
      <c r="E605" s="72">
        <f>E606</f>
        <v>22585.4</v>
      </c>
    </row>
    <row r="606" spans="1:5" s="207" customFormat="1" ht="89.25" customHeight="1">
      <c r="A606" s="76" t="s">
        <v>510</v>
      </c>
      <c r="B606" s="70" t="s">
        <v>172</v>
      </c>
      <c r="C606" s="128" t="s">
        <v>38</v>
      </c>
      <c r="D606" s="128"/>
      <c r="E606" s="72">
        <f>E607</f>
        <v>22585.4</v>
      </c>
    </row>
    <row r="607" spans="1:5" s="99" customFormat="1" ht="102">
      <c r="A607" s="47" t="s">
        <v>511</v>
      </c>
      <c r="B607" s="79" t="s">
        <v>172</v>
      </c>
      <c r="C607" s="86" t="s">
        <v>256</v>
      </c>
      <c r="D607" s="86"/>
      <c r="E607" s="80">
        <f>E608+E609</f>
        <v>22585.4</v>
      </c>
    </row>
    <row r="608" spans="1:5" s="99" customFormat="1" ht="25.5">
      <c r="A608" s="100" t="s">
        <v>979</v>
      </c>
      <c r="B608" s="79" t="s">
        <v>172</v>
      </c>
      <c r="C608" s="86" t="s">
        <v>256</v>
      </c>
      <c r="D608" s="86">
        <v>120</v>
      </c>
      <c r="E608" s="80">
        <v>21381.7</v>
      </c>
    </row>
    <row r="609" spans="1:5" s="99" customFormat="1" ht="25.5">
      <c r="A609" s="47" t="s">
        <v>989</v>
      </c>
      <c r="B609" s="79" t="s">
        <v>172</v>
      </c>
      <c r="C609" s="86" t="s">
        <v>256</v>
      </c>
      <c r="D609" s="86">
        <v>240</v>
      </c>
      <c r="E609" s="80">
        <v>1203.7</v>
      </c>
    </row>
    <row r="610" spans="1:5" s="332" customFormat="1" ht="38.25">
      <c r="A610" s="74" t="s">
        <v>1</v>
      </c>
      <c r="B610" s="133" t="s">
        <v>172</v>
      </c>
      <c r="C610" s="128" t="s">
        <v>11</v>
      </c>
      <c r="D610" s="128"/>
      <c r="E610" s="72">
        <f>E611</f>
        <v>50</v>
      </c>
    </row>
    <row r="611" spans="1:5" s="342" customFormat="1" ht="63.75">
      <c r="A611" s="76" t="s">
        <v>613</v>
      </c>
      <c r="B611" s="133" t="s">
        <v>172</v>
      </c>
      <c r="C611" s="128" t="s">
        <v>41</v>
      </c>
      <c r="D611" s="128"/>
      <c r="E611" s="72">
        <f>E612</f>
        <v>50</v>
      </c>
    </row>
    <row r="612" spans="1:5" s="328" customFormat="1" ht="140.25">
      <c r="A612" s="82" t="s">
        <v>1002</v>
      </c>
      <c r="B612" s="134" t="s">
        <v>172</v>
      </c>
      <c r="C612" s="86" t="s">
        <v>999</v>
      </c>
      <c r="D612" s="86"/>
      <c r="E612" s="80">
        <f>E613</f>
        <v>50</v>
      </c>
    </row>
    <row r="613" spans="1:5" s="330" customFormat="1" ht="38.25">
      <c r="A613" s="85" t="s">
        <v>136</v>
      </c>
      <c r="B613" s="134" t="s">
        <v>172</v>
      </c>
      <c r="C613" s="86" t="s">
        <v>999</v>
      </c>
      <c r="D613" s="86" t="s">
        <v>93</v>
      </c>
      <c r="E613" s="80">
        <v>50</v>
      </c>
    </row>
    <row r="614" spans="1:5" s="332" customFormat="1" ht="38.25">
      <c r="A614" s="74" t="s">
        <v>696</v>
      </c>
      <c r="B614" s="133" t="s">
        <v>172</v>
      </c>
      <c r="C614" s="128" t="s">
        <v>14</v>
      </c>
      <c r="D614" s="128"/>
      <c r="E614" s="72">
        <f>E615</f>
        <v>1269.2</v>
      </c>
    </row>
    <row r="615" spans="1:5" s="332" customFormat="1" ht="63.75">
      <c r="A615" s="76" t="s">
        <v>729</v>
      </c>
      <c r="B615" s="133" t="s">
        <v>172</v>
      </c>
      <c r="C615" s="128" t="s">
        <v>53</v>
      </c>
      <c r="D615" s="128"/>
      <c r="E615" s="72">
        <f>E616+E618</f>
        <v>1269.2</v>
      </c>
    </row>
    <row r="616" spans="1:5" s="325" customFormat="1" ht="114.75">
      <c r="A616" s="85" t="s">
        <v>945</v>
      </c>
      <c r="B616" s="134" t="s">
        <v>172</v>
      </c>
      <c r="C616" s="86" t="s">
        <v>998</v>
      </c>
      <c r="D616" s="86"/>
      <c r="E616" s="80">
        <f>E617</f>
        <v>372</v>
      </c>
    </row>
    <row r="617" spans="1:5" s="207" customFormat="1" ht="25.5">
      <c r="A617" s="85" t="s">
        <v>235</v>
      </c>
      <c r="B617" s="134" t="s">
        <v>172</v>
      </c>
      <c r="C617" s="86" t="s">
        <v>998</v>
      </c>
      <c r="D617" s="86" t="s">
        <v>234</v>
      </c>
      <c r="E617" s="80">
        <v>372</v>
      </c>
    </row>
    <row r="618" spans="1:5" s="207" customFormat="1" ht="114.75">
      <c r="A618" s="82" t="s">
        <v>1034</v>
      </c>
      <c r="B618" s="134" t="s">
        <v>172</v>
      </c>
      <c r="C618" s="86" t="s">
        <v>1033</v>
      </c>
      <c r="D618" s="86"/>
      <c r="E618" s="80">
        <f>E619</f>
        <v>897.2</v>
      </c>
    </row>
    <row r="619" spans="1:5" s="207" customFormat="1" ht="25.5">
      <c r="A619" s="85" t="s">
        <v>235</v>
      </c>
      <c r="B619" s="134" t="s">
        <v>172</v>
      </c>
      <c r="C619" s="86" t="s">
        <v>1033</v>
      </c>
      <c r="D619" s="86" t="s">
        <v>234</v>
      </c>
      <c r="E619" s="80">
        <v>897.2</v>
      </c>
    </row>
    <row r="620" spans="1:5" s="329" customFormat="1" ht="15">
      <c r="A620" s="169" t="s">
        <v>283</v>
      </c>
      <c r="B620" s="171" t="s">
        <v>278</v>
      </c>
      <c r="C620" s="206"/>
      <c r="D620" s="206"/>
      <c r="E620" s="172">
        <f>E621</f>
        <v>3341</v>
      </c>
    </row>
    <row r="621" spans="1:5" s="329" customFormat="1" ht="15">
      <c r="A621" s="169" t="s">
        <v>65</v>
      </c>
      <c r="B621" s="171" t="s">
        <v>64</v>
      </c>
      <c r="C621" s="206"/>
      <c r="D621" s="206"/>
      <c r="E621" s="172">
        <f>E622+E639</f>
        <v>3341</v>
      </c>
    </row>
    <row r="622" spans="1:5" s="332" customFormat="1" ht="38.25">
      <c r="A622" s="74" t="s">
        <v>207</v>
      </c>
      <c r="B622" s="70" t="s">
        <v>64</v>
      </c>
      <c r="C622" s="128" t="s">
        <v>7</v>
      </c>
      <c r="D622" s="128"/>
      <c r="E622" s="72">
        <f>E623+E630+E633+E636</f>
        <v>3291</v>
      </c>
    </row>
    <row r="623" spans="1:5" s="332" customFormat="1" ht="63.75">
      <c r="A623" s="76" t="s">
        <v>1215</v>
      </c>
      <c r="B623" s="70" t="s">
        <v>64</v>
      </c>
      <c r="C623" s="128" t="s">
        <v>15</v>
      </c>
      <c r="D623" s="128"/>
      <c r="E623" s="72">
        <f>E624+E626+E628</f>
        <v>895</v>
      </c>
    </row>
    <row r="624" spans="1:5" s="207" customFormat="1" ht="89.25">
      <c r="A624" s="85" t="s">
        <v>749</v>
      </c>
      <c r="B624" s="79" t="s">
        <v>64</v>
      </c>
      <c r="C624" s="86" t="s">
        <v>748</v>
      </c>
      <c r="D624" s="86"/>
      <c r="E624" s="80">
        <f>E625</f>
        <v>560</v>
      </c>
    </row>
    <row r="625" spans="1:5" s="207" customFormat="1" ht="25.5">
      <c r="A625" s="47" t="s">
        <v>989</v>
      </c>
      <c r="B625" s="79" t="s">
        <v>64</v>
      </c>
      <c r="C625" s="86" t="s">
        <v>748</v>
      </c>
      <c r="D625" s="86">
        <v>240</v>
      </c>
      <c r="E625" s="80">
        <v>560</v>
      </c>
    </row>
    <row r="626" spans="1:5" s="207" customFormat="1" ht="114.75">
      <c r="A626" s="47" t="s">
        <v>752</v>
      </c>
      <c r="B626" s="79" t="s">
        <v>64</v>
      </c>
      <c r="C626" s="86" t="s">
        <v>750</v>
      </c>
      <c r="D626" s="86"/>
      <c r="E626" s="80">
        <f>E627</f>
        <v>235</v>
      </c>
    </row>
    <row r="627" spans="1:5" s="207" customFormat="1" ht="25.5">
      <c r="A627" s="47" t="s">
        <v>989</v>
      </c>
      <c r="B627" s="79" t="s">
        <v>64</v>
      </c>
      <c r="C627" s="86" t="s">
        <v>750</v>
      </c>
      <c r="D627" s="86">
        <v>240</v>
      </c>
      <c r="E627" s="80">
        <v>235</v>
      </c>
    </row>
    <row r="628" spans="1:5" s="207" customFormat="1" ht="76.5">
      <c r="A628" s="47" t="s">
        <v>753</v>
      </c>
      <c r="B628" s="79" t="s">
        <v>64</v>
      </c>
      <c r="C628" s="86" t="s">
        <v>751</v>
      </c>
      <c r="D628" s="86"/>
      <c r="E628" s="80">
        <f>E629</f>
        <v>100</v>
      </c>
    </row>
    <row r="629" spans="1:5" s="207" customFormat="1" ht="25.5">
      <c r="A629" s="47" t="s">
        <v>989</v>
      </c>
      <c r="B629" s="79" t="s">
        <v>64</v>
      </c>
      <c r="C629" s="86" t="s">
        <v>751</v>
      </c>
      <c r="D629" s="86">
        <v>240</v>
      </c>
      <c r="E629" s="80">
        <v>100</v>
      </c>
    </row>
    <row r="630" spans="1:5" ht="63.75">
      <c r="A630" s="76" t="s">
        <v>661</v>
      </c>
      <c r="B630" s="70" t="s">
        <v>64</v>
      </c>
      <c r="C630" s="128" t="s">
        <v>16</v>
      </c>
      <c r="D630" s="128"/>
      <c r="E630" s="72">
        <f>E631</f>
        <v>80</v>
      </c>
    </row>
    <row r="631" spans="1:5" ht="89.25">
      <c r="A631" s="85" t="s">
        <v>662</v>
      </c>
      <c r="B631" s="79" t="s">
        <v>64</v>
      </c>
      <c r="C631" s="86" t="s">
        <v>119</v>
      </c>
      <c r="D631" s="86"/>
      <c r="E631" s="80">
        <f>E632</f>
        <v>80</v>
      </c>
    </row>
    <row r="632" spans="1:5" ht="12.75">
      <c r="A632" s="85" t="s">
        <v>992</v>
      </c>
      <c r="B632" s="79" t="s">
        <v>64</v>
      </c>
      <c r="C632" s="86" t="s">
        <v>119</v>
      </c>
      <c r="D632" s="86">
        <v>610</v>
      </c>
      <c r="E632" s="80">
        <v>80</v>
      </c>
    </row>
    <row r="633" spans="1:5" s="99" customFormat="1" ht="76.5">
      <c r="A633" s="76" t="s">
        <v>663</v>
      </c>
      <c r="B633" s="70" t="s">
        <v>64</v>
      </c>
      <c r="C633" s="128" t="s">
        <v>17</v>
      </c>
      <c r="D633" s="128"/>
      <c r="E633" s="72">
        <f>E634</f>
        <v>55</v>
      </c>
    </row>
    <row r="634" spans="1:5" s="99" customFormat="1" ht="102">
      <c r="A634" s="85" t="s">
        <v>697</v>
      </c>
      <c r="B634" s="79" t="s">
        <v>64</v>
      </c>
      <c r="C634" s="86" t="s">
        <v>698</v>
      </c>
      <c r="D634" s="86"/>
      <c r="E634" s="80">
        <f>E635</f>
        <v>55</v>
      </c>
    </row>
    <row r="635" spans="1:5" s="207" customFormat="1" ht="12.75">
      <c r="A635" s="85" t="s">
        <v>992</v>
      </c>
      <c r="B635" s="79" t="s">
        <v>64</v>
      </c>
      <c r="C635" s="86" t="s">
        <v>698</v>
      </c>
      <c r="D635" s="86">
        <v>610</v>
      </c>
      <c r="E635" s="80">
        <v>55</v>
      </c>
    </row>
    <row r="636" spans="1:5" s="332" customFormat="1" ht="63.75">
      <c r="A636" s="76" t="s">
        <v>620</v>
      </c>
      <c r="B636" s="70" t="s">
        <v>64</v>
      </c>
      <c r="C636" s="128" t="s">
        <v>18</v>
      </c>
      <c r="D636" s="128"/>
      <c r="E636" s="72">
        <f>E637</f>
        <v>2261</v>
      </c>
    </row>
    <row r="637" spans="1:5" s="207" customFormat="1" ht="89.25">
      <c r="A637" s="85" t="s">
        <v>946</v>
      </c>
      <c r="B637" s="79" t="s">
        <v>64</v>
      </c>
      <c r="C637" s="86" t="s">
        <v>120</v>
      </c>
      <c r="D637" s="86"/>
      <c r="E637" s="80">
        <f>E638</f>
        <v>2261</v>
      </c>
    </row>
    <row r="638" spans="1:5" s="207" customFormat="1" ht="12.75">
      <c r="A638" s="85" t="s">
        <v>61</v>
      </c>
      <c r="B638" s="79" t="s">
        <v>64</v>
      </c>
      <c r="C638" s="86" t="s">
        <v>120</v>
      </c>
      <c r="D638" s="86" t="s">
        <v>185</v>
      </c>
      <c r="E638" s="80">
        <v>2261</v>
      </c>
    </row>
    <row r="639" spans="1:5" s="332" customFormat="1" ht="12.75">
      <c r="A639" s="74" t="s">
        <v>416</v>
      </c>
      <c r="B639" s="70" t="s">
        <v>64</v>
      </c>
      <c r="C639" s="128" t="s">
        <v>4</v>
      </c>
      <c r="D639" s="128"/>
      <c r="E639" s="72">
        <f>E640</f>
        <v>50</v>
      </c>
    </row>
    <row r="640" spans="1:5" s="332" customFormat="1" ht="12.75">
      <c r="A640" s="76" t="s">
        <v>242</v>
      </c>
      <c r="B640" s="70" t="s">
        <v>64</v>
      </c>
      <c r="C640" s="128" t="s">
        <v>237</v>
      </c>
      <c r="D640" s="128"/>
      <c r="E640" s="72">
        <f>E641</f>
        <v>50</v>
      </c>
    </row>
    <row r="641" spans="1:5" s="207" customFormat="1" ht="51">
      <c r="A641" s="85" t="s">
        <v>1133</v>
      </c>
      <c r="B641" s="79" t="s">
        <v>64</v>
      </c>
      <c r="C641" s="86" t="s">
        <v>1132</v>
      </c>
      <c r="D641" s="86"/>
      <c r="E641" s="80">
        <f>E642</f>
        <v>50</v>
      </c>
    </row>
    <row r="642" spans="1:5" s="207" customFormat="1" ht="12.75">
      <c r="A642" s="85" t="s">
        <v>61</v>
      </c>
      <c r="B642" s="79" t="s">
        <v>64</v>
      </c>
      <c r="C642" s="86" t="s">
        <v>1132</v>
      </c>
      <c r="D642" s="86" t="s">
        <v>185</v>
      </c>
      <c r="E642" s="80">
        <v>50</v>
      </c>
    </row>
    <row r="643" spans="1:5" s="337" customFormat="1" ht="28.5">
      <c r="A643" s="200" t="s">
        <v>736</v>
      </c>
      <c r="B643" s="171" t="s">
        <v>737</v>
      </c>
      <c r="C643" s="206"/>
      <c r="D643" s="206"/>
      <c r="E643" s="172">
        <f>E644</f>
        <v>544.5</v>
      </c>
    </row>
    <row r="644" spans="1:5" s="337" customFormat="1" ht="28.5">
      <c r="A644" s="201" t="s">
        <v>741</v>
      </c>
      <c r="B644" s="171" t="s">
        <v>739</v>
      </c>
      <c r="C644" s="206"/>
      <c r="D644" s="206"/>
      <c r="E644" s="172">
        <f>E645</f>
        <v>544.5</v>
      </c>
    </row>
    <row r="645" spans="1:5" s="99" customFormat="1" ht="12.75">
      <c r="A645" s="74" t="s">
        <v>416</v>
      </c>
      <c r="B645" s="70" t="s">
        <v>739</v>
      </c>
      <c r="C645" s="128" t="s">
        <v>4</v>
      </c>
      <c r="D645" s="128"/>
      <c r="E645" s="72">
        <f>E646</f>
        <v>544.5</v>
      </c>
    </row>
    <row r="646" spans="1:5" s="99" customFormat="1" ht="12.75">
      <c r="A646" s="76" t="s">
        <v>242</v>
      </c>
      <c r="B646" s="70" t="s">
        <v>739</v>
      </c>
      <c r="C646" s="128" t="s">
        <v>237</v>
      </c>
      <c r="D646" s="128"/>
      <c r="E646" s="72">
        <f>E647</f>
        <v>544.5</v>
      </c>
    </row>
    <row r="647" spans="1:5" s="99" customFormat="1" ht="25.5">
      <c r="A647" s="89" t="s">
        <v>742</v>
      </c>
      <c r="B647" s="79" t="s">
        <v>739</v>
      </c>
      <c r="C647" s="90" t="s">
        <v>743</v>
      </c>
      <c r="D647" s="90"/>
      <c r="E647" s="80">
        <f>E648</f>
        <v>544.5</v>
      </c>
    </row>
    <row r="648" spans="1:5" ht="12.75">
      <c r="A648" s="89" t="s">
        <v>740</v>
      </c>
      <c r="B648" s="79" t="s">
        <v>739</v>
      </c>
      <c r="C648" s="90" t="s">
        <v>743</v>
      </c>
      <c r="D648" s="90">
        <v>730</v>
      </c>
      <c r="E648" s="80">
        <v>544.5</v>
      </c>
    </row>
    <row r="649" spans="1:5" s="337" customFormat="1" ht="42.75">
      <c r="A649" s="200" t="s">
        <v>440</v>
      </c>
      <c r="B649" s="171" t="s">
        <v>279</v>
      </c>
      <c r="C649" s="206"/>
      <c r="D649" s="206"/>
      <c r="E649" s="172">
        <f>E650+E657</f>
        <v>146316.6</v>
      </c>
    </row>
    <row r="650" spans="1:5" s="337" customFormat="1" ht="42.75">
      <c r="A650" s="201" t="s">
        <v>412</v>
      </c>
      <c r="B650" s="171" t="s">
        <v>280</v>
      </c>
      <c r="C650" s="206"/>
      <c r="D650" s="206"/>
      <c r="E650" s="172">
        <f>E651</f>
        <v>125278.6</v>
      </c>
    </row>
    <row r="651" spans="1:5" s="99" customFormat="1" ht="12.75">
      <c r="A651" s="74" t="s">
        <v>416</v>
      </c>
      <c r="B651" s="70" t="s">
        <v>280</v>
      </c>
      <c r="C651" s="128" t="s">
        <v>4</v>
      </c>
      <c r="D651" s="128"/>
      <c r="E651" s="72">
        <f>E652</f>
        <v>125278.6</v>
      </c>
    </row>
    <row r="652" spans="1:5" s="99" customFormat="1" ht="12.75">
      <c r="A652" s="76" t="s">
        <v>242</v>
      </c>
      <c r="B652" s="70" t="s">
        <v>280</v>
      </c>
      <c r="C652" s="128" t="s">
        <v>237</v>
      </c>
      <c r="D652" s="128"/>
      <c r="E652" s="380">
        <f>E653+E655</f>
        <v>125278.6</v>
      </c>
    </row>
    <row r="653" spans="1:5" s="99" customFormat="1" ht="25.5">
      <c r="A653" s="89" t="s">
        <v>425</v>
      </c>
      <c r="B653" s="79" t="s">
        <v>280</v>
      </c>
      <c r="C653" s="90" t="s">
        <v>422</v>
      </c>
      <c r="D653" s="90"/>
      <c r="E653" s="80">
        <f>E654</f>
        <v>30953.4</v>
      </c>
    </row>
    <row r="654" spans="1:5" ht="12.75">
      <c r="A654" s="89" t="s">
        <v>995</v>
      </c>
      <c r="B654" s="79" t="s">
        <v>280</v>
      </c>
      <c r="C654" s="90" t="s">
        <v>422</v>
      </c>
      <c r="D654" s="90">
        <v>510</v>
      </c>
      <c r="E654" s="80">
        <v>30953.4</v>
      </c>
    </row>
    <row r="655" spans="1:5" ht="63.75">
      <c r="A655" s="89" t="s">
        <v>417</v>
      </c>
      <c r="B655" s="79" t="s">
        <v>280</v>
      </c>
      <c r="C655" s="90" t="s">
        <v>236</v>
      </c>
      <c r="D655" s="90"/>
      <c r="E655" s="80">
        <f>E656</f>
        <v>94325.2</v>
      </c>
    </row>
    <row r="656" spans="1:5" s="335" customFormat="1" ht="12.75">
      <c r="A656" s="89" t="s">
        <v>995</v>
      </c>
      <c r="B656" s="79" t="s">
        <v>280</v>
      </c>
      <c r="C656" s="90" t="s">
        <v>236</v>
      </c>
      <c r="D656" s="90">
        <v>510</v>
      </c>
      <c r="E656" s="80">
        <v>94325.2</v>
      </c>
    </row>
    <row r="657" spans="1:5" s="335" customFormat="1" ht="28.5">
      <c r="A657" s="201" t="s">
        <v>1042</v>
      </c>
      <c r="B657" s="171" t="s">
        <v>1043</v>
      </c>
      <c r="C657" s="170"/>
      <c r="D657" s="170"/>
      <c r="E657" s="172">
        <f>E658</f>
        <v>21038</v>
      </c>
    </row>
    <row r="658" spans="1:5" s="335" customFormat="1" ht="12.75">
      <c r="A658" s="74" t="s">
        <v>416</v>
      </c>
      <c r="B658" s="70" t="s">
        <v>1043</v>
      </c>
      <c r="C658" s="71" t="s">
        <v>4</v>
      </c>
      <c r="D658" s="71"/>
      <c r="E658" s="72">
        <f>E659</f>
        <v>21038</v>
      </c>
    </row>
    <row r="659" spans="1:5" s="335" customFormat="1" ht="12.75">
      <c r="A659" s="76" t="s">
        <v>242</v>
      </c>
      <c r="B659" s="70" t="s">
        <v>1043</v>
      </c>
      <c r="C659" s="71" t="s">
        <v>237</v>
      </c>
      <c r="D659" s="71"/>
      <c r="E659" s="72">
        <f>E660</f>
        <v>21038</v>
      </c>
    </row>
    <row r="660" spans="1:5" s="335" customFormat="1" ht="76.5">
      <c r="A660" s="88" t="s">
        <v>1092</v>
      </c>
      <c r="B660" s="79" t="s">
        <v>1043</v>
      </c>
      <c r="C660" s="92" t="s">
        <v>1049</v>
      </c>
      <c r="D660" s="92"/>
      <c r="E660" s="94">
        <f>E661</f>
        <v>21038</v>
      </c>
    </row>
    <row r="661" spans="1:5" s="335" customFormat="1" ht="12.75">
      <c r="A661" s="249" t="s">
        <v>61</v>
      </c>
      <c r="B661" s="79" t="s">
        <v>1043</v>
      </c>
      <c r="C661" s="92" t="s">
        <v>1049</v>
      </c>
      <c r="D661" s="92">
        <v>540</v>
      </c>
      <c r="E661" s="94">
        <v>21038</v>
      </c>
    </row>
    <row r="662" spans="1:5" ht="12.75">
      <c r="A662" s="500" t="s">
        <v>56</v>
      </c>
      <c r="B662" s="501"/>
      <c r="C662" s="501"/>
      <c r="D662" s="502"/>
      <c r="E662" s="72">
        <f>E649+E643+E620+E457+E426+E268+E238+E183+E163+E13</f>
        <v>2389328.9</v>
      </c>
    </row>
  </sheetData>
  <sheetProtection/>
  <autoFilter ref="A12:G662"/>
  <mergeCells count="2">
    <mergeCell ref="A662:D662"/>
    <mergeCell ref="A9:E9"/>
  </mergeCells>
  <printOptions horizontalCentered="1"/>
  <pageMargins left="0.9055118110236221" right="0.3937007874015748" top="0.3937007874015748" bottom="0.3937007874015748" header="0" footer="0"/>
  <pageSetup fitToHeight="63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5"/>
  <sheetViews>
    <sheetView zoomScale="85" zoomScaleNormal="85" zoomScalePageLayoutView="0" workbookViewId="0" topLeftCell="A1">
      <selection activeCell="F1" sqref="F1:F5"/>
    </sheetView>
  </sheetViews>
  <sheetFormatPr defaultColWidth="8.8515625" defaultRowHeight="15"/>
  <cols>
    <col min="1" max="1" width="56.57421875" style="112" customWidth="1"/>
    <col min="2" max="2" width="9.421875" style="320" customWidth="1"/>
    <col min="3" max="3" width="7.421875" style="68" customWidth="1"/>
    <col min="4" max="4" width="12.140625" style="68" customWidth="1"/>
    <col min="5" max="5" width="7.8515625" style="68" customWidth="1"/>
    <col min="6" max="6" width="17.140625" style="138" customWidth="1"/>
    <col min="7" max="7" width="10.421875" style="67" bestFit="1" customWidth="1"/>
    <col min="8" max="16384" width="8.8515625" style="67" customWidth="1"/>
  </cols>
  <sheetData>
    <row r="1" spans="2:6" ht="15">
      <c r="B1" s="267"/>
      <c r="F1" s="436" t="s">
        <v>171</v>
      </c>
    </row>
    <row r="2" spans="2:6" ht="15">
      <c r="B2" s="267"/>
      <c r="F2" s="437" t="s">
        <v>170</v>
      </c>
    </row>
    <row r="3" spans="2:6" ht="15">
      <c r="B3" s="4"/>
      <c r="F3" s="437" t="s">
        <v>299</v>
      </c>
    </row>
    <row r="4" spans="2:6" ht="15">
      <c r="B4" s="319"/>
      <c r="F4" s="437" t="s">
        <v>1202</v>
      </c>
    </row>
    <row r="5" spans="2:6" ht="15">
      <c r="B5" s="319"/>
      <c r="F5" s="437" t="s">
        <v>1200</v>
      </c>
    </row>
    <row r="6" spans="2:6" ht="12.75">
      <c r="B6" s="267"/>
      <c r="F6" s="126" t="s">
        <v>1216</v>
      </c>
    </row>
    <row r="7" spans="2:6" ht="12.75">
      <c r="B7" s="267"/>
      <c r="F7" s="69"/>
    </row>
    <row r="8" spans="2:6" ht="12.75">
      <c r="B8" s="267"/>
      <c r="F8" s="69"/>
    </row>
    <row r="9" spans="1:6" ht="29.25" customHeight="1">
      <c r="A9" s="504" t="s">
        <v>825</v>
      </c>
      <c r="B9" s="504"/>
      <c r="C9" s="504"/>
      <c r="D9" s="504"/>
      <c r="E9" s="504"/>
      <c r="F9" s="504"/>
    </row>
    <row r="12" spans="1:6" s="73" customFormat="1" ht="25.5">
      <c r="A12" s="70" t="s">
        <v>169</v>
      </c>
      <c r="B12" s="268" t="s">
        <v>847</v>
      </c>
      <c r="C12" s="70" t="s">
        <v>166</v>
      </c>
      <c r="D12" s="71" t="s">
        <v>168</v>
      </c>
      <c r="E12" s="71" t="s">
        <v>167</v>
      </c>
      <c r="F12" s="72" t="s">
        <v>165</v>
      </c>
    </row>
    <row r="13" spans="1:6" s="173" customFormat="1" ht="42.75">
      <c r="A13" s="169" t="s">
        <v>700</v>
      </c>
      <c r="B13" s="321" t="s">
        <v>113</v>
      </c>
      <c r="C13" s="171"/>
      <c r="D13" s="170"/>
      <c r="E13" s="170"/>
      <c r="F13" s="172">
        <f>F14+F26+F36</f>
        <v>601802.4</v>
      </c>
    </row>
    <row r="14" spans="1:6" s="204" customFormat="1" ht="15">
      <c r="A14" s="169" t="s">
        <v>267</v>
      </c>
      <c r="B14" s="321" t="s">
        <v>113</v>
      </c>
      <c r="C14" s="171" t="s">
        <v>266</v>
      </c>
      <c r="D14" s="170"/>
      <c r="E14" s="170"/>
      <c r="F14" s="172">
        <f>F15+F21</f>
        <v>5778</v>
      </c>
    </row>
    <row r="15" spans="1:6" s="204" customFormat="1" ht="57">
      <c r="A15" s="169" t="s">
        <v>149</v>
      </c>
      <c r="B15" s="321" t="s">
        <v>113</v>
      </c>
      <c r="C15" s="171" t="s">
        <v>148</v>
      </c>
      <c r="D15" s="170"/>
      <c r="E15" s="170"/>
      <c r="F15" s="172">
        <f>F16</f>
        <v>5603.5</v>
      </c>
    </row>
    <row r="16" spans="1:6" s="135" customFormat="1" ht="38.25">
      <c r="A16" s="74" t="s">
        <v>0</v>
      </c>
      <c r="B16" s="268" t="s">
        <v>113</v>
      </c>
      <c r="C16" s="70" t="s">
        <v>148</v>
      </c>
      <c r="D16" s="71" t="s">
        <v>10</v>
      </c>
      <c r="E16" s="71"/>
      <c r="F16" s="72">
        <f>F17</f>
        <v>5603.5</v>
      </c>
    </row>
    <row r="17" spans="1:6" s="135" customFormat="1" ht="76.5">
      <c r="A17" s="76" t="s">
        <v>510</v>
      </c>
      <c r="B17" s="268" t="s">
        <v>113</v>
      </c>
      <c r="C17" s="70" t="s">
        <v>148</v>
      </c>
      <c r="D17" s="71" t="s">
        <v>38</v>
      </c>
      <c r="E17" s="71"/>
      <c r="F17" s="72">
        <f>F18</f>
        <v>5603.5</v>
      </c>
    </row>
    <row r="18" spans="1:6" s="77" customFormat="1" ht="102">
      <c r="A18" s="47" t="s">
        <v>563</v>
      </c>
      <c r="B18" s="269" t="s">
        <v>113</v>
      </c>
      <c r="C18" s="79" t="s">
        <v>148</v>
      </c>
      <c r="D18" s="1" t="s">
        <v>257</v>
      </c>
      <c r="E18" s="1"/>
      <c r="F18" s="80">
        <f>F19+F20</f>
        <v>5603.5</v>
      </c>
    </row>
    <row r="19" spans="1:6" s="77" customFormat="1" ht="25.5">
      <c r="A19" s="47" t="s">
        <v>979</v>
      </c>
      <c r="B19" s="269" t="s">
        <v>113</v>
      </c>
      <c r="C19" s="79" t="s">
        <v>148</v>
      </c>
      <c r="D19" s="1" t="s">
        <v>257</v>
      </c>
      <c r="E19" s="1">
        <v>120</v>
      </c>
      <c r="F19" s="80">
        <v>5301.5</v>
      </c>
    </row>
    <row r="20" spans="1:6" s="77" customFormat="1" ht="25.5">
      <c r="A20" s="47" t="s">
        <v>989</v>
      </c>
      <c r="B20" s="269" t="s">
        <v>113</v>
      </c>
      <c r="C20" s="79" t="s">
        <v>148</v>
      </c>
      <c r="D20" s="1" t="s">
        <v>257</v>
      </c>
      <c r="E20" s="1">
        <v>240</v>
      </c>
      <c r="F20" s="80">
        <v>302</v>
      </c>
    </row>
    <row r="21" spans="1:6" s="204" customFormat="1" ht="15">
      <c r="A21" s="169" t="s">
        <v>153</v>
      </c>
      <c r="B21" s="321" t="s">
        <v>113</v>
      </c>
      <c r="C21" s="171" t="s">
        <v>151</v>
      </c>
      <c r="D21" s="170"/>
      <c r="E21" s="170"/>
      <c r="F21" s="172">
        <f>F22</f>
        <v>174.5</v>
      </c>
    </row>
    <row r="22" spans="1:6" s="77" customFormat="1" ht="63.75">
      <c r="A22" s="74" t="s">
        <v>2</v>
      </c>
      <c r="B22" s="268" t="s">
        <v>113</v>
      </c>
      <c r="C22" s="70" t="s">
        <v>151</v>
      </c>
      <c r="D22" s="71" t="s">
        <v>12</v>
      </c>
      <c r="E22" s="71"/>
      <c r="F22" s="72">
        <f>F23</f>
        <v>174.5</v>
      </c>
    </row>
    <row r="23" spans="1:6" s="77" customFormat="1" ht="89.25">
      <c r="A23" s="76" t="s">
        <v>726</v>
      </c>
      <c r="B23" s="268" t="s">
        <v>113</v>
      </c>
      <c r="C23" s="70" t="s">
        <v>151</v>
      </c>
      <c r="D23" s="71" t="s">
        <v>45</v>
      </c>
      <c r="E23" s="71"/>
      <c r="F23" s="72">
        <f>F24</f>
        <v>174.5</v>
      </c>
    </row>
    <row r="24" spans="1:6" s="81" customFormat="1" ht="102">
      <c r="A24" s="85" t="s">
        <v>725</v>
      </c>
      <c r="B24" s="269" t="s">
        <v>113</v>
      </c>
      <c r="C24" s="79" t="s">
        <v>151</v>
      </c>
      <c r="D24" s="1" t="s">
        <v>191</v>
      </c>
      <c r="E24" s="1"/>
      <c r="F24" s="80">
        <f>F25</f>
        <v>174.5</v>
      </c>
    </row>
    <row r="25" spans="1:6" s="81" customFormat="1" ht="25.5">
      <c r="A25" s="47" t="s">
        <v>989</v>
      </c>
      <c r="B25" s="269" t="s">
        <v>113</v>
      </c>
      <c r="C25" s="79" t="s">
        <v>151</v>
      </c>
      <c r="D25" s="1" t="s">
        <v>191</v>
      </c>
      <c r="E25" s="1">
        <v>240</v>
      </c>
      <c r="F25" s="80">
        <v>174.5</v>
      </c>
    </row>
    <row r="26" spans="1:6" s="204" customFormat="1" ht="15">
      <c r="A26" s="169" t="s">
        <v>275</v>
      </c>
      <c r="B26" s="321" t="s">
        <v>113</v>
      </c>
      <c r="C26" s="171" t="s">
        <v>274</v>
      </c>
      <c r="D26" s="170"/>
      <c r="E26" s="170"/>
      <c r="F26" s="172">
        <f>F27</f>
        <v>23112.5</v>
      </c>
    </row>
    <row r="27" spans="1:6" s="204" customFormat="1" ht="15">
      <c r="A27" s="169" t="s">
        <v>135</v>
      </c>
      <c r="B27" s="321" t="s">
        <v>113</v>
      </c>
      <c r="C27" s="171" t="s">
        <v>102</v>
      </c>
      <c r="D27" s="170"/>
      <c r="E27" s="170"/>
      <c r="F27" s="172">
        <f>F28</f>
        <v>23112.5</v>
      </c>
    </row>
    <row r="28" spans="1:6" s="135" customFormat="1" ht="38.25">
      <c r="A28" s="74" t="s">
        <v>0</v>
      </c>
      <c r="B28" s="268" t="s">
        <v>113</v>
      </c>
      <c r="C28" s="70" t="s">
        <v>102</v>
      </c>
      <c r="D28" s="71" t="s">
        <v>10</v>
      </c>
      <c r="E28" s="71"/>
      <c r="F28" s="72">
        <f>F29+F32+F34</f>
        <v>23112.5</v>
      </c>
    </row>
    <row r="29" spans="1:6" s="68" customFormat="1" ht="63.75">
      <c r="A29" s="85" t="s">
        <v>489</v>
      </c>
      <c r="B29" s="269" t="s">
        <v>113</v>
      </c>
      <c r="C29" s="79" t="s">
        <v>102</v>
      </c>
      <c r="D29" s="1" t="s">
        <v>35</v>
      </c>
      <c r="E29" s="1"/>
      <c r="F29" s="80">
        <f>F30</f>
        <v>17500</v>
      </c>
    </row>
    <row r="30" spans="1:6" s="81" customFormat="1" ht="114.75">
      <c r="A30" s="47" t="s">
        <v>498</v>
      </c>
      <c r="B30" s="269" t="s">
        <v>113</v>
      </c>
      <c r="C30" s="79" t="s">
        <v>102</v>
      </c>
      <c r="D30" s="1" t="s">
        <v>134</v>
      </c>
      <c r="E30" s="1"/>
      <c r="F30" s="80">
        <f>F31</f>
        <v>17500</v>
      </c>
    </row>
    <row r="31" spans="1:6" s="81" customFormat="1" ht="38.25">
      <c r="A31" s="85" t="s">
        <v>136</v>
      </c>
      <c r="B31" s="269" t="s">
        <v>113</v>
      </c>
      <c r="C31" s="79" t="s">
        <v>102</v>
      </c>
      <c r="D31" s="1" t="s">
        <v>134</v>
      </c>
      <c r="E31" s="1" t="s">
        <v>93</v>
      </c>
      <c r="F31" s="80">
        <v>17500</v>
      </c>
    </row>
    <row r="32" spans="1:6" s="81" customFormat="1" ht="114.75">
      <c r="A32" s="82" t="s">
        <v>1027</v>
      </c>
      <c r="B32" s="269" t="s">
        <v>113</v>
      </c>
      <c r="C32" s="79" t="s">
        <v>102</v>
      </c>
      <c r="D32" s="86" t="s">
        <v>1025</v>
      </c>
      <c r="E32" s="86"/>
      <c r="F32" s="80">
        <f>F33</f>
        <v>5508.6</v>
      </c>
    </row>
    <row r="33" spans="1:6" s="81" customFormat="1" ht="38.25">
      <c r="A33" s="85" t="s">
        <v>136</v>
      </c>
      <c r="B33" s="269" t="s">
        <v>113</v>
      </c>
      <c r="C33" s="79" t="s">
        <v>102</v>
      </c>
      <c r="D33" s="86" t="s">
        <v>1025</v>
      </c>
      <c r="E33" s="86" t="s">
        <v>93</v>
      </c>
      <c r="F33" s="80">
        <v>5508.6</v>
      </c>
    </row>
    <row r="34" spans="1:6" s="81" customFormat="1" ht="127.5">
      <c r="A34" s="82" t="s">
        <v>1028</v>
      </c>
      <c r="B34" s="269" t="s">
        <v>113</v>
      </c>
      <c r="C34" s="79" t="s">
        <v>102</v>
      </c>
      <c r="D34" s="86" t="s">
        <v>1026</v>
      </c>
      <c r="E34" s="86"/>
      <c r="F34" s="80">
        <f>F35</f>
        <v>103.9</v>
      </c>
    </row>
    <row r="35" spans="1:6" s="81" customFormat="1" ht="38.25">
      <c r="A35" s="85" t="s">
        <v>136</v>
      </c>
      <c r="B35" s="269" t="s">
        <v>113</v>
      </c>
      <c r="C35" s="79" t="s">
        <v>102</v>
      </c>
      <c r="D35" s="86" t="s">
        <v>1026</v>
      </c>
      <c r="E35" s="86" t="s">
        <v>93</v>
      </c>
      <c r="F35" s="80">
        <v>103.9</v>
      </c>
    </row>
    <row r="36" spans="1:6" s="204" customFormat="1" ht="15">
      <c r="A36" s="169" t="s">
        <v>268</v>
      </c>
      <c r="B36" s="321" t="s">
        <v>113</v>
      </c>
      <c r="C36" s="171" t="s">
        <v>269</v>
      </c>
      <c r="D36" s="170"/>
      <c r="E36" s="170"/>
      <c r="F36" s="172">
        <f>F37+F42+F61+F134+F146</f>
        <v>572911.9</v>
      </c>
    </row>
    <row r="37" spans="1:6" s="204" customFormat="1" ht="15">
      <c r="A37" s="169" t="s">
        <v>137</v>
      </c>
      <c r="B37" s="321" t="s">
        <v>113</v>
      </c>
      <c r="C37" s="171" t="s">
        <v>245</v>
      </c>
      <c r="D37" s="170"/>
      <c r="E37" s="170"/>
      <c r="F37" s="172">
        <f>F38</f>
        <v>8192</v>
      </c>
    </row>
    <row r="38" spans="1:6" s="135" customFormat="1" ht="38.25">
      <c r="A38" s="74" t="s">
        <v>0</v>
      </c>
      <c r="B38" s="268" t="s">
        <v>113</v>
      </c>
      <c r="C38" s="70" t="s">
        <v>245</v>
      </c>
      <c r="D38" s="71" t="s">
        <v>10</v>
      </c>
      <c r="E38" s="71"/>
      <c r="F38" s="72">
        <f>F39</f>
        <v>8192</v>
      </c>
    </row>
    <row r="39" spans="1:6" s="135" customFormat="1" ht="63.75">
      <c r="A39" s="76" t="s">
        <v>489</v>
      </c>
      <c r="B39" s="268" t="s">
        <v>113</v>
      </c>
      <c r="C39" s="70" t="s">
        <v>245</v>
      </c>
      <c r="D39" s="71" t="s">
        <v>35</v>
      </c>
      <c r="E39" s="71"/>
      <c r="F39" s="72">
        <f>F40</f>
        <v>8192</v>
      </c>
    </row>
    <row r="40" spans="1:6" s="81" customFormat="1" ht="76.5">
      <c r="A40" s="47" t="s">
        <v>499</v>
      </c>
      <c r="B40" s="269" t="s">
        <v>113</v>
      </c>
      <c r="C40" s="79" t="s">
        <v>245</v>
      </c>
      <c r="D40" s="1" t="s">
        <v>138</v>
      </c>
      <c r="E40" s="1"/>
      <c r="F40" s="80">
        <f>F41</f>
        <v>8192</v>
      </c>
    </row>
    <row r="41" spans="1:6" s="81" customFormat="1" ht="25.5">
      <c r="A41" s="47" t="s">
        <v>996</v>
      </c>
      <c r="B41" s="269" t="s">
        <v>113</v>
      </c>
      <c r="C41" s="79" t="s">
        <v>245</v>
      </c>
      <c r="D41" s="1" t="s">
        <v>138</v>
      </c>
      <c r="E41" s="1">
        <v>320</v>
      </c>
      <c r="F41" s="80">
        <v>8192</v>
      </c>
    </row>
    <row r="42" spans="1:6" s="204" customFormat="1" ht="15">
      <c r="A42" s="169" t="s">
        <v>115</v>
      </c>
      <c r="B42" s="321" t="s">
        <v>113</v>
      </c>
      <c r="C42" s="171" t="s">
        <v>114</v>
      </c>
      <c r="D42" s="170"/>
      <c r="E42" s="170"/>
      <c r="F42" s="172">
        <f>F43</f>
        <v>88122</v>
      </c>
    </row>
    <row r="43" spans="1:6" s="68" customFormat="1" ht="38.25">
      <c r="A43" s="74" t="s">
        <v>0</v>
      </c>
      <c r="B43" s="268" t="s">
        <v>113</v>
      </c>
      <c r="C43" s="70" t="s">
        <v>114</v>
      </c>
      <c r="D43" s="71" t="s">
        <v>10</v>
      </c>
      <c r="E43" s="71"/>
      <c r="F43" s="72">
        <f>F44+F52+F58+F55</f>
        <v>88122</v>
      </c>
    </row>
    <row r="44" spans="1:6" s="81" customFormat="1" ht="63.75">
      <c r="A44" s="76" t="s">
        <v>500</v>
      </c>
      <c r="B44" s="268" t="s">
        <v>113</v>
      </c>
      <c r="C44" s="70" t="s">
        <v>114</v>
      </c>
      <c r="D44" s="71" t="s">
        <v>36</v>
      </c>
      <c r="E44" s="71"/>
      <c r="F44" s="72">
        <f>F45+F50</f>
        <v>87981.2</v>
      </c>
    </row>
    <row r="45" spans="1:6" s="77" customFormat="1" ht="76.5">
      <c r="A45" s="89" t="s">
        <v>501</v>
      </c>
      <c r="B45" s="269" t="s">
        <v>113</v>
      </c>
      <c r="C45" s="79" t="s">
        <v>114</v>
      </c>
      <c r="D45" s="1" t="s">
        <v>116</v>
      </c>
      <c r="E45" s="1"/>
      <c r="F45" s="80">
        <f>F46+F47+F49+F48</f>
        <v>87692.4</v>
      </c>
    </row>
    <row r="46" spans="1:6" s="77" customFormat="1" ht="12.75">
      <c r="A46" s="89" t="s">
        <v>988</v>
      </c>
      <c r="B46" s="269" t="s">
        <v>113</v>
      </c>
      <c r="C46" s="79" t="s">
        <v>114</v>
      </c>
      <c r="D46" s="1" t="s">
        <v>116</v>
      </c>
      <c r="E46" s="1">
        <v>110</v>
      </c>
      <c r="F46" s="80">
        <v>22206</v>
      </c>
    </row>
    <row r="47" spans="1:6" s="77" customFormat="1" ht="25.5">
      <c r="A47" s="89" t="s">
        <v>989</v>
      </c>
      <c r="B47" s="269" t="s">
        <v>113</v>
      </c>
      <c r="C47" s="79" t="s">
        <v>114</v>
      </c>
      <c r="D47" s="1" t="s">
        <v>116</v>
      </c>
      <c r="E47" s="1">
        <v>240</v>
      </c>
      <c r="F47" s="80">
        <v>6329.8</v>
      </c>
    </row>
    <row r="48" spans="1:6" s="77" customFormat="1" ht="12.75">
      <c r="A48" s="89" t="s">
        <v>992</v>
      </c>
      <c r="B48" s="269" t="s">
        <v>113</v>
      </c>
      <c r="C48" s="79" t="s">
        <v>114</v>
      </c>
      <c r="D48" s="1" t="s">
        <v>116</v>
      </c>
      <c r="E48" s="1">
        <v>610</v>
      </c>
      <c r="F48" s="80">
        <v>59076.6</v>
      </c>
    </row>
    <row r="49" spans="1:6" s="77" customFormat="1" ht="12.75">
      <c r="A49" s="100" t="s">
        <v>993</v>
      </c>
      <c r="B49" s="269" t="s">
        <v>113</v>
      </c>
      <c r="C49" s="79" t="s">
        <v>114</v>
      </c>
      <c r="D49" s="1" t="s">
        <v>116</v>
      </c>
      <c r="E49" s="1">
        <v>850</v>
      </c>
      <c r="F49" s="80">
        <v>80</v>
      </c>
    </row>
    <row r="50" spans="1:6" s="77" customFormat="1" ht="89.25">
      <c r="A50" s="96" t="s">
        <v>1045</v>
      </c>
      <c r="B50" s="269" t="s">
        <v>113</v>
      </c>
      <c r="C50" s="79" t="s">
        <v>114</v>
      </c>
      <c r="D50" s="1" t="s">
        <v>1046</v>
      </c>
      <c r="E50" s="1"/>
      <c r="F50" s="315">
        <f>F51</f>
        <v>288.8</v>
      </c>
    </row>
    <row r="51" spans="1:6" s="77" customFormat="1" ht="12.75">
      <c r="A51" s="89" t="s">
        <v>992</v>
      </c>
      <c r="B51" s="269" t="s">
        <v>113</v>
      </c>
      <c r="C51" s="79" t="s">
        <v>114</v>
      </c>
      <c r="D51" s="1" t="s">
        <v>1046</v>
      </c>
      <c r="E51" s="1" t="s">
        <v>983</v>
      </c>
      <c r="F51" s="315">
        <v>288.8</v>
      </c>
    </row>
    <row r="52" spans="1:6" s="77" customFormat="1" ht="63.75">
      <c r="A52" s="276" t="s">
        <v>502</v>
      </c>
      <c r="B52" s="268" t="s">
        <v>113</v>
      </c>
      <c r="C52" s="70" t="s">
        <v>114</v>
      </c>
      <c r="D52" s="71" t="s">
        <v>37</v>
      </c>
      <c r="E52" s="71"/>
      <c r="F52" s="72">
        <f>F53</f>
        <v>10</v>
      </c>
    </row>
    <row r="53" spans="1:6" s="77" customFormat="1" ht="89.25">
      <c r="A53" s="47" t="s">
        <v>575</v>
      </c>
      <c r="B53" s="269" t="s">
        <v>113</v>
      </c>
      <c r="C53" s="79" t="s">
        <v>114</v>
      </c>
      <c r="D53" s="1" t="s">
        <v>142</v>
      </c>
      <c r="E53" s="1"/>
      <c r="F53" s="80">
        <f>F54</f>
        <v>10</v>
      </c>
    </row>
    <row r="54" spans="1:6" s="77" customFormat="1" ht="12.75">
      <c r="A54" s="83" t="s">
        <v>992</v>
      </c>
      <c r="B54" s="269" t="s">
        <v>113</v>
      </c>
      <c r="C54" s="79" t="s">
        <v>114</v>
      </c>
      <c r="D54" s="1" t="s">
        <v>142</v>
      </c>
      <c r="E54" s="1">
        <v>610</v>
      </c>
      <c r="F54" s="80">
        <v>10</v>
      </c>
    </row>
    <row r="55" spans="1:6" s="77" customFormat="1" ht="63.75">
      <c r="A55" s="76" t="s">
        <v>580</v>
      </c>
      <c r="B55" s="269" t="s">
        <v>113</v>
      </c>
      <c r="C55" s="70" t="s">
        <v>114</v>
      </c>
      <c r="D55" s="71" t="s">
        <v>39</v>
      </c>
      <c r="E55" s="71"/>
      <c r="F55" s="72">
        <f>F56</f>
        <v>6</v>
      </c>
    </row>
    <row r="56" spans="1:6" s="77" customFormat="1" ht="76.5">
      <c r="A56" s="47" t="s">
        <v>581</v>
      </c>
      <c r="B56" s="269" t="s">
        <v>113</v>
      </c>
      <c r="C56" s="79" t="s">
        <v>114</v>
      </c>
      <c r="D56" s="1" t="s">
        <v>143</v>
      </c>
      <c r="E56" s="1"/>
      <c r="F56" s="80">
        <f>F57</f>
        <v>6</v>
      </c>
    </row>
    <row r="57" spans="1:6" s="77" customFormat="1" ht="12.75">
      <c r="A57" s="83" t="s">
        <v>992</v>
      </c>
      <c r="B57" s="269" t="s">
        <v>113</v>
      </c>
      <c r="C57" s="79" t="s">
        <v>114</v>
      </c>
      <c r="D57" s="1" t="s">
        <v>143</v>
      </c>
      <c r="E57" s="1">
        <v>610</v>
      </c>
      <c r="F57" s="80">
        <v>6</v>
      </c>
    </row>
    <row r="58" spans="1:6" s="77" customFormat="1" ht="76.5">
      <c r="A58" s="276" t="s">
        <v>516</v>
      </c>
      <c r="B58" s="268" t="s">
        <v>113</v>
      </c>
      <c r="C58" s="70" t="s">
        <v>114</v>
      </c>
      <c r="D58" s="71" t="s">
        <v>40</v>
      </c>
      <c r="E58" s="71"/>
      <c r="F58" s="72">
        <f>F59</f>
        <v>124.8</v>
      </c>
    </row>
    <row r="59" spans="1:6" s="77" customFormat="1" ht="102">
      <c r="A59" s="47" t="s">
        <v>586</v>
      </c>
      <c r="B59" s="269" t="s">
        <v>113</v>
      </c>
      <c r="C59" s="79" t="s">
        <v>114</v>
      </c>
      <c r="D59" s="1" t="s">
        <v>285</v>
      </c>
      <c r="E59" s="1"/>
      <c r="F59" s="80">
        <f>F60</f>
        <v>124.8</v>
      </c>
    </row>
    <row r="60" spans="1:6" s="77" customFormat="1" ht="12.75">
      <c r="A60" s="83" t="s">
        <v>992</v>
      </c>
      <c r="B60" s="269" t="s">
        <v>113</v>
      </c>
      <c r="C60" s="79" t="s">
        <v>114</v>
      </c>
      <c r="D60" s="1" t="s">
        <v>285</v>
      </c>
      <c r="E60" s="1">
        <v>610</v>
      </c>
      <c r="F60" s="80">
        <v>124.8</v>
      </c>
    </row>
    <row r="61" spans="1:6" s="204" customFormat="1" ht="15">
      <c r="A61" s="169" t="s">
        <v>203</v>
      </c>
      <c r="B61" s="321" t="s">
        <v>113</v>
      </c>
      <c r="C61" s="171" t="s">
        <v>202</v>
      </c>
      <c r="D61" s="170"/>
      <c r="E61" s="170"/>
      <c r="F61" s="172">
        <f>F62</f>
        <v>396776.89999999997</v>
      </c>
    </row>
    <row r="62" spans="1:6" s="81" customFormat="1" ht="38.25">
      <c r="A62" s="74" t="s">
        <v>0</v>
      </c>
      <c r="B62" s="268" t="s">
        <v>113</v>
      </c>
      <c r="C62" s="70" t="s">
        <v>202</v>
      </c>
      <c r="D62" s="71" t="s">
        <v>10</v>
      </c>
      <c r="E62" s="71"/>
      <c r="F62" s="72">
        <f>F63+F96+F119+F131</f>
        <v>396776.89999999997</v>
      </c>
    </row>
    <row r="63" spans="1:6" s="77" customFormat="1" ht="63.75">
      <c r="A63" s="76" t="s">
        <v>489</v>
      </c>
      <c r="B63" s="268" t="s">
        <v>113</v>
      </c>
      <c r="C63" s="70" t="s">
        <v>202</v>
      </c>
      <c r="D63" s="71" t="s">
        <v>35</v>
      </c>
      <c r="E63" s="71"/>
      <c r="F63" s="72">
        <f>F64+F67+F70+F73+F76+F79+F81+F84+F86+F88+F90+F93</f>
        <v>302066.89999999997</v>
      </c>
    </row>
    <row r="64" spans="1:6" s="77" customFormat="1" ht="89.25">
      <c r="A64" s="47" t="s">
        <v>833</v>
      </c>
      <c r="B64" s="269" t="s">
        <v>113</v>
      </c>
      <c r="C64" s="79" t="s">
        <v>202</v>
      </c>
      <c r="D64" s="1" t="s">
        <v>832</v>
      </c>
      <c r="E64" s="1"/>
      <c r="F64" s="80">
        <f>F65+F66</f>
        <v>6518.3</v>
      </c>
    </row>
    <row r="65" spans="1:6" s="77" customFormat="1" ht="25.5">
      <c r="A65" s="89" t="s">
        <v>989</v>
      </c>
      <c r="B65" s="269" t="s">
        <v>113</v>
      </c>
      <c r="C65" s="79" t="s">
        <v>202</v>
      </c>
      <c r="D65" s="1" t="s">
        <v>832</v>
      </c>
      <c r="E65" s="1">
        <v>240</v>
      </c>
      <c r="F65" s="80">
        <v>8</v>
      </c>
    </row>
    <row r="66" spans="1:6" s="77" customFormat="1" ht="12.75">
      <c r="A66" s="89" t="s">
        <v>997</v>
      </c>
      <c r="B66" s="269" t="s">
        <v>113</v>
      </c>
      <c r="C66" s="79" t="s">
        <v>202</v>
      </c>
      <c r="D66" s="1" t="s">
        <v>832</v>
      </c>
      <c r="E66" s="1">
        <v>310</v>
      </c>
      <c r="F66" s="80">
        <v>6510.3</v>
      </c>
    </row>
    <row r="67" spans="1:6" s="81" customFormat="1" ht="89.25">
      <c r="A67" s="47" t="s">
        <v>490</v>
      </c>
      <c r="B67" s="269" t="s">
        <v>113</v>
      </c>
      <c r="C67" s="79" t="s">
        <v>202</v>
      </c>
      <c r="D67" s="1" t="s">
        <v>103</v>
      </c>
      <c r="E67" s="1"/>
      <c r="F67" s="80">
        <f>F68+F69</f>
        <v>164451.1</v>
      </c>
    </row>
    <row r="68" spans="1:6" s="81" customFormat="1" ht="25.5">
      <c r="A68" s="89" t="s">
        <v>989</v>
      </c>
      <c r="B68" s="269" t="s">
        <v>113</v>
      </c>
      <c r="C68" s="79" t="s">
        <v>202</v>
      </c>
      <c r="D68" s="1" t="s">
        <v>103</v>
      </c>
      <c r="E68" s="1">
        <v>240</v>
      </c>
      <c r="F68" s="80">
        <v>1300</v>
      </c>
    </row>
    <row r="69" spans="1:6" s="81" customFormat="1" ht="12.75">
      <c r="A69" s="89" t="s">
        <v>997</v>
      </c>
      <c r="B69" s="269" t="s">
        <v>113</v>
      </c>
      <c r="C69" s="79" t="s">
        <v>202</v>
      </c>
      <c r="D69" s="1" t="s">
        <v>103</v>
      </c>
      <c r="E69" s="1">
        <v>310</v>
      </c>
      <c r="F69" s="80">
        <v>163151.1</v>
      </c>
    </row>
    <row r="70" spans="1:6" s="81" customFormat="1" ht="102">
      <c r="A70" s="47" t="s">
        <v>493</v>
      </c>
      <c r="B70" s="269" t="s">
        <v>113</v>
      </c>
      <c r="C70" s="79" t="s">
        <v>202</v>
      </c>
      <c r="D70" s="1" t="s">
        <v>106</v>
      </c>
      <c r="E70" s="1"/>
      <c r="F70" s="80">
        <f>F71+F72</f>
        <v>2100.3</v>
      </c>
    </row>
    <row r="71" spans="1:6" s="81" customFormat="1" ht="25.5">
      <c r="A71" s="89" t="s">
        <v>989</v>
      </c>
      <c r="B71" s="269" t="s">
        <v>113</v>
      </c>
      <c r="C71" s="79" t="s">
        <v>202</v>
      </c>
      <c r="D71" s="1" t="s">
        <v>106</v>
      </c>
      <c r="E71" s="1">
        <v>240</v>
      </c>
      <c r="F71" s="80">
        <v>4</v>
      </c>
    </row>
    <row r="72" spans="1:6" s="81" customFormat="1" ht="12.75">
      <c r="A72" s="89" t="s">
        <v>997</v>
      </c>
      <c r="B72" s="269" t="s">
        <v>113</v>
      </c>
      <c r="C72" s="79" t="s">
        <v>202</v>
      </c>
      <c r="D72" s="1" t="s">
        <v>106</v>
      </c>
      <c r="E72" s="1">
        <v>310</v>
      </c>
      <c r="F72" s="80">
        <v>2096.3</v>
      </c>
    </row>
    <row r="73" spans="1:6" s="81" customFormat="1" ht="89.25">
      <c r="A73" s="47" t="s">
        <v>963</v>
      </c>
      <c r="B73" s="269" t="s">
        <v>113</v>
      </c>
      <c r="C73" s="79" t="s">
        <v>202</v>
      </c>
      <c r="D73" s="1" t="s">
        <v>109</v>
      </c>
      <c r="E73" s="1"/>
      <c r="F73" s="80">
        <f>F75+F74</f>
        <v>25356.8</v>
      </c>
    </row>
    <row r="74" spans="1:6" s="81" customFormat="1" ht="25.5">
      <c r="A74" s="89" t="s">
        <v>989</v>
      </c>
      <c r="B74" s="269" t="s">
        <v>113</v>
      </c>
      <c r="C74" s="79" t="s">
        <v>202</v>
      </c>
      <c r="D74" s="1" t="s">
        <v>109</v>
      </c>
      <c r="E74" s="1">
        <v>240</v>
      </c>
      <c r="F74" s="80">
        <v>400</v>
      </c>
    </row>
    <row r="75" spans="1:6" s="81" customFormat="1" ht="12.75">
      <c r="A75" s="89" t="s">
        <v>997</v>
      </c>
      <c r="B75" s="269" t="s">
        <v>113</v>
      </c>
      <c r="C75" s="79" t="s">
        <v>202</v>
      </c>
      <c r="D75" s="1" t="s">
        <v>109</v>
      </c>
      <c r="E75" s="1">
        <v>310</v>
      </c>
      <c r="F75" s="80">
        <v>24956.8</v>
      </c>
    </row>
    <row r="76" spans="1:6" s="81" customFormat="1" ht="89.25">
      <c r="A76" s="47" t="s">
        <v>491</v>
      </c>
      <c r="B76" s="269" t="s">
        <v>113</v>
      </c>
      <c r="C76" s="79" t="s">
        <v>202</v>
      </c>
      <c r="D76" s="1" t="s">
        <v>104</v>
      </c>
      <c r="E76" s="1"/>
      <c r="F76" s="80">
        <f>F78+F77</f>
        <v>4980</v>
      </c>
    </row>
    <row r="77" spans="1:6" s="81" customFormat="1" ht="25.5">
      <c r="A77" s="89" t="s">
        <v>989</v>
      </c>
      <c r="B77" s="269" t="s">
        <v>113</v>
      </c>
      <c r="C77" s="79" t="s">
        <v>202</v>
      </c>
      <c r="D77" s="1" t="s">
        <v>104</v>
      </c>
      <c r="E77" s="1">
        <v>240</v>
      </c>
      <c r="F77" s="80">
        <v>30</v>
      </c>
    </row>
    <row r="78" spans="1:6" s="81" customFormat="1" ht="12.75">
      <c r="A78" s="89" t="s">
        <v>997</v>
      </c>
      <c r="B78" s="269" t="s">
        <v>113</v>
      </c>
      <c r="C78" s="79" t="s">
        <v>202</v>
      </c>
      <c r="D78" s="1" t="s">
        <v>104</v>
      </c>
      <c r="E78" s="1">
        <v>310</v>
      </c>
      <c r="F78" s="80">
        <v>4950</v>
      </c>
    </row>
    <row r="79" spans="1:6" s="81" customFormat="1" ht="102">
      <c r="A79" s="47" t="s">
        <v>492</v>
      </c>
      <c r="B79" s="269" t="s">
        <v>113</v>
      </c>
      <c r="C79" s="79" t="s">
        <v>202</v>
      </c>
      <c r="D79" s="1" t="s">
        <v>105</v>
      </c>
      <c r="E79" s="1"/>
      <c r="F79" s="80">
        <f>F80</f>
        <v>1612.8</v>
      </c>
    </row>
    <row r="80" spans="1:6" s="81" customFormat="1" ht="25.5">
      <c r="A80" s="47" t="s">
        <v>996</v>
      </c>
      <c r="B80" s="269" t="s">
        <v>113</v>
      </c>
      <c r="C80" s="79" t="s">
        <v>202</v>
      </c>
      <c r="D80" s="1" t="s">
        <v>105</v>
      </c>
      <c r="E80" s="1">
        <v>320</v>
      </c>
      <c r="F80" s="80">
        <v>1612.8</v>
      </c>
    </row>
    <row r="81" spans="1:6" s="81" customFormat="1" ht="89.25">
      <c r="A81" s="47" t="s">
        <v>494</v>
      </c>
      <c r="B81" s="269" t="s">
        <v>113</v>
      </c>
      <c r="C81" s="79" t="s">
        <v>202</v>
      </c>
      <c r="D81" s="1" t="s">
        <v>107</v>
      </c>
      <c r="E81" s="1"/>
      <c r="F81" s="80">
        <f>F82+F83</f>
        <v>1278.8</v>
      </c>
    </row>
    <row r="82" spans="1:6" s="81" customFormat="1" ht="25.5">
      <c r="A82" s="89" t="s">
        <v>989</v>
      </c>
      <c r="B82" s="269" t="s">
        <v>113</v>
      </c>
      <c r="C82" s="79" t="s">
        <v>202</v>
      </c>
      <c r="D82" s="1" t="s">
        <v>107</v>
      </c>
      <c r="E82" s="1">
        <v>240</v>
      </c>
      <c r="F82" s="80">
        <v>16</v>
      </c>
    </row>
    <row r="83" spans="1:6" s="81" customFormat="1" ht="12.75">
      <c r="A83" s="89" t="s">
        <v>997</v>
      </c>
      <c r="B83" s="269" t="s">
        <v>113</v>
      </c>
      <c r="C83" s="79" t="s">
        <v>202</v>
      </c>
      <c r="D83" s="1" t="s">
        <v>107</v>
      </c>
      <c r="E83" s="1">
        <v>310</v>
      </c>
      <c r="F83" s="80">
        <v>1262.8</v>
      </c>
    </row>
    <row r="84" spans="1:6" s="81" customFormat="1" ht="191.25">
      <c r="A84" s="47" t="s">
        <v>562</v>
      </c>
      <c r="B84" s="269" t="s">
        <v>113</v>
      </c>
      <c r="C84" s="79" t="s">
        <v>202</v>
      </c>
      <c r="D84" s="1" t="s">
        <v>110</v>
      </c>
      <c r="E84" s="1"/>
      <c r="F84" s="80">
        <f>F85</f>
        <v>11.7</v>
      </c>
    </row>
    <row r="85" spans="1:6" s="81" customFormat="1" ht="12.75">
      <c r="A85" s="89" t="s">
        <v>997</v>
      </c>
      <c r="B85" s="269" t="s">
        <v>113</v>
      </c>
      <c r="C85" s="79" t="s">
        <v>202</v>
      </c>
      <c r="D85" s="1" t="s">
        <v>110</v>
      </c>
      <c r="E85" s="1">
        <v>310</v>
      </c>
      <c r="F85" s="80">
        <v>11.7</v>
      </c>
    </row>
    <row r="86" spans="1:6" s="81" customFormat="1" ht="89.25">
      <c r="A86" s="47" t="s">
        <v>133</v>
      </c>
      <c r="B86" s="269" t="s">
        <v>113</v>
      </c>
      <c r="C86" s="79" t="s">
        <v>202</v>
      </c>
      <c r="D86" s="1" t="s">
        <v>108</v>
      </c>
      <c r="E86" s="1"/>
      <c r="F86" s="80">
        <f>F87</f>
        <v>525</v>
      </c>
    </row>
    <row r="87" spans="1:6" s="81" customFormat="1" ht="12.75">
      <c r="A87" s="89" t="s">
        <v>997</v>
      </c>
      <c r="B87" s="269" t="s">
        <v>113</v>
      </c>
      <c r="C87" s="79" t="s">
        <v>202</v>
      </c>
      <c r="D87" s="1" t="s">
        <v>108</v>
      </c>
      <c r="E87" s="1">
        <v>310</v>
      </c>
      <c r="F87" s="80">
        <v>525</v>
      </c>
    </row>
    <row r="88" spans="1:6" s="81" customFormat="1" ht="89.25">
      <c r="A88" s="47" t="s">
        <v>497</v>
      </c>
      <c r="B88" s="269" t="s">
        <v>113</v>
      </c>
      <c r="C88" s="79" t="s">
        <v>202</v>
      </c>
      <c r="D88" s="1" t="s">
        <v>112</v>
      </c>
      <c r="E88" s="1"/>
      <c r="F88" s="80">
        <f>F89</f>
        <v>2185.5</v>
      </c>
    </row>
    <row r="89" spans="1:6" s="81" customFormat="1" ht="25.5">
      <c r="A89" s="47" t="s">
        <v>989</v>
      </c>
      <c r="B89" s="269" t="s">
        <v>113</v>
      </c>
      <c r="C89" s="79" t="s">
        <v>202</v>
      </c>
      <c r="D89" s="1" t="s">
        <v>112</v>
      </c>
      <c r="E89" s="1">
        <v>240</v>
      </c>
      <c r="F89" s="80">
        <v>2185.5</v>
      </c>
    </row>
    <row r="90" spans="1:6" s="81" customFormat="1" ht="89.25">
      <c r="A90" s="47" t="s">
        <v>936</v>
      </c>
      <c r="B90" s="269" t="s">
        <v>113</v>
      </c>
      <c r="C90" s="79" t="s">
        <v>202</v>
      </c>
      <c r="D90" s="1" t="s">
        <v>831</v>
      </c>
      <c r="E90" s="1"/>
      <c r="F90" s="80">
        <f>F91+F92</f>
        <v>38354.8</v>
      </c>
    </row>
    <row r="91" spans="1:6" s="207" customFormat="1" ht="25.5">
      <c r="A91" s="89" t="s">
        <v>989</v>
      </c>
      <c r="B91" s="269" t="s">
        <v>113</v>
      </c>
      <c r="C91" s="79" t="s">
        <v>202</v>
      </c>
      <c r="D91" s="86" t="s">
        <v>831</v>
      </c>
      <c r="E91" s="86">
        <v>240</v>
      </c>
      <c r="F91" s="80">
        <f>400+4.5+2</f>
        <v>406.5</v>
      </c>
    </row>
    <row r="92" spans="1:6" s="207" customFormat="1" ht="12.75">
      <c r="A92" s="89" t="s">
        <v>997</v>
      </c>
      <c r="B92" s="269" t="s">
        <v>113</v>
      </c>
      <c r="C92" s="79" t="s">
        <v>202</v>
      </c>
      <c r="D92" s="86" t="s">
        <v>831</v>
      </c>
      <c r="E92" s="86">
        <v>310</v>
      </c>
      <c r="F92" s="80">
        <f>37418.9+105.1+424.3</f>
        <v>37948.3</v>
      </c>
    </row>
    <row r="93" spans="1:6" s="81" customFormat="1" ht="102">
      <c r="A93" s="47" t="s">
        <v>834</v>
      </c>
      <c r="B93" s="269" t="s">
        <v>113</v>
      </c>
      <c r="C93" s="79" t="s">
        <v>202</v>
      </c>
      <c r="D93" s="1" t="s">
        <v>830</v>
      </c>
      <c r="E93" s="1"/>
      <c r="F93" s="80">
        <f>F94+F95</f>
        <v>54691.8</v>
      </c>
    </row>
    <row r="94" spans="1:6" s="81" customFormat="1" ht="25.5">
      <c r="A94" s="89" t="s">
        <v>989</v>
      </c>
      <c r="B94" s="269" t="s">
        <v>113</v>
      </c>
      <c r="C94" s="79" t="s">
        <v>202</v>
      </c>
      <c r="D94" s="1" t="s">
        <v>830</v>
      </c>
      <c r="E94" s="1">
        <v>240</v>
      </c>
      <c r="F94" s="80">
        <f>680+4+120</f>
        <v>804</v>
      </c>
    </row>
    <row r="95" spans="1:6" s="81" customFormat="1" ht="12.75">
      <c r="A95" s="89" t="s">
        <v>997</v>
      </c>
      <c r="B95" s="269" t="s">
        <v>113</v>
      </c>
      <c r="C95" s="79" t="s">
        <v>202</v>
      </c>
      <c r="D95" s="1" t="s">
        <v>830</v>
      </c>
      <c r="E95" s="1">
        <v>310</v>
      </c>
      <c r="F95" s="80">
        <f>47320+496+6071.8</f>
        <v>53887.8</v>
      </c>
    </row>
    <row r="96" spans="1:6" s="131" customFormat="1" ht="63.75">
      <c r="A96" s="76" t="s">
        <v>573</v>
      </c>
      <c r="B96" s="268" t="s">
        <v>113</v>
      </c>
      <c r="C96" s="70" t="s">
        <v>202</v>
      </c>
      <c r="D96" s="71" t="s">
        <v>37</v>
      </c>
      <c r="E96" s="71"/>
      <c r="F96" s="72">
        <f>F97+F99+F101+F103+F105+F107+F109+F111+F113+F116</f>
        <v>92895.99999999999</v>
      </c>
    </row>
    <row r="97" spans="1:6" s="77" customFormat="1" ht="102">
      <c r="A97" s="47" t="s">
        <v>574</v>
      </c>
      <c r="B97" s="269" t="s">
        <v>113</v>
      </c>
      <c r="C97" s="79" t="s">
        <v>202</v>
      </c>
      <c r="D97" s="1" t="s">
        <v>141</v>
      </c>
      <c r="E97" s="1"/>
      <c r="F97" s="80">
        <f>F98</f>
        <v>256.2</v>
      </c>
    </row>
    <row r="98" spans="1:6" s="77" customFormat="1" ht="25.5">
      <c r="A98" s="47" t="s">
        <v>989</v>
      </c>
      <c r="B98" s="269" t="s">
        <v>113</v>
      </c>
      <c r="C98" s="79" t="s">
        <v>202</v>
      </c>
      <c r="D98" s="1" t="s">
        <v>141</v>
      </c>
      <c r="E98" s="1">
        <v>240</v>
      </c>
      <c r="F98" s="80">
        <v>256.2</v>
      </c>
    </row>
    <row r="99" spans="1:6" s="77" customFormat="1" ht="89.25">
      <c r="A99" s="47" t="s">
        <v>575</v>
      </c>
      <c r="B99" s="269" t="s">
        <v>113</v>
      </c>
      <c r="C99" s="79" t="s">
        <v>202</v>
      </c>
      <c r="D99" s="1" t="s">
        <v>142</v>
      </c>
      <c r="E99" s="1"/>
      <c r="F99" s="80">
        <f>F100</f>
        <v>1146</v>
      </c>
    </row>
    <row r="100" spans="1:6" s="77" customFormat="1" ht="25.5">
      <c r="A100" s="47" t="s">
        <v>989</v>
      </c>
      <c r="B100" s="269" t="s">
        <v>113</v>
      </c>
      <c r="C100" s="79" t="s">
        <v>202</v>
      </c>
      <c r="D100" s="1" t="s">
        <v>142</v>
      </c>
      <c r="E100" s="1">
        <v>240</v>
      </c>
      <c r="F100" s="80">
        <v>1146</v>
      </c>
    </row>
    <row r="101" spans="1:6" s="77" customFormat="1" ht="114.75">
      <c r="A101" s="47" t="s">
        <v>921</v>
      </c>
      <c r="B101" s="269" t="s">
        <v>113</v>
      </c>
      <c r="C101" s="79" t="s">
        <v>202</v>
      </c>
      <c r="D101" s="1" t="s">
        <v>765</v>
      </c>
      <c r="E101" s="1"/>
      <c r="F101" s="80">
        <f>F102</f>
        <v>18030.2</v>
      </c>
    </row>
    <row r="102" spans="1:6" s="77" customFormat="1" ht="12.75">
      <c r="A102" s="89" t="s">
        <v>997</v>
      </c>
      <c r="B102" s="269" t="s">
        <v>113</v>
      </c>
      <c r="C102" s="79" t="s">
        <v>202</v>
      </c>
      <c r="D102" s="1" t="s">
        <v>765</v>
      </c>
      <c r="E102" s="1">
        <v>310</v>
      </c>
      <c r="F102" s="80">
        <v>18030.2</v>
      </c>
    </row>
    <row r="103" spans="1:6" s="77" customFormat="1" ht="102">
      <c r="A103" s="47" t="s">
        <v>576</v>
      </c>
      <c r="B103" s="269" t="s">
        <v>113</v>
      </c>
      <c r="C103" s="79" t="s">
        <v>202</v>
      </c>
      <c r="D103" s="1" t="s">
        <v>249</v>
      </c>
      <c r="E103" s="1"/>
      <c r="F103" s="80">
        <f>F104</f>
        <v>13452.3</v>
      </c>
    </row>
    <row r="104" spans="1:6" s="77" customFormat="1" ht="12.75">
      <c r="A104" s="89" t="s">
        <v>997</v>
      </c>
      <c r="B104" s="269" t="s">
        <v>113</v>
      </c>
      <c r="C104" s="79" t="s">
        <v>202</v>
      </c>
      <c r="D104" s="1" t="s">
        <v>249</v>
      </c>
      <c r="E104" s="1">
        <v>310</v>
      </c>
      <c r="F104" s="80">
        <v>13452.3</v>
      </c>
    </row>
    <row r="105" spans="1:6" s="77" customFormat="1" ht="140.25">
      <c r="A105" s="47" t="s">
        <v>577</v>
      </c>
      <c r="B105" s="269" t="s">
        <v>113</v>
      </c>
      <c r="C105" s="79" t="s">
        <v>202</v>
      </c>
      <c r="D105" s="1" t="s">
        <v>255</v>
      </c>
      <c r="E105" s="1"/>
      <c r="F105" s="80">
        <f>F106</f>
        <v>1093.7</v>
      </c>
    </row>
    <row r="106" spans="1:6" s="77" customFormat="1" ht="12.75">
      <c r="A106" s="89" t="s">
        <v>997</v>
      </c>
      <c r="B106" s="269" t="s">
        <v>113</v>
      </c>
      <c r="C106" s="79" t="s">
        <v>202</v>
      </c>
      <c r="D106" s="1" t="s">
        <v>255</v>
      </c>
      <c r="E106" s="1">
        <v>310</v>
      </c>
      <c r="F106" s="80">
        <v>1093.7</v>
      </c>
    </row>
    <row r="107" spans="1:6" s="77" customFormat="1" ht="114.75">
      <c r="A107" s="47" t="s">
        <v>139</v>
      </c>
      <c r="B107" s="269" t="s">
        <v>113</v>
      </c>
      <c r="C107" s="79" t="s">
        <v>202</v>
      </c>
      <c r="D107" s="1" t="s">
        <v>252</v>
      </c>
      <c r="E107" s="1"/>
      <c r="F107" s="80">
        <f>F108</f>
        <v>100</v>
      </c>
    </row>
    <row r="108" spans="1:6" s="77" customFormat="1" ht="25.5">
      <c r="A108" s="89" t="s">
        <v>989</v>
      </c>
      <c r="B108" s="269" t="s">
        <v>113</v>
      </c>
      <c r="C108" s="79" t="s">
        <v>202</v>
      </c>
      <c r="D108" s="1" t="s">
        <v>252</v>
      </c>
      <c r="E108" s="1">
        <v>240</v>
      </c>
      <c r="F108" s="80">
        <v>100</v>
      </c>
    </row>
    <row r="109" spans="1:6" s="77" customFormat="1" ht="127.5">
      <c r="A109" s="47" t="s">
        <v>578</v>
      </c>
      <c r="B109" s="269" t="s">
        <v>113</v>
      </c>
      <c r="C109" s="79" t="s">
        <v>202</v>
      </c>
      <c r="D109" s="1" t="s">
        <v>253</v>
      </c>
      <c r="E109" s="1"/>
      <c r="F109" s="80">
        <f>F110</f>
        <v>292</v>
      </c>
    </row>
    <row r="110" spans="1:6" s="77" customFormat="1" ht="25.5">
      <c r="A110" s="47" t="s">
        <v>996</v>
      </c>
      <c r="B110" s="269" t="s">
        <v>113</v>
      </c>
      <c r="C110" s="79" t="s">
        <v>202</v>
      </c>
      <c r="D110" s="1" t="s">
        <v>253</v>
      </c>
      <c r="E110" s="1">
        <v>320</v>
      </c>
      <c r="F110" s="80">
        <v>292</v>
      </c>
    </row>
    <row r="111" spans="1:6" s="77" customFormat="1" ht="267.75">
      <c r="A111" s="47" t="s">
        <v>579</v>
      </c>
      <c r="B111" s="269" t="s">
        <v>113</v>
      </c>
      <c r="C111" s="79" t="s">
        <v>202</v>
      </c>
      <c r="D111" s="1" t="s">
        <v>254</v>
      </c>
      <c r="E111" s="1"/>
      <c r="F111" s="80">
        <f>F112</f>
        <v>582</v>
      </c>
    </row>
    <row r="112" spans="1:6" s="77" customFormat="1" ht="25.5">
      <c r="A112" s="47" t="s">
        <v>996</v>
      </c>
      <c r="B112" s="269" t="s">
        <v>113</v>
      </c>
      <c r="C112" s="79" t="s">
        <v>202</v>
      </c>
      <c r="D112" s="1" t="s">
        <v>254</v>
      </c>
      <c r="E112" s="1">
        <v>320</v>
      </c>
      <c r="F112" s="80">
        <v>582</v>
      </c>
    </row>
    <row r="113" spans="1:6" s="77" customFormat="1" ht="127.5">
      <c r="A113" s="47" t="s">
        <v>937</v>
      </c>
      <c r="B113" s="269" t="s">
        <v>113</v>
      </c>
      <c r="C113" s="79" t="s">
        <v>202</v>
      </c>
      <c r="D113" s="1" t="s">
        <v>835</v>
      </c>
      <c r="E113" s="1"/>
      <c r="F113" s="80">
        <f>F115+F114</f>
        <v>38956.7</v>
      </c>
    </row>
    <row r="114" spans="1:6" s="77" customFormat="1" ht="25.5">
      <c r="A114" s="89" t="s">
        <v>989</v>
      </c>
      <c r="B114" s="269" t="s">
        <v>113</v>
      </c>
      <c r="C114" s="79" t="s">
        <v>202</v>
      </c>
      <c r="D114" s="1" t="s">
        <v>835</v>
      </c>
      <c r="E114" s="1">
        <v>240</v>
      </c>
      <c r="F114" s="80">
        <v>25</v>
      </c>
    </row>
    <row r="115" spans="1:6" s="77" customFormat="1" ht="12.75">
      <c r="A115" s="89" t="s">
        <v>997</v>
      </c>
      <c r="B115" s="269" t="s">
        <v>113</v>
      </c>
      <c r="C115" s="79" t="s">
        <v>202</v>
      </c>
      <c r="D115" s="1" t="s">
        <v>835</v>
      </c>
      <c r="E115" s="1">
        <v>310</v>
      </c>
      <c r="F115" s="80">
        <v>38931.7</v>
      </c>
    </row>
    <row r="116" spans="1:6" s="77" customFormat="1" ht="103.5" customHeight="1">
      <c r="A116" s="89" t="s">
        <v>964</v>
      </c>
      <c r="B116" s="322" t="s">
        <v>113</v>
      </c>
      <c r="C116" s="79" t="s">
        <v>202</v>
      </c>
      <c r="D116" s="1" t="s">
        <v>840</v>
      </c>
      <c r="E116" s="1"/>
      <c r="F116" s="315">
        <f>F117+F118</f>
        <v>18986.899999999998</v>
      </c>
    </row>
    <row r="117" spans="1:6" s="77" customFormat="1" ht="25.5">
      <c r="A117" s="89" t="s">
        <v>989</v>
      </c>
      <c r="B117" s="322" t="s">
        <v>113</v>
      </c>
      <c r="C117" s="79" t="s">
        <v>202</v>
      </c>
      <c r="D117" s="1" t="s">
        <v>840</v>
      </c>
      <c r="E117" s="1">
        <v>240</v>
      </c>
      <c r="F117" s="315">
        <v>21.3</v>
      </c>
    </row>
    <row r="118" spans="1:6" s="77" customFormat="1" ht="12.75">
      <c r="A118" s="89" t="s">
        <v>997</v>
      </c>
      <c r="B118" s="322" t="s">
        <v>113</v>
      </c>
      <c r="C118" s="79" t="s">
        <v>202</v>
      </c>
      <c r="D118" s="1" t="s">
        <v>840</v>
      </c>
      <c r="E118" s="1">
        <v>310</v>
      </c>
      <c r="F118" s="315">
        <v>18965.6</v>
      </c>
    </row>
    <row r="119" spans="1:6" s="81" customFormat="1" ht="63.75">
      <c r="A119" s="76" t="s">
        <v>580</v>
      </c>
      <c r="B119" s="268" t="s">
        <v>113</v>
      </c>
      <c r="C119" s="70" t="s">
        <v>202</v>
      </c>
      <c r="D119" s="71" t="s">
        <v>39</v>
      </c>
      <c r="E119" s="71"/>
      <c r="F119" s="72">
        <f>F122+F124+F126+F129+F120</f>
        <v>1789</v>
      </c>
    </row>
    <row r="120" spans="1:6" s="81" customFormat="1" ht="127.5">
      <c r="A120" s="82" t="s">
        <v>1001</v>
      </c>
      <c r="B120" s="269" t="s">
        <v>113</v>
      </c>
      <c r="C120" s="79" t="s">
        <v>202</v>
      </c>
      <c r="D120" s="1" t="s">
        <v>1000</v>
      </c>
      <c r="E120" s="1"/>
      <c r="F120" s="80">
        <f>F121</f>
        <v>180.5</v>
      </c>
    </row>
    <row r="121" spans="1:6" s="81" customFormat="1" ht="25.5">
      <c r="A121" s="85" t="s">
        <v>235</v>
      </c>
      <c r="B121" s="269" t="s">
        <v>113</v>
      </c>
      <c r="C121" s="79" t="s">
        <v>202</v>
      </c>
      <c r="D121" s="1" t="s">
        <v>1000</v>
      </c>
      <c r="E121" s="1" t="s">
        <v>234</v>
      </c>
      <c r="F121" s="80">
        <v>180.5</v>
      </c>
    </row>
    <row r="122" spans="1:6" s="77" customFormat="1" ht="76.5">
      <c r="A122" s="47" t="s">
        <v>581</v>
      </c>
      <c r="B122" s="269" t="s">
        <v>113</v>
      </c>
      <c r="C122" s="79" t="s">
        <v>202</v>
      </c>
      <c r="D122" s="1" t="s">
        <v>143</v>
      </c>
      <c r="E122" s="1"/>
      <c r="F122" s="80">
        <f>F123</f>
        <v>391</v>
      </c>
    </row>
    <row r="123" spans="1:6" s="81" customFormat="1" ht="25.5">
      <c r="A123" s="47" t="s">
        <v>989</v>
      </c>
      <c r="B123" s="269" t="s">
        <v>113</v>
      </c>
      <c r="C123" s="79" t="s">
        <v>202</v>
      </c>
      <c r="D123" s="1" t="s">
        <v>143</v>
      </c>
      <c r="E123" s="1">
        <v>240</v>
      </c>
      <c r="F123" s="80">
        <v>391</v>
      </c>
    </row>
    <row r="124" spans="1:6" s="77" customFormat="1" ht="89.25">
      <c r="A124" s="47" t="s">
        <v>582</v>
      </c>
      <c r="B124" s="269" t="s">
        <v>113</v>
      </c>
      <c r="C124" s="79" t="s">
        <v>202</v>
      </c>
      <c r="D124" s="1" t="s">
        <v>144</v>
      </c>
      <c r="E124" s="1"/>
      <c r="F124" s="80">
        <f>F125</f>
        <v>637.5</v>
      </c>
    </row>
    <row r="125" spans="1:6" s="77" customFormat="1" ht="25.5">
      <c r="A125" s="47" t="s">
        <v>989</v>
      </c>
      <c r="B125" s="269" t="s">
        <v>113</v>
      </c>
      <c r="C125" s="79" t="s">
        <v>202</v>
      </c>
      <c r="D125" s="1" t="s">
        <v>144</v>
      </c>
      <c r="E125" s="1">
        <v>240</v>
      </c>
      <c r="F125" s="80">
        <v>637.5</v>
      </c>
    </row>
    <row r="126" spans="1:6" s="77" customFormat="1" ht="89.25">
      <c r="A126" s="47" t="s">
        <v>583</v>
      </c>
      <c r="B126" s="269" t="s">
        <v>113</v>
      </c>
      <c r="C126" s="79" t="s">
        <v>202</v>
      </c>
      <c r="D126" s="1" t="s">
        <v>145</v>
      </c>
      <c r="E126" s="1"/>
      <c r="F126" s="80">
        <f>F127+F128</f>
        <v>520</v>
      </c>
    </row>
    <row r="127" spans="1:6" s="77" customFormat="1" ht="25.5">
      <c r="A127" s="47" t="s">
        <v>989</v>
      </c>
      <c r="B127" s="269" t="s">
        <v>113</v>
      </c>
      <c r="C127" s="79" t="s">
        <v>202</v>
      </c>
      <c r="D127" s="1" t="s">
        <v>145</v>
      </c>
      <c r="E127" s="1">
        <v>240</v>
      </c>
      <c r="F127" s="80">
        <v>100</v>
      </c>
    </row>
    <row r="128" spans="1:6" s="77" customFormat="1" ht="25.5">
      <c r="A128" s="47" t="s">
        <v>996</v>
      </c>
      <c r="B128" s="269" t="s">
        <v>113</v>
      </c>
      <c r="C128" s="79" t="s">
        <v>202</v>
      </c>
      <c r="D128" s="1" t="s">
        <v>145</v>
      </c>
      <c r="E128" s="1">
        <v>320</v>
      </c>
      <c r="F128" s="80">
        <v>420</v>
      </c>
    </row>
    <row r="129" spans="1:6" s="77" customFormat="1" ht="89.25">
      <c r="A129" s="47" t="s">
        <v>515</v>
      </c>
      <c r="B129" s="269" t="s">
        <v>113</v>
      </c>
      <c r="C129" s="79" t="s">
        <v>202</v>
      </c>
      <c r="D129" s="1" t="s">
        <v>146</v>
      </c>
      <c r="E129" s="1"/>
      <c r="F129" s="80">
        <f>F130</f>
        <v>60</v>
      </c>
    </row>
    <row r="130" spans="1:6" s="77" customFormat="1" ht="25.5">
      <c r="A130" s="47" t="s">
        <v>989</v>
      </c>
      <c r="B130" s="269" t="s">
        <v>113</v>
      </c>
      <c r="C130" s="79" t="s">
        <v>202</v>
      </c>
      <c r="D130" s="1" t="s">
        <v>146</v>
      </c>
      <c r="E130" s="1">
        <v>240</v>
      </c>
      <c r="F130" s="80">
        <v>60</v>
      </c>
    </row>
    <row r="131" spans="1:6" s="81" customFormat="1" ht="76.5">
      <c r="A131" s="76" t="s">
        <v>584</v>
      </c>
      <c r="B131" s="268" t="s">
        <v>113</v>
      </c>
      <c r="C131" s="70" t="s">
        <v>202</v>
      </c>
      <c r="D131" s="71" t="s">
        <v>40</v>
      </c>
      <c r="E131" s="71"/>
      <c r="F131" s="72">
        <f>F132</f>
        <v>25</v>
      </c>
    </row>
    <row r="132" spans="1:6" s="77" customFormat="1" ht="102">
      <c r="A132" s="47" t="s">
        <v>585</v>
      </c>
      <c r="B132" s="269" t="s">
        <v>113</v>
      </c>
      <c r="C132" s="79" t="s">
        <v>202</v>
      </c>
      <c r="D132" s="1" t="s">
        <v>284</v>
      </c>
      <c r="E132" s="1"/>
      <c r="F132" s="80">
        <f>F133</f>
        <v>25</v>
      </c>
    </row>
    <row r="133" spans="1:6" s="77" customFormat="1" ht="25.5">
      <c r="A133" s="47" t="s">
        <v>989</v>
      </c>
      <c r="B133" s="269" t="s">
        <v>113</v>
      </c>
      <c r="C133" s="79" t="s">
        <v>202</v>
      </c>
      <c r="D133" s="1" t="s">
        <v>284</v>
      </c>
      <c r="E133" s="1">
        <v>240</v>
      </c>
      <c r="F133" s="80">
        <v>25</v>
      </c>
    </row>
    <row r="134" spans="1:6" s="204" customFormat="1" ht="15">
      <c r="A134" s="169" t="s">
        <v>182</v>
      </c>
      <c r="B134" s="321" t="s">
        <v>113</v>
      </c>
      <c r="C134" s="171" t="s">
        <v>183</v>
      </c>
      <c r="D134" s="170"/>
      <c r="E134" s="170"/>
      <c r="F134" s="172">
        <f>F135</f>
        <v>57235.600000000006</v>
      </c>
    </row>
    <row r="135" spans="1:6" s="68" customFormat="1" ht="38.25">
      <c r="A135" s="74" t="s">
        <v>0</v>
      </c>
      <c r="B135" s="268" t="s">
        <v>113</v>
      </c>
      <c r="C135" s="70" t="s">
        <v>183</v>
      </c>
      <c r="D135" s="71" t="s">
        <v>10</v>
      </c>
      <c r="E135" s="71"/>
      <c r="F135" s="72">
        <f>F136+F139</f>
        <v>57235.600000000006</v>
      </c>
    </row>
    <row r="136" spans="1:6" s="68" customFormat="1" ht="63.75">
      <c r="A136" s="76" t="s">
        <v>489</v>
      </c>
      <c r="B136" s="268" t="s">
        <v>113</v>
      </c>
      <c r="C136" s="70" t="s">
        <v>183</v>
      </c>
      <c r="D136" s="71" t="s">
        <v>35</v>
      </c>
      <c r="E136" s="71"/>
      <c r="F136" s="72">
        <f>F137</f>
        <v>13514.2</v>
      </c>
    </row>
    <row r="137" spans="1:6" s="81" customFormat="1" ht="89.25">
      <c r="A137" s="47" t="s">
        <v>496</v>
      </c>
      <c r="B137" s="269" t="s">
        <v>113</v>
      </c>
      <c r="C137" s="79" t="s">
        <v>183</v>
      </c>
      <c r="D137" s="1" t="s">
        <v>111</v>
      </c>
      <c r="E137" s="1"/>
      <c r="F137" s="80">
        <f>F138</f>
        <v>13514.2</v>
      </c>
    </row>
    <row r="138" spans="1:6" s="81" customFormat="1" ht="12.75">
      <c r="A138" s="89" t="s">
        <v>997</v>
      </c>
      <c r="B138" s="269" t="s">
        <v>113</v>
      </c>
      <c r="C138" s="79" t="s">
        <v>183</v>
      </c>
      <c r="D138" s="1" t="s">
        <v>111</v>
      </c>
      <c r="E138" s="1">
        <v>310</v>
      </c>
      <c r="F138" s="80">
        <v>13514.2</v>
      </c>
    </row>
    <row r="139" spans="1:6" s="68" customFormat="1" ht="63.75">
      <c r="A139" s="76" t="s">
        <v>573</v>
      </c>
      <c r="B139" s="268" t="s">
        <v>113</v>
      </c>
      <c r="C139" s="70" t="s">
        <v>183</v>
      </c>
      <c r="D139" s="71" t="s">
        <v>37</v>
      </c>
      <c r="E139" s="71"/>
      <c r="F139" s="72">
        <f>F140+F142+F144</f>
        <v>43721.4</v>
      </c>
    </row>
    <row r="140" spans="1:6" s="68" customFormat="1" ht="89.25">
      <c r="A140" s="82" t="s">
        <v>785</v>
      </c>
      <c r="B140" s="269" t="s">
        <v>113</v>
      </c>
      <c r="C140" s="79" t="s">
        <v>183</v>
      </c>
      <c r="D140" s="1" t="s">
        <v>784</v>
      </c>
      <c r="E140" s="1"/>
      <c r="F140" s="80">
        <f>F141</f>
        <v>1541.6</v>
      </c>
    </row>
    <row r="141" spans="1:6" s="68" customFormat="1" ht="12.75">
      <c r="A141" s="88" t="s">
        <v>997</v>
      </c>
      <c r="B141" s="269" t="s">
        <v>113</v>
      </c>
      <c r="C141" s="79" t="s">
        <v>183</v>
      </c>
      <c r="D141" s="1" t="s">
        <v>784</v>
      </c>
      <c r="E141" s="1">
        <v>310</v>
      </c>
      <c r="F141" s="80">
        <v>1541.6</v>
      </c>
    </row>
    <row r="142" spans="1:6" s="77" customFormat="1" ht="89.25">
      <c r="A142" s="47" t="s">
        <v>587</v>
      </c>
      <c r="B142" s="269" t="s">
        <v>113</v>
      </c>
      <c r="C142" s="79" t="s">
        <v>183</v>
      </c>
      <c r="D142" s="1" t="s">
        <v>250</v>
      </c>
      <c r="E142" s="1"/>
      <c r="F142" s="80">
        <f>F143</f>
        <v>11644.7</v>
      </c>
    </row>
    <row r="143" spans="1:6" s="77" customFormat="1" ht="12.75">
      <c r="A143" s="89" t="s">
        <v>997</v>
      </c>
      <c r="B143" s="269" t="s">
        <v>113</v>
      </c>
      <c r="C143" s="79" t="s">
        <v>183</v>
      </c>
      <c r="D143" s="1" t="s">
        <v>250</v>
      </c>
      <c r="E143" s="1">
        <v>310</v>
      </c>
      <c r="F143" s="80">
        <v>11644.7</v>
      </c>
    </row>
    <row r="144" spans="1:6" s="77" customFormat="1" ht="89.25">
      <c r="A144" s="47" t="s">
        <v>429</v>
      </c>
      <c r="B144" s="269" t="s">
        <v>113</v>
      </c>
      <c r="C144" s="79" t="s">
        <v>183</v>
      </c>
      <c r="D144" s="1" t="s">
        <v>251</v>
      </c>
      <c r="E144" s="1"/>
      <c r="F144" s="80">
        <f>F145</f>
        <v>30535.1</v>
      </c>
    </row>
    <row r="145" spans="1:6" s="77" customFormat="1" ht="12.75">
      <c r="A145" s="89" t="s">
        <v>997</v>
      </c>
      <c r="B145" s="269" t="s">
        <v>113</v>
      </c>
      <c r="C145" s="79" t="s">
        <v>183</v>
      </c>
      <c r="D145" s="1" t="s">
        <v>251</v>
      </c>
      <c r="E145" s="1">
        <v>310</v>
      </c>
      <c r="F145" s="80">
        <v>30535.1</v>
      </c>
    </row>
    <row r="146" spans="1:6" s="204" customFormat="1" ht="15">
      <c r="A146" s="169" t="s">
        <v>173</v>
      </c>
      <c r="B146" s="321" t="s">
        <v>113</v>
      </c>
      <c r="C146" s="171" t="s">
        <v>172</v>
      </c>
      <c r="D146" s="170"/>
      <c r="E146" s="170"/>
      <c r="F146" s="172">
        <f>F147</f>
        <v>22585.4</v>
      </c>
    </row>
    <row r="147" spans="1:6" s="68" customFormat="1" ht="38.25">
      <c r="A147" s="74" t="s">
        <v>0</v>
      </c>
      <c r="B147" s="268" t="s">
        <v>113</v>
      </c>
      <c r="C147" s="70" t="s">
        <v>172</v>
      </c>
      <c r="D147" s="71" t="s">
        <v>10</v>
      </c>
      <c r="E147" s="71"/>
      <c r="F147" s="72">
        <f>F148</f>
        <v>22585.4</v>
      </c>
    </row>
    <row r="148" spans="1:6" s="81" customFormat="1" ht="76.5">
      <c r="A148" s="76" t="s">
        <v>510</v>
      </c>
      <c r="B148" s="268" t="s">
        <v>113</v>
      </c>
      <c r="C148" s="70" t="s">
        <v>172</v>
      </c>
      <c r="D148" s="71" t="s">
        <v>38</v>
      </c>
      <c r="E148" s="71"/>
      <c r="F148" s="72">
        <f>F149</f>
        <v>22585.4</v>
      </c>
    </row>
    <row r="149" spans="1:6" s="77" customFormat="1" ht="102">
      <c r="A149" s="47" t="s">
        <v>511</v>
      </c>
      <c r="B149" s="269" t="s">
        <v>113</v>
      </c>
      <c r="C149" s="79" t="s">
        <v>172</v>
      </c>
      <c r="D149" s="1" t="s">
        <v>256</v>
      </c>
      <c r="E149" s="1"/>
      <c r="F149" s="80">
        <f>F150+F151</f>
        <v>22585.4</v>
      </c>
    </row>
    <row r="150" spans="1:6" s="77" customFormat="1" ht="25.5">
      <c r="A150" s="100" t="s">
        <v>979</v>
      </c>
      <c r="B150" s="269" t="s">
        <v>113</v>
      </c>
      <c r="C150" s="79" t="s">
        <v>172</v>
      </c>
      <c r="D150" s="1" t="s">
        <v>256</v>
      </c>
      <c r="E150" s="1">
        <v>120</v>
      </c>
      <c r="F150" s="80">
        <v>21381.7</v>
      </c>
    </row>
    <row r="151" spans="1:6" s="77" customFormat="1" ht="25.5">
      <c r="A151" s="47" t="s">
        <v>989</v>
      </c>
      <c r="B151" s="269" t="s">
        <v>113</v>
      </c>
      <c r="C151" s="79" t="s">
        <v>172</v>
      </c>
      <c r="D151" s="1" t="s">
        <v>256</v>
      </c>
      <c r="E151" s="1">
        <v>240</v>
      </c>
      <c r="F151" s="80">
        <v>1203.7</v>
      </c>
    </row>
    <row r="152" spans="1:6" s="204" customFormat="1" ht="28.5">
      <c r="A152" s="169" t="s">
        <v>703</v>
      </c>
      <c r="B152" s="321" t="s">
        <v>5</v>
      </c>
      <c r="C152" s="171"/>
      <c r="D152" s="170"/>
      <c r="E152" s="170"/>
      <c r="F152" s="172">
        <f>F153++F232+F248+F287+F326+F334+F298+F375</f>
        <v>156033.09999999998</v>
      </c>
    </row>
    <row r="153" spans="1:6" s="174" customFormat="1" ht="15">
      <c r="A153" s="169" t="s">
        <v>267</v>
      </c>
      <c r="B153" s="321" t="s">
        <v>5</v>
      </c>
      <c r="C153" s="171" t="s">
        <v>266</v>
      </c>
      <c r="D153" s="170"/>
      <c r="E153" s="170"/>
      <c r="F153" s="172">
        <f>F154+F192</f>
        <v>82348.29999999999</v>
      </c>
    </row>
    <row r="154" spans="1:6" s="174" customFormat="1" ht="42.75">
      <c r="A154" s="169" t="s">
        <v>205</v>
      </c>
      <c r="B154" s="321" t="s">
        <v>5</v>
      </c>
      <c r="C154" s="171" t="s">
        <v>148</v>
      </c>
      <c r="D154" s="170"/>
      <c r="E154" s="170"/>
      <c r="F154" s="172">
        <f>F155+F160+F165+F173</f>
        <v>72921.9</v>
      </c>
    </row>
    <row r="155" spans="1:6" s="132" customFormat="1" ht="38.25">
      <c r="A155" s="74" t="s">
        <v>199</v>
      </c>
      <c r="B155" s="268" t="s">
        <v>5</v>
      </c>
      <c r="C155" s="70" t="s">
        <v>148</v>
      </c>
      <c r="D155" s="71" t="s">
        <v>200</v>
      </c>
      <c r="E155" s="71"/>
      <c r="F155" s="72">
        <f>F156</f>
        <v>719.8</v>
      </c>
    </row>
    <row r="156" spans="1:6" s="77" customFormat="1" ht="89.25">
      <c r="A156" s="76" t="s">
        <v>572</v>
      </c>
      <c r="B156" s="268" t="s">
        <v>5</v>
      </c>
      <c r="C156" s="70" t="s">
        <v>148</v>
      </c>
      <c r="D156" s="71" t="s">
        <v>201</v>
      </c>
      <c r="E156" s="71"/>
      <c r="F156" s="72">
        <f>F157</f>
        <v>719.8</v>
      </c>
    </row>
    <row r="157" spans="1:6" s="81" customFormat="1" ht="114.75">
      <c r="A157" s="84" t="s">
        <v>588</v>
      </c>
      <c r="B157" s="269" t="s">
        <v>5</v>
      </c>
      <c r="C157" s="79" t="s">
        <v>148</v>
      </c>
      <c r="D157" s="1" t="s">
        <v>204</v>
      </c>
      <c r="E157" s="1"/>
      <c r="F157" s="80">
        <f>F158+F159</f>
        <v>719.8</v>
      </c>
    </row>
    <row r="158" spans="1:6" s="81" customFormat="1" ht="25.5">
      <c r="A158" s="83" t="s">
        <v>979</v>
      </c>
      <c r="B158" s="269" t="s">
        <v>5</v>
      </c>
      <c r="C158" s="79" t="s">
        <v>148</v>
      </c>
      <c r="D158" s="1" t="s">
        <v>204</v>
      </c>
      <c r="E158" s="1">
        <v>120</v>
      </c>
      <c r="F158" s="80">
        <v>599.8</v>
      </c>
    </row>
    <row r="159" spans="1:6" s="81" customFormat="1" ht="25.5">
      <c r="A159" s="83" t="s">
        <v>989</v>
      </c>
      <c r="B159" s="269" t="s">
        <v>5</v>
      </c>
      <c r="C159" s="79" t="s">
        <v>148</v>
      </c>
      <c r="D159" s="1" t="s">
        <v>204</v>
      </c>
      <c r="E159" s="1">
        <v>240</v>
      </c>
      <c r="F159" s="80">
        <v>120</v>
      </c>
    </row>
    <row r="160" spans="1:6" s="81" customFormat="1" ht="38.25">
      <c r="A160" s="74" t="s">
        <v>209</v>
      </c>
      <c r="B160" s="268" t="s">
        <v>5</v>
      </c>
      <c r="C160" s="133" t="s">
        <v>148</v>
      </c>
      <c r="D160" s="71" t="s">
        <v>9</v>
      </c>
      <c r="E160" s="71"/>
      <c r="F160" s="72">
        <f>F161</f>
        <v>1106.7</v>
      </c>
    </row>
    <row r="161" spans="1:6" s="81" customFormat="1" ht="76.5">
      <c r="A161" s="76" t="s">
        <v>947</v>
      </c>
      <c r="B161" s="268" t="s">
        <v>5</v>
      </c>
      <c r="C161" s="70" t="s">
        <v>148</v>
      </c>
      <c r="D161" s="71" t="s">
        <v>32</v>
      </c>
      <c r="E161" s="71"/>
      <c r="F161" s="72">
        <f>F162</f>
        <v>1106.7</v>
      </c>
    </row>
    <row r="162" spans="1:6" s="81" customFormat="1" ht="102">
      <c r="A162" s="85" t="s">
        <v>589</v>
      </c>
      <c r="B162" s="269" t="s">
        <v>5</v>
      </c>
      <c r="C162" s="79" t="s">
        <v>148</v>
      </c>
      <c r="D162" s="1" t="s">
        <v>97</v>
      </c>
      <c r="E162" s="1"/>
      <c r="F162" s="80">
        <f>F163+F164</f>
        <v>1106.7</v>
      </c>
    </row>
    <row r="163" spans="1:6" s="81" customFormat="1" ht="25.5">
      <c r="A163" s="100" t="s">
        <v>979</v>
      </c>
      <c r="B163" s="269" t="s">
        <v>5</v>
      </c>
      <c r="C163" s="79" t="s">
        <v>148</v>
      </c>
      <c r="D163" s="1" t="s">
        <v>97</v>
      </c>
      <c r="E163" s="1">
        <v>120</v>
      </c>
      <c r="F163" s="80">
        <v>922.2</v>
      </c>
    </row>
    <row r="164" spans="1:6" s="81" customFormat="1" ht="25.5">
      <c r="A164" s="83" t="s">
        <v>989</v>
      </c>
      <c r="B164" s="269" t="s">
        <v>5</v>
      </c>
      <c r="C164" s="79" t="s">
        <v>148</v>
      </c>
      <c r="D164" s="1" t="s">
        <v>97</v>
      </c>
      <c r="E164" s="1">
        <v>240</v>
      </c>
      <c r="F164" s="80">
        <v>184.5</v>
      </c>
    </row>
    <row r="165" spans="1:6" s="81" customFormat="1" ht="38.25">
      <c r="A165" s="74" t="s">
        <v>442</v>
      </c>
      <c r="B165" s="268" t="s">
        <v>5</v>
      </c>
      <c r="C165" s="70" t="s">
        <v>148</v>
      </c>
      <c r="D165" s="71" t="s">
        <v>13</v>
      </c>
      <c r="E165" s="71"/>
      <c r="F165" s="72">
        <f>F166</f>
        <v>3039.7000000000003</v>
      </c>
    </row>
    <row r="166" spans="1:6" s="77" customFormat="1" ht="63.75">
      <c r="A166" s="76" t="s">
        <v>590</v>
      </c>
      <c r="B166" s="268" t="s">
        <v>5</v>
      </c>
      <c r="C166" s="70" t="s">
        <v>148</v>
      </c>
      <c r="D166" s="71" t="s">
        <v>46</v>
      </c>
      <c r="E166" s="71"/>
      <c r="F166" s="72">
        <f>F170+F167</f>
        <v>3039.7000000000003</v>
      </c>
    </row>
    <row r="167" spans="1:6" s="81" customFormat="1" ht="102">
      <c r="A167" s="85" t="s">
        <v>443</v>
      </c>
      <c r="B167" s="269" t="s">
        <v>5</v>
      </c>
      <c r="C167" s="79" t="s">
        <v>148</v>
      </c>
      <c r="D167" s="1" t="s">
        <v>193</v>
      </c>
      <c r="E167" s="1"/>
      <c r="F167" s="80">
        <f>F168+F169</f>
        <v>2416.6000000000004</v>
      </c>
    </row>
    <row r="168" spans="1:6" s="81" customFormat="1" ht="25.5">
      <c r="A168" s="100" t="s">
        <v>979</v>
      </c>
      <c r="B168" s="269" t="s">
        <v>5</v>
      </c>
      <c r="C168" s="79" t="s">
        <v>148</v>
      </c>
      <c r="D168" s="1" t="s">
        <v>193</v>
      </c>
      <c r="E168" s="1">
        <v>120</v>
      </c>
      <c r="F168" s="80">
        <v>2315.8</v>
      </c>
    </row>
    <row r="169" spans="1:6" s="81" customFormat="1" ht="25.5">
      <c r="A169" s="100" t="s">
        <v>989</v>
      </c>
      <c r="B169" s="269" t="s">
        <v>5</v>
      </c>
      <c r="C169" s="79" t="s">
        <v>148</v>
      </c>
      <c r="D169" s="1" t="s">
        <v>193</v>
      </c>
      <c r="E169" s="1">
        <v>240</v>
      </c>
      <c r="F169" s="80">
        <v>100.8</v>
      </c>
    </row>
    <row r="170" spans="1:6" s="81" customFormat="1" ht="102">
      <c r="A170" s="85" t="s">
        <v>591</v>
      </c>
      <c r="B170" s="269" t="s">
        <v>5</v>
      </c>
      <c r="C170" s="79" t="s">
        <v>148</v>
      </c>
      <c r="D170" s="1" t="s">
        <v>192</v>
      </c>
      <c r="E170" s="1"/>
      <c r="F170" s="80">
        <f>F171+F172</f>
        <v>623.1</v>
      </c>
    </row>
    <row r="171" spans="1:6" s="81" customFormat="1" ht="25.5">
      <c r="A171" s="100" t="s">
        <v>979</v>
      </c>
      <c r="B171" s="269" t="s">
        <v>5</v>
      </c>
      <c r="C171" s="79" t="s">
        <v>148</v>
      </c>
      <c r="D171" s="1" t="s">
        <v>192</v>
      </c>
      <c r="E171" s="1">
        <v>120</v>
      </c>
      <c r="F171" s="80">
        <v>578.9</v>
      </c>
    </row>
    <row r="172" spans="1:6" s="81" customFormat="1" ht="25.5">
      <c r="A172" s="100" t="s">
        <v>989</v>
      </c>
      <c r="B172" s="269" t="s">
        <v>5</v>
      </c>
      <c r="C172" s="79" t="s">
        <v>148</v>
      </c>
      <c r="D172" s="1" t="s">
        <v>192</v>
      </c>
      <c r="E172" s="1">
        <v>240</v>
      </c>
      <c r="F172" s="80">
        <v>44.2</v>
      </c>
    </row>
    <row r="173" spans="1:6" s="123" customFormat="1" ht="25.5">
      <c r="A173" s="74" t="s">
        <v>164</v>
      </c>
      <c r="B173" s="270" t="s">
        <v>5</v>
      </c>
      <c r="C173" s="70" t="s">
        <v>148</v>
      </c>
      <c r="D173" s="101" t="s">
        <v>163</v>
      </c>
      <c r="E173" s="101"/>
      <c r="F173" s="103">
        <f>F174+F177</f>
        <v>68055.7</v>
      </c>
    </row>
    <row r="174" spans="1:6" s="123" customFormat="1" ht="38.25">
      <c r="A174" s="76" t="s">
        <v>162</v>
      </c>
      <c r="B174" s="268" t="s">
        <v>5</v>
      </c>
      <c r="C174" s="70" t="s">
        <v>148</v>
      </c>
      <c r="D174" s="71" t="s">
        <v>161</v>
      </c>
      <c r="E174" s="71"/>
      <c r="F174" s="72">
        <f>F175</f>
        <v>3335</v>
      </c>
    </row>
    <row r="175" spans="1:6" ht="51">
      <c r="A175" s="88" t="s">
        <v>87</v>
      </c>
      <c r="B175" s="271" t="s">
        <v>5</v>
      </c>
      <c r="C175" s="79" t="s">
        <v>148</v>
      </c>
      <c r="D175" s="92" t="s">
        <v>160</v>
      </c>
      <c r="E175" s="92"/>
      <c r="F175" s="94">
        <f>F176</f>
        <v>3335</v>
      </c>
    </row>
    <row r="176" spans="1:6" ht="25.5">
      <c r="A176" s="100" t="s">
        <v>979</v>
      </c>
      <c r="B176" s="271" t="s">
        <v>5</v>
      </c>
      <c r="C176" s="79" t="s">
        <v>148</v>
      </c>
      <c r="D176" s="92" t="s">
        <v>160</v>
      </c>
      <c r="E176" s="92">
        <v>120</v>
      </c>
      <c r="F176" s="94">
        <v>3335</v>
      </c>
    </row>
    <row r="177" spans="1:6" s="123" customFormat="1" ht="12.75">
      <c r="A177" s="76" t="s">
        <v>159</v>
      </c>
      <c r="B177" s="268" t="s">
        <v>5</v>
      </c>
      <c r="C177" s="70" t="s">
        <v>148</v>
      </c>
      <c r="D177" s="71" t="s">
        <v>158</v>
      </c>
      <c r="E177" s="71"/>
      <c r="F177" s="72">
        <f>F178+F180+F184+F186+F189</f>
        <v>64720.7</v>
      </c>
    </row>
    <row r="178" spans="1:6" ht="38.25">
      <c r="A178" s="88" t="s">
        <v>88</v>
      </c>
      <c r="B178" s="271" t="s">
        <v>5</v>
      </c>
      <c r="C178" s="79" t="s">
        <v>148</v>
      </c>
      <c r="D178" s="92" t="s">
        <v>152</v>
      </c>
      <c r="E178" s="92"/>
      <c r="F178" s="94">
        <f>F179</f>
        <v>44697.9</v>
      </c>
    </row>
    <row r="179" spans="1:6" ht="25.5">
      <c r="A179" s="100" t="s">
        <v>979</v>
      </c>
      <c r="B179" s="271" t="s">
        <v>5</v>
      </c>
      <c r="C179" s="79" t="s">
        <v>148</v>
      </c>
      <c r="D179" s="92" t="s">
        <v>152</v>
      </c>
      <c r="E179" s="92">
        <v>120</v>
      </c>
      <c r="F179" s="94">
        <f>38993+5704.9</f>
        <v>44697.9</v>
      </c>
    </row>
    <row r="180" spans="1:6" ht="38.25">
      <c r="A180" s="100" t="s">
        <v>89</v>
      </c>
      <c r="B180" s="271" t="s">
        <v>5</v>
      </c>
      <c r="C180" s="79" t="s">
        <v>148</v>
      </c>
      <c r="D180" s="92" t="s">
        <v>150</v>
      </c>
      <c r="E180" s="92"/>
      <c r="F180" s="94">
        <f>F181+F182+F183</f>
        <v>4285.6</v>
      </c>
    </row>
    <row r="181" spans="1:6" ht="25.5">
      <c r="A181" s="100" t="s">
        <v>979</v>
      </c>
      <c r="B181" s="271" t="s">
        <v>5</v>
      </c>
      <c r="C181" s="79" t="s">
        <v>148</v>
      </c>
      <c r="D181" s="92" t="s">
        <v>150</v>
      </c>
      <c r="E181" s="92">
        <v>120</v>
      </c>
      <c r="F181" s="94">
        <v>240</v>
      </c>
    </row>
    <row r="182" spans="1:6" ht="25.5">
      <c r="A182" s="100" t="s">
        <v>989</v>
      </c>
      <c r="B182" s="271" t="s">
        <v>5</v>
      </c>
      <c r="C182" s="79" t="s">
        <v>148</v>
      </c>
      <c r="D182" s="92" t="s">
        <v>150</v>
      </c>
      <c r="E182" s="92">
        <v>240</v>
      </c>
      <c r="F182" s="94">
        <f>4945.6-1000</f>
        <v>3945.6000000000004</v>
      </c>
    </row>
    <row r="183" spans="1:6" ht="12.75">
      <c r="A183" s="100" t="s">
        <v>993</v>
      </c>
      <c r="B183" s="271" t="s">
        <v>5</v>
      </c>
      <c r="C183" s="79" t="s">
        <v>148</v>
      </c>
      <c r="D183" s="92" t="s">
        <v>150</v>
      </c>
      <c r="E183" s="92">
        <v>850</v>
      </c>
      <c r="F183" s="94">
        <v>100</v>
      </c>
    </row>
    <row r="184" spans="1:6" ht="38.25">
      <c r="A184" s="88" t="s">
        <v>970</v>
      </c>
      <c r="B184" s="271" t="s">
        <v>5</v>
      </c>
      <c r="C184" s="79" t="s">
        <v>148</v>
      </c>
      <c r="D184" s="92" t="s">
        <v>402</v>
      </c>
      <c r="E184" s="92"/>
      <c r="F184" s="94">
        <f>F185</f>
        <v>582.7</v>
      </c>
    </row>
    <row r="185" spans="1:6" ht="25.5">
      <c r="A185" s="100" t="s">
        <v>979</v>
      </c>
      <c r="B185" s="271" t="s">
        <v>5</v>
      </c>
      <c r="C185" s="79" t="s">
        <v>148</v>
      </c>
      <c r="D185" s="92" t="s">
        <v>402</v>
      </c>
      <c r="E185" s="92">
        <v>120</v>
      </c>
      <c r="F185" s="94">
        <v>582.7</v>
      </c>
    </row>
    <row r="186" spans="1:6" s="68" customFormat="1" ht="51">
      <c r="A186" s="167" t="s">
        <v>971</v>
      </c>
      <c r="B186" s="275" t="s">
        <v>5</v>
      </c>
      <c r="C186" s="79" t="s">
        <v>148</v>
      </c>
      <c r="D186" s="105" t="s">
        <v>923</v>
      </c>
      <c r="E186" s="111"/>
      <c r="F186" s="124">
        <f>F187+F188</f>
        <v>287.7</v>
      </c>
    </row>
    <row r="187" spans="1:6" s="68" customFormat="1" ht="25.5">
      <c r="A187" s="100" t="s">
        <v>979</v>
      </c>
      <c r="B187" s="271" t="s">
        <v>5</v>
      </c>
      <c r="C187" s="79" t="s">
        <v>148</v>
      </c>
      <c r="D187" s="105" t="s">
        <v>923</v>
      </c>
      <c r="E187" s="92">
        <v>120</v>
      </c>
      <c r="F187" s="124">
        <v>261.5</v>
      </c>
    </row>
    <row r="188" spans="1:6" s="68" customFormat="1" ht="25.5">
      <c r="A188" s="88" t="s">
        <v>989</v>
      </c>
      <c r="B188" s="269" t="s">
        <v>5</v>
      </c>
      <c r="C188" s="79" t="s">
        <v>148</v>
      </c>
      <c r="D188" s="105" t="s">
        <v>923</v>
      </c>
      <c r="E188" s="1">
        <v>240</v>
      </c>
      <c r="F188" s="80">
        <v>26.2</v>
      </c>
    </row>
    <row r="189" spans="1:6" ht="38.25">
      <c r="A189" s="104" t="s">
        <v>1005</v>
      </c>
      <c r="B189" s="275" t="s">
        <v>5</v>
      </c>
      <c r="C189" s="79" t="s">
        <v>148</v>
      </c>
      <c r="D189" s="105" t="s">
        <v>926</v>
      </c>
      <c r="E189" s="106"/>
      <c r="F189" s="124">
        <f>F190+F191</f>
        <v>14866.8</v>
      </c>
    </row>
    <row r="190" spans="1:6" ht="25.5">
      <c r="A190" s="100" t="s">
        <v>979</v>
      </c>
      <c r="B190" s="275" t="s">
        <v>5</v>
      </c>
      <c r="C190" s="79" t="s">
        <v>148</v>
      </c>
      <c r="D190" s="105" t="s">
        <v>926</v>
      </c>
      <c r="E190" s="106">
        <v>120</v>
      </c>
      <c r="F190" s="124">
        <v>14243.8</v>
      </c>
    </row>
    <row r="191" spans="1:6" ht="25.5">
      <c r="A191" s="100" t="s">
        <v>989</v>
      </c>
      <c r="B191" s="275" t="s">
        <v>5</v>
      </c>
      <c r="C191" s="79" t="s">
        <v>148</v>
      </c>
      <c r="D191" s="105" t="s">
        <v>926</v>
      </c>
      <c r="E191" s="264">
        <v>240</v>
      </c>
      <c r="F191" s="124">
        <f>823-200</f>
        <v>623</v>
      </c>
    </row>
    <row r="192" spans="1:6" s="176" customFormat="1" ht="15">
      <c r="A192" s="169" t="s">
        <v>153</v>
      </c>
      <c r="B192" s="321" t="s">
        <v>5</v>
      </c>
      <c r="C192" s="175" t="s">
        <v>151</v>
      </c>
      <c r="D192" s="170"/>
      <c r="E192" s="170"/>
      <c r="F192" s="172">
        <f>F193+F198+F204+F221+F226</f>
        <v>9426.4</v>
      </c>
    </row>
    <row r="193" spans="1:6" s="131" customFormat="1" ht="38.25">
      <c r="A193" s="74" t="s">
        <v>1</v>
      </c>
      <c r="B193" s="268" t="s">
        <v>5</v>
      </c>
      <c r="C193" s="133" t="s">
        <v>151</v>
      </c>
      <c r="D193" s="71" t="s">
        <v>11</v>
      </c>
      <c r="E193" s="71"/>
      <c r="F193" s="72">
        <f>F194</f>
        <v>298</v>
      </c>
    </row>
    <row r="194" spans="1:6" s="77" customFormat="1" ht="63.75">
      <c r="A194" s="76" t="s">
        <v>592</v>
      </c>
      <c r="B194" s="268" t="s">
        <v>5</v>
      </c>
      <c r="C194" s="133" t="s">
        <v>151</v>
      </c>
      <c r="D194" s="71" t="s">
        <v>43</v>
      </c>
      <c r="E194" s="71"/>
      <c r="F194" s="72">
        <f>F195</f>
        <v>298</v>
      </c>
    </row>
    <row r="195" spans="1:6" s="81" customFormat="1" ht="76.5">
      <c r="A195" s="85" t="s">
        <v>948</v>
      </c>
      <c r="B195" s="269" t="s">
        <v>5</v>
      </c>
      <c r="C195" s="134" t="s">
        <v>151</v>
      </c>
      <c r="D195" s="1" t="s">
        <v>291</v>
      </c>
      <c r="E195" s="1"/>
      <c r="F195" s="80">
        <f>F197+F196</f>
        <v>298</v>
      </c>
    </row>
    <row r="196" spans="1:6" s="81" customFormat="1" ht="25.5">
      <c r="A196" s="100" t="s">
        <v>979</v>
      </c>
      <c r="B196" s="269" t="s">
        <v>5</v>
      </c>
      <c r="C196" s="134" t="s">
        <v>151</v>
      </c>
      <c r="D196" s="1" t="s">
        <v>291</v>
      </c>
      <c r="E196" s="1">
        <v>120</v>
      </c>
      <c r="F196" s="80">
        <v>50</v>
      </c>
    </row>
    <row r="197" spans="1:6" s="81" customFormat="1" ht="25.5">
      <c r="A197" s="47" t="s">
        <v>989</v>
      </c>
      <c r="B197" s="269" t="s">
        <v>5</v>
      </c>
      <c r="C197" s="134" t="s">
        <v>151</v>
      </c>
      <c r="D197" s="1" t="s">
        <v>291</v>
      </c>
      <c r="E197" s="1">
        <v>240</v>
      </c>
      <c r="F197" s="80">
        <v>248</v>
      </c>
    </row>
    <row r="198" spans="1:6" s="77" customFormat="1" ht="63.75">
      <c r="A198" s="74" t="s">
        <v>767</v>
      </c>
      <c r="B198" s="268" t="s">
        <v>5</v>
      </c>
      <c r="C198" s="133" t="s">
        <v>151</v>
      </c>
      <c r="D198" s="71" t="s">
        <v>12</v>
      </c>
      <c r="E198" s="71"/>
      <c r="F198" s="72">
        <f>F199</f>
        <v>424.6</v>
      </c>
    </row>
    <row r="199" spans="1:6" s="77" customFormat="1" ht="76.5">
      <c r="A199" s="76" t="s">
        <v>1217</v>
      </c>
      <c r="B199" s="268" t="s">
        <v>5</v>
      </c>
      <c r="C199" s="133" t="s">
        <v>151</v>
      </c>
      <c r="D199" s="71" t="s">
        <v>45</v>
      </c>
      <c r="E199" s="71"/>
      <c r="F199" s="72">
        <f>F200+F202</f>
        <v>424.6</v>
      </c>
    </row>
    <row r="200" spans="1:6" s="81" customFormat="1" ht="102">
      <c r="A200" s="85" t="s">
        <v>771</v>
      </c>
      <c r="B200" s="269" t="s">
        <v>5</v>
      </c>
      <c r="C200" s="134" t="s">
        <v>151</v>
      </c>
      <c r="D200" s="1" t="s">
        <v>190</v>
      </c>
      <c r="E200" s="1"/>
      <c r="F200" s="80">
        <f>F201</f>
        <v>106</v>
      </c>
    </row>
    <row r="201" spans="1:6" s="81" customFormat="1" ht="25.5">
      <c r="A201" s="47" t="s">
        <v>989</v>
      </c>
      <c r="B201" s="269" t="s">
        <v>5</v>
      </c>
      <c r="C201" s="134" t="s">
        <v>151</v>
      </c>
      <c r="D201" s="1" t="s">
        <v>190</v>
      </c>
      <c r="E201" s="1">
        <v>240</v>
      </c>
      <c r="F201" s="80">
        <v>106</v>
      </c>
    </row>
    <row r="202" spans="1:6" s="81" customFormat="1" ht="102">
      <c r="A202" s="85" t="s">
        <v>770</v>
      </c>
      <c r="B202" s="269" t="s">
        <v>5</v>
      </c>
      <c r="C202" s="134" t="s">
        <v>151</v>
      </c>
      <c r="D202" s="1" t="s">
        <v>191</v>
      </c>
      <c r="E202" s="1"/>
      <c r="F202" s="80">
        <f>F203</f>
        <v>318.6</v>
      </c>
    </row>
    <row r="203" spans="1:6" s="81" customFormat="1" ht="25.5">
      <c r="A203" s="47" t="s">
        <v>989</v>
      </c>
      <c r="B203" s="269" t="s">
        <v>5</v>
      </c>
      <c r="C203" s="134" t="s">
        <v>151</v>
      </c>
      <c r="D203" s="1" t="s">
        <v>191</v>
      </c>
      <c r="E203" s="1">
        <v>240</v>
      </c>
      <c r="F203" s="80">
        <v>318.6</v>
      </c>
    </row>
    <row r="204" spans="1:6" s="131" customFormat="1" ht="38.25">
      <c r="A204" s="74" t="s">
        <v>3</v>
      </c>
      <c r="B204" s="268" t="s">
        <v>5</v>
      </c>
      <c r="C204" s="133" t="s">
        <v>151</v>
      </c>
      <c r="D204" s="71" t="s">
        <v>14</v>
      </c>
      <c r="E204" s="71"/>
      <c r="F204" s="72">
        <f>F205+F210</f>
        <v>2382.3</v>
      </c>
    </row>
    <row r="205" spans="1:6" s="77" customFormat="1" ht="51">
      <c r="A205" s="76" t="s">
        <v>54</v>
      </c>
      <c r="B205" s="268" t="s">
        <v>5</v>
      </c>
      <c r="C205" s="134" t="s">
        <v>151</v>
      </c>
      <c r="D205" s="71" t="s">
        <v>48</v>
      </c>
      <c r="E205" s="71"/>
      <c r="F205" s="72">
        <f>F206+F208</f>
        <v>127</v>
      </c>
    </row>
    <row r="206" spans="1:6" s="81" customFormat="1" ht="76.5">
      <c r="A206" s="85" t="s">
        <v>593</v>
      </c>
      <c r="B206" s="269" t="s">
        <v>5</v>
      </c>
      <c r="C206" s="134" t="s">
        <v>151</v>
      </c>
      <c r="D206" s="1" t="s">
        <v>215</v>
      </c>
      <c r="E206" s="1"/>
      <c r="F206" s="80">
        <f>F207</f>
        <v>5</v>
      </c>
    </row>
    <row r="207" spans="1:6" s="81" customFormat="1" ht="25.5">
      <c r="A207" s="100" t="s">
        <v>989</v>
      </c>
      <c r="B207" s="269" t="s">
        <v>5</v>
      </c>
      <c r="C207" s="134" t="s">
        <v>151</v>
      </c>
      <c r="D207" s="1" t="s">
        <v>215</v>
      </c>
      <c r="E207" s="1">
        <v>240</v>
      </c>
      <c r="F207" s="80">
        <v>5</v>
      </c>
    </row>
    <row r="208" spans="1:6" s="81" customFormat="1" ht="76.5">
      <c r="A208" s="100" t="s">
        <v>1032</v>
      </c>
      <c r="B208" s="269" t="s">
        <v>5</v>
      </c>
      <c r="C208" s="134" t="s">
        <v>151</v>
      </c>
      <c r="D208" s="86" t="s">
        <v>1031</v>
      </c>
      <c r="E208" s="86"/>
      <c r="F208" s="80">
        <f>F209</f>
        <v>122</v>
      </c>
    </row>
    <row r="209" spans="1:6" s="81" customFormat="1" ht="25.5">
      <c r="A209" s="100" t="s">
        <v>989</v>
      </c>
      <c r="B209" s="269" t="s">
        <v>5</v>
      </c>
      <c r="C209" s="134" t="s">
        <v>151</v>
      </c>
      <c r="D209" s="86" t="s">
        <v>1031</v>
      </c>
      <c r="E209" s="86" t="s">
        <v>980</v>
      </c>
      <c r="F209" s="80">
        <v>122</v>
      </c>
    </row>
    <row r="210" spans="1:6" s="81" customFormat="1" ht="38.25">
      <c r="A210" s="76" t="s">
        <v>594</v>
      </c>
      <c r="B210" s="268" t="s">
        <v>5</v>
      </c>
      <c r="C210" s="134" t="s">
        <v>151</v>
      </c>
      <c r="D210" s="71" t="s">
        <v>49</v>
      </c>
      <c r="E210" s="71"/>
      <c r="F210" s="72">
        <f>F211+F213+F215+F217+F219</f>
        <v>2255.3</v>
      </c>
    </row>
    <row r="211" spans="1:6" s="81" customFormat="1" ht="102">
      <c r="A211" s="85" t="s">
        <v>949</v>
      </c>
      <c r="B211" s="269" t="s">
        <v>5</v>
      </c>
      <c r="C211" s="134" t="s">
        <v>151</v>
      </c>
      <c r="D211" s="1" t="s">
        <v>216</v>
      </c>
      <c r="E211" s="1"/>
      <c r="F211" s="80">
        <f>F212</f>
        <v>1157</v>
      </c>
    </row>
    <row r="212" spans="1:6" s="81" customFormat="1" ht="25.5">
      <c r="A212" s="100" t="s">
        <v>989</v>
      </c>
      <c r="B212" s="269" t="s">
        <v>5</v>
      </c>
      <c r="C212" s="134" t="s">
        <v>151</v>
      </c>
      <c r="D212" s="1" t="s">
        <v>216</v>
      </c>
      <c r="E212" s="1">
        <v>240</v>
      </c>
      <c r="F212" s="80">
        <f>877+280</f>
        <v>1157</v>
      </c>
    </row>
    <row r="213" spans="1:6" s="81" customFormat="1" ht="76.5">
      <c r="A213" s="85" t="s">
        <v>596</v>
      </c>
      <c r="B213" s="269" t="s">
        <v>5</v>
      </c>
      <c r="C213" s="134" t="s">
        <v>151</v>
      </c>
      <c r="D213" s="1" t="s">
        <v>217</v>
      </c>
      <c r="E213" s="1"/>
      <c r="F213" s="80">
        <f>F214</f>
        <v>106</v>
      </c>
    </row>
    <row r="214" spans="1:6" s="81" customFormat="1" ht="25.5">
      <c r="A214" s="100" t="s">
        <v>989</v>
      </c>
      <c r="B214" s="269" t="s">
        <v>5</v>
      </c>
      <c r="C214" s="134" t="s">
        <v>151</v>
      </c>
      <c r="D214" s="1" t="s">
        <v>217</v>
      </c>
      <c r="E214" s="1">
        <v>240</v>
      </c>
      <c r="F214" s="80">
        <v>106</v>
      </c>
    </row>
    <row r="215" spans="1:6" s="81" customFormat="1" ht="76.5">
      <c r="A215" s="85" t="s">
        <v>595</v>
      </c>
      <c r="B215" s="269" t="s">
        <v>5</v>
      </c>
      <c r="C215" s="134" t="s">
        <v>151</v>
      </c>
      <c r="D215" s="1" t="s">
        <v>218</v>
      </c>
      <c r="E215" s="1"/>
      <c r="F215" s="80">
        <f>F216</f>
        <v>250</v>
      </c>
    </row>
    <row r="216" spans="1:6" s="81" customFormat="1" ht="25.5">
      <c r="A216" s="100" t="s">
        <v>989</v>
      </c>
      <c r="B216" s="269" t="s">
        <v>5</v>
      </c>
      <c r="C216" s="134" t="s">
        <v>151</v>
      </c>
      <c r="D216" s="1" t="s">
        <v>218</v>
      </c>
      <c r="E216" s="1">
        <v>240</v>
      </c>
      <c r="F216" s="80">
        <v>250</v>
      </c>
    </row>
    <row r="217" spans="1:6" s="81" customFormat="1" ht="89.25">
      <c r="A217" s="85" t="s">
        <v>950</v>
      </c>
      <c r="B217" s="269" t="s">
        <v>5</v>
      </c>
      <c r="C217" s="134" t="s">
        <v>151</v>
      </c>
      <c r="D217" s="1" t="s">
        <v>219</v>
      </c>
      <c r="E217" s="1"/>
      <c r="F217" s="80">
        <f>F218</f>
        <v>5.3</v>
      </c>
    </row>
    <row r="218" spans="1:6" s="81" customFormat="1" ht="25.5">
      <c r="A218" s="100" t="s">
        <v>989</v>
      </c>
      <c r="B218" s="269" t="s">
        <v>5</v>
      </c>
      <c r="C218" s="134" t="s">
        <v>151</v>
      </c>
      <c r="D218" s="1" t="s">
        <v>219</v>
      </c>
      <c r="E218" s="1">
        <v>240</v>
      </c>
      <c r="F218" s="80">
        <v>5.3</v>
      </c>
    </row>
    <row r="219" spans="1:6" s="81" customFormat="1" ht="63.75">
      <c r="A219" s="85" t="s">
        <v>597</v>
      </c>
      <c r="B219" s="269" t="s">
        <v>5</v>
      </c>
      <c r="C219" s="134" t="s">
        <v>151</v>
      </c>
      <c r="D219" s="1" t="s">
        <v>221</v>
      </c>
      <c r="E219" s="1"/>
      <c r="F219" s="80">
        <f>F220</f>
        <v>737</v>
      </c>
    </row>
    <row r="220" spans="1:6" s="81" customFormat="1" ht="25.5">
      <c r="A220" s="100" t="s">
        <v>989</v>
      </c>
      <c r="B220" s="269" t="s">
        <v>5</v>
      </c>
      <c r="C220" s="134" t="s">
        <v>151</v>
      </c>
      <c r="D220" s="1" t="s">
        <v>221</v>
      </c>
      <c r="E220" s="1">
        <v>240</v>
      </c>
      <c r="F220" s="80">
        <v>737</v>
      </c>
    </row>
    <row r="221" spans="1:6" s="81" customFormat="1" ht="25.5">
      <c r="A221" s="74" t="s">
        <v>164</v>
      </c>
      <c r="B221" s="268" t="s">
        <v>5</v>
      </c>
      <c r="C221" s="70" t="s">
        <v>151</v>
      </c>
      <c r="D221" s="101" t="s">
        <v>163</v>
      </c>
      <c r="E221" s="1"/>
      <c r="F221" s="72">
        <f>F222</f>
        <v>4871.5</v>
      </c>
    </row>
    <row r="222" spans="1:6" s="81" customFormat="1" ht="12.75">
      <c r="A222" s="76" t="s">
        <v>159</v>
      </c>
      <c r="B222" s="268" t="s">
        <v>5</v>
      </c>
      <c r="C222" s="70" t="s">
        <v>151</v>
      </c>
      <c r="D222" s="71" t="s">
        <v>158</v>
      </c>
      <c r="E222" s="1"/>
      <c r="F222" s="72">
        <f>F223</f>
        <v>4871.5</v>
      </c>
    </row>
    <row r="223" spans="1:6" s="81" customFormat="1" ht="76.5">
      <c r="A223" s="100" t="s">
        <v>976</v>
      </c>
      <c r="B223" s="271" t="s">
        <v>5</v>
      </c>
      <c r="C223" s="79" t="s">
        <v>151</v>
      </c>
      <c r="D223" s="95" t="s">
        <v>786</v>
      </c>
      <c r="E223" s="95"/>
      <c r="F223" s="94">
        <f>F224+F225</f>
        <v>4871.5</v>
      </c>
    </row>
    <row r="224" spans="1:6" s="81" customFormat="1" ht="25.5">
      <c r="A224" s="100" t="s">
        <v>979</v>
      </c>
      <c r="B224" s="271" t="s">
        <v>5</v>
      </c>
      <c r="C224" s="79" t="s">
        <v>151</v>
      </c>
      <c r="D224" s="95" t="s">
        <v>786</v>
      </c>
      <c r="E224" s="95">
        <v>120</v>
      </c>
      <c r="F224" s="94">
        <v>4721.5</v>
      </c>
    </row>
    <row r="225" spans="1:6" s="81" customFormat="1" ht="25.5">
      <c r="A225" s="100" t="s">
        <v>989</v>
      </c>
      <c r="B225" s="271" t="s">
        <v>5</v>
      </c>
      <c r="C225" s="79" t="s">
        <v>151</v>
      </c>
      <c r="D225" s="95" t="s">
        <v>786</v>
      </c>
      <c r="E225" s="95">
        <v>240</v>
      </c>
      <c r="F225" s="94">
        <v>150</v>
      </c>
    </row>
    <row r="226" spans="1:6" s="123" customFormat="1" ht="12.75">
      <c r="A226" s="74" t="s">
        <v>416</v>
      </c>
      <c r="B226" s="270" t="s">
        <v>5</v>
      </c>
      <c r="C226" s="133" t="s">
        <v>151</v>
      </c>
      <c r="D226" s="101" t="s">
        <v>4</v>
      </c>
      <c r="E226" s="101"/>
      <c r="F226" s="103">
        <f>F227</f>
        <v>1450</v>
      </c>
    </row>
    <row r="227" spans="1:6" s="123" customFormat="1" ht="12.75">
      <c r="A227" s="76" t="s">
        <v>242</v>
      </c>
      <c r="B227" s="268" t="s">
        <v>5</v>
      </c>
      <c r="C227" s="133" t="s">
        <v>151</v>
      </c>
      <c r="D227" s="71" t="s">
        <v>237</v>
      </c>
      <c r="E227" s="71"/>
      <c r="F227" s="72">
        <f>F228+F230</f>
        <v>1450</v>
      </c>
    </row>
    <row r="228" spans="1:6" ht="25.5">
      <c r="A228" s="88" t="s">
        <v>424</v>
      </c>
      <c r="B228" s="271" t="s">
        <v>5</v>
      </c>
      <c r="C228" s="134" t="s">
        <v>151</v>
      </c>
      <c r="D228" s="92" t="s">
        <v>421</v>
      </c>
      <c r="E228" s="92"/>
      <c r="F228" s="94">
        <f>F229</f>
        <v>450</v>
      </c>
    </row>
    <row r="229" spans="1:6" ht="25.5">
      <c r="A229" s="88" t="s">
        <v>989</v>
      </c>
      <c r="B229" s="271" t="s">
        <v>5</v>
      </c>
      <c r="C229" s="134" t="s">
        <v>151</v>
      </c>
      <c r="D229" s="92" t="s">
        <v>421</v>
      </c>
      <c r="E229" s="92">
        <v>240</v>
      </c>
      <c r="F229" s="94">
        <v>450</v>
      </c>
    </row>
    <row r="230" spans="1:6" ht="38.25">
      <c r="A230" s="88" t="s">
        <v>1094</v>
      </c>
      <c r="B230" s="271" t="s">
        <v>5</v>
      </c>
      <c r="C230" s="134" t="s">
        <v>151</v>
      </c>
      <c r="D230" s="92" t="s">
        <v>1051</v>
      </c>
      <c r="E230" s="92"/>
      <c r="F230" s="94">
        <f>F231</f>
        <v>1000</v>
      </c>
    </row>
    <row r="231" spans="1:6" ht="25.5">
      <c r="A231" s="88" t="s">
        <v>989</v>
      </c>
      <c r="B231" s="271" t="s">
        <v>5</v>
      </c>
      <c r="C231" s="134" t="s">
        <v>151</v>
      </c>
      <c r="D231" s="92" t="s">
        <v>1051</v>
      </c>
      <c r="E231" s="92">
        <v>240</v>
      </c>
      <c r="F231" s="94">
        <v>1000</v>
      </c>
    </row>
    <row r="232" spans="1:6" s="176" customFormat="1" ht="28.5">
      <c r="A232" s="169" t="s">
        <v>272</v>
      </c>
      <c r="B232" s="321" t="s">
        <v>5</v>
      </c>
      <c r="C232" s="175" t="s">
        <v>271</v>
      </c>
      <c r="D232" s="170"/>
      <c r="E232" s="170"/>
      <c r="F232" s="172">
        <f>F233</f>
        <v>100</v>
      </c>
    </row>
    <row r="233" spans="1:6" s="188" customFormat="1" ht="42.75">
      <c r="A233" s="169" t="s">
        <v>273</v>
      </c>
      <c r="B233" s="321" t="s">
        <v>5</v>
      </c>
      <c r="C233" s="175" t="s">
        <v>195</v>
      </c>
      <c r="D233" s="170"/>
      <c r="E233" s="170"/>
      <c r="F233" s="172">
        <f>F234</f>
        <v>100</v>
      </c>
    </row>
    <row r="234" spans="1:6" s="81" customFormat="1" ht="38.25">
      <c r="A234" s="74" t="s">
        <v>444</v>
      </c>
      <c r="B234" s="268" t="s">
        <v>5</v>
      </c>
      <c r="C234" s="133" t="s">
        <v>195</v>
      </c>
      <c r="D234" s="71" t="s">
        <v>13</v>
      </c>
      <c r="E234" s="71"/>
      <c r="F234" s="72">
        <f>F235</f>
        <v>100</v>
      </c>
    </row>
    <row r="235" spans="1:6" s="77" customFormat="1" ht="102">
      <c r="A235" s="76" t="s">
        <v>598</v>
      </c>
      <c r="B235" s="268" t="s">
        <v>5</v>
      </c>
      <c r="C235" s="133" t="s">
        <v>195</v>
      </c>
      <c r="D235" s="71" t="s">
        <v>47</v>
      </c>
      <c r="E235" s="71"/>
      <c r="F235" s="72">
        <f>F236+F238+F240+F242+F244+F246</f>
        <v>100</v>
      </c>
    </row>
    <row r="236" spans="1:6" s="81" customFormat="1" ht="114.75">
      <c r="A236" s="85" t="s">
        <v>599</v>
      </c>
      <c r="B236" s="269" t="s">
        <v>5</v>
      </c>
      <c r="C236" s="134" t="s">
        <v>195</v>
      </c>
      <c r="D236" s="1" t="s">
        <v>194</v>
      </c>
      <c r="E236" s="1"/>
      <c r="F236" s="80">
        <f>F237</f>
        <v>15</v>
      </c>
    </row>
    <row r="237" spans="1:6" s="81" customFormat="1" ht="25.5">
      <c r="A237" s="100" t="s">
        <v>989</v>
      </c>
      <c r="B237" s="269" t="s">
        <v>5</v>
      </c>
      <c r="C237" s="134" t="s">
        <v>195</v>
      </c>
      <c r="D237" s="1" t="s">
        <v>194</v>
      </c>
      <c r="E237" s="1">
        <v>240</v>
      </c>
      <c r="F237" s="80">
        <v>15</v>
      </c>
    </row>
    <row r="238" spans="1:6" s="81" customFormat="1" ht="114.75">
      <c r="A238" s="85" t="s">
        <v>446</v>
      </c>
      <c r="B238" s="269" t="s">
        <v>5</v>
      </c>
      <c r="C238" s="134" t="s">
        <v>195</v>
      </c>
      <c r="D238" s="1" t="s">
        <v>196</v>
      </c>
      <c r="E238" s="1"/>
      <c r="F238" s="80">
        <f>F239</f>
        <v>10</v>
      </c>
    </row>
    <row r="239" spans="1:6" s="81" customFormat="1" ht="25.5">
      <c r="A239" s="100" t="s">
        <v>989</v>
      </c>
      <c r="B239" s="269" t="s">
        <v>5</v>
      </c>
      <c r="C239" s="134" t="s">
        <v>195</v>
      </c>
      <c r="D239" s="1" t="s">
        <v>196</v>
      </c>
      <c r="E239" s="1">
        <v>240</v>
      </c>
      <c r="F239" s="80">
        <v>10</v>
      </c>
    </row>
    <row r="240" spans="1:6" s="81" customFormat="1" ht="114.75">
      <c r="A240" s="85" t="s">
        <v>600</v>
      </c>
      <c r="B240" s="269" t="s">
        <v>5</v>
      </c>
      <c r="C240" s="134" t="s">
        <v>195</v>
      </c>
      <c r="D240" s="1" t="s">
        <v>296</v>
      </c>
      <c r="E240" s="1"/>
      <c r="F240" s="80">
        <f>F241</f>
        <v>20</v>
      </c>
    </row>
    <row r="241" spans="1:6" s="81" customFormat="1" ht="25.5">
      <c r="A241" s="100" t="s">
        <v>989</v>
      </c>
      <c r="B241" s="269" t="s">
        <v>5</v>
      </c>
      <c r="C241" s="134" t="s">
        <v>195</v>
      </c>
      <c r="D241" s="1" t="s">
        <v>296</v>
      </c>
      <c r="E241" s="1">
        <v>240</v>
      </c>
      <c r="F241" s="80">
        <v>20</v>
      </c>
    </row>
    <row r="242" spans="1:6" s="81" customFormat="1" ht="114.75">
      <c r="A242" s="85" t="s">
        <v>447</v>
      </c>
      <c r="B242" s="269" t="s">
        <v>5</v>
      </c>
      <c r="C242" s="134" t="s">
        <v>195</v>
      </c>
      <c r="D242" s="1" t="s">
        <v>295</v>
      </c>
      <c r="E242" s="1"/>
      <c r="F242" s="80">
        <f>F243</f>
        <v>20</v>
      </c>
    </row>
    <row r="243" spans="1:6" s="81" customFormat="1" ht="25.5">
      <c r="A243" s="100" t="s">
        <v>989</v>
      </c>
      <c r="B243" s="269" t="s">
        <v>5</v>
      </c>
      <c r="C243" s="134" t="s">
        <v>195</v>
      </c>
      <c r="D243" s="1" t="s">
        <v>295</v>
      </c>
      <c r="E243" s="1">
        <v>240</v>
      </c>
      <c r="F243" s="80">
        <v>20</v>
      </c>
    </row>
    <row r="244" spans="1:6" s="81" customFormat="1" ht="127.5">
      <c r="A244" s="85" t="s">
        <v>951</v>
      </c>
      <c r="B244" s="269" t="s">
        <v>5</v>
      </c>
      <c r="C244" s="134" t="s">
        <v>195</v>
      </c>
      <c r="D244" s="1" t="s">
        <v>297</v>
      </c>
      <c r="E244" s="1"/>
      <c r="F244" s="80">
        <f>F245</f>
        <v>15</v>
      </c>
    </row>
    <row r="245" spans="1:6" s="81" customFormat="1" ht="25.5">
      <c r="A245" s="100" t="s">
        <v>989</v>
      </c>
      <c r="B245" s="269" t="s">
        <v>5</v>
      </c>
      <c r="C245" s="134" t="s">
        <v>195</v>
      </c>
      <c r="D245" s="1" t="s">
        <v>297</v>
      </c>
      <c r="E245" s="1">
        <v>240</v>
      </c>
      <c r="F245" s="80">
        <v>15</v>
      </c>
    </row>
    <row r="246" spans="1:6" s="81" customFormat="1" ht="102">
      <c r="A246" s="85" t="s">
        <v>448</v>
      </c>
      <c r="B246" s="269" t="s">
        <v>5</v>
      </c>
      <c r="C246" s="134" t="s">
        <v>195</v>
      </c>
      <c r="D246" s="1" t="s">
        <v>298</v>
      </c>
      <c r="E246" s="1"/>
      <c r="F246" s="80">
        <f>F247</f>
        <v>20</v>
      </c>
    </row>
    <row r="247" spans="1:6" s="81" customFormat="1" ht="25.5">
      <c r="A247" s="100" t="s">
        <v>989</v>
      </c>
      <c r="B247" s="269" t="s">
        <v>5</v>
      </c>
      <c r="C247" s="134" t="s">
        <v>195</v>
      </c>
      <c r="D247" s="1" t="s">
        <v>298</v>
      </c>
      <c r="E247" s="1">
        <v>240</v>
      </c>
      <c r="F247" s="80">
        <v>20</v>
      </c>
    </row>
    <row r="248" spans="1:6" s="176" customFormat="1" ht="15">
      <c r="A248" s="169" t="s">
        <v>275</v>
      </c>
      <c r="B248" s="321" t="s">
        <v>5</v>
      </c>
      <c r="C248" s="175" t="s">
        <v>274</v>
      </c>
      <c r="D248" s="170"/>
      <c r="E248" s="170"/>
      <c r="F248" s="172">
        <f>F249+F265</f>
        <v>11230</v>
      </c>
    </row>
    <row r="249" spans="1:6" s="176" customFormat="1" ht="15">
      <c r="A249" s="169" t="s">
        <v>95</v>
      </c>
      <c r="B249" s="321" t="s">
        <v>5</v>
      </c>
      <c r="C249" s="175" t="s">
        <v>94</v>
      </c>
      <c r="D249" s="170"/>
      <c r="E249" s="170"/>
      <c r="F249" s="172">
        <f>F250</f>
        <v>9800</v>
      </c>
    </row>
    <row r="250" spans="1:6" s="77" customFormat="1" ht="12.75">
      <c r="A250" s="379" t="s">
        <v>997</v>
      </c>
      <c r="B250" s="268" t="s">
        <v>5</v>
      </c>
      <c r="C250" s="133" t="s">
        <v>94</v>
      </c>
      <c r="D250" s="71" t="s">
        <v>9</v>
      </c>
      <c r="E250" s="71"/>
      <c r="F250" s="72">
        <f>F251+F254+F257+F260</f>
        <v>9800</v>
      </c>
    </row>
    <row r="251" spans="1:6" s="77" customFormat="1" ht="63.75">
      <c r="A251" s="76" t="s">
        <v>601</v>
      </c>
      <c r="B251" s="268" t="s">
        <v>5</v>
      </c>
      <c r="C251" s="133" t="s">
        <v>94</v>
      </c>
      <c r="D251" s="71" t="s">
        <v>30</v>
      </c>
      <c r="E251" s="71"/>
      <c r="F251" s="72">
        <f>F252</f>
        <v>3630</v>
      </c>
    </row>
    <row r="252" spans="1:6" s="81" customFormat="1" ht="76.5">
      <c r="A252" s="89" t="s">
        <v>559</v>
      </c>
      <c r="B252" s="269" t="s">
        <v>5</v>
      </c>
      <c r="C252" s="134" t="s">
        <v>94</v>
      </c>
      <c r="D252" s="1" t="s">
        <v>92</v>
      </c>
      <c r="E252" s="1"/>
      <c r="F252" s="80">
        <f>F253</f>
        <v>3630</v>
      </c>
    </row>
    <row r="253" spans="1:6" s="81" customFormat="1" ht="38.25">
      <c r="A253" s="85" t="s">
        <v>136</v>
      </c>
      <c r="B253" s="269" t="s">
        <v>5</v>
      </c>
      <c r="C253" s="134" t="s">
        <v>94</v>
      </c>
      <c r="D253" s="1" t="s">
        <v>92</v>
      </c>
      <c r="E253" s="1" t="s">
        <v>93</v>
      </c>
      <c r="F253" s="80">
        <v>3630</v>
      </c>
    </row>
    <row r="254" spans="1:6" s="77" customFormat="1" ht="63.75">
      <c r="A254" s="76" t="s">
        <v>483</v>
      </c>
      <c r="B254" s="268" t="s">
        <v>5</v>
      </c>
      <c r="C254" s="133" t="s">
        <v>94</v>
      </c>
      <c r="D254" s="71" t="s">
        <v>31</v>
      </c>
      <c r="E254" s="71"/>
      <c r="F254" s="72">
        <f>F255</f>
        <v>3800</v>
      </c>
    </row>
    <row r="255" spans="1:6" s="81" customFormat="1" ht="63.75">
      <c r="A255" s="89" t="s">
        <v>484</v>
      </c>
      <c r="B255" s="269" t="s">
        <v>5</v>
      </c>
      <c r="C255" s="134" t="s">
        <v>94</v>
      </c>
      <c r="D255" s="1" t="s">
        <v>96</v>
      </c>
      <c r="E255" s="1"/>
      <c r="F255" s="80">
        <f>F256</f>
        <v>3800</v>
      </c>
    </row>
    <row r="256" spans="1:6" s="81" customFormat="1" ht="38.25">
      <c r="A256" s="85" t="s">
        <v>136</v>
      </c>
      <c r="B256" s="269" t="s">
        <v>5</v>
      </c>
      <c r="C256" s="134" t="s">
        <v>94</v>
      </c>
      <c r="D256" s="1" t="s">
        <v>96</v>
      </c>
      <c r="E256" s="1" t="s">
        <v>93</v>
      </c>
      <c r="F256" s="80">
        <v>3800</v>
      </c>
    </row>
    <row r="257" spans="1:6" s="77" customFormat="1" ht="76.5">
      <c r="A257" s="76" t="s">
        <v>560</v>
      </c>
      <c r="B257" s="268" t="s">
        <v>5</v>
      </c>
      <c r="C257" s="133" t="s">
        <v>94</v>
      </c>
      <c r="D257" s="71" t="s">
        <v>32</v>
      </c>
      <c r="E257" s="71"/>
      <c r="F257" s="72">
        <f>F258</f>
        <v>570</v>
      </c>
    </row>
    <row r="258" spans="1:6" s="81" customFormat="1" ht="102">
      <c r="A258" s="85" t="s">
        <v>602</v>
      </c>
      <c r="B258" s="269" t="s">
        <v>5</v>
      </c>
      <c r="C258" s="134" t="s">
        <v>94</v>
      </c>
      <c r="D258" s="1" t="s">
        <v>132</v>
      </c>
      <c r="E258" s="1"/>
      <c r="F258" s="80">
        <f>F259</f>
        <v>570</v>
      </c>
    </row>
    <row r="259" spans="1:6" s="81" customFormat="1" ht="25.5">
      <c r="A259" s="100" t="s">
        <v>989</v>
      </c>
      <c r="B259" s="269" t="s">
        <v>5</v>
      </c>
      <c r="C259" s="134" t="s">
        <v>94</v>
      </c>
      <c r="D259" s="1" t="s">
        <v>132</v>
      </c>
      <c r="E259" s="1">
        <v>240</v>
      </c>
      <c r="F259" s="80">
        <f>570</f>
        <v>570</v>
      </c>
    </row>
    <row r="260" spans="1:6" s="77" customFormat="1" ht="63.75">
      <c r="A260" s="76" t="s">
        <v>487</v>
      </c>
      <c r="B260" s="268" t="s">
        <v>5</v>
      </c>
      <c r="C260" s="133" t="s">
        <v>94</v>
      </c>
      <c r="D260" s="71" t="s">
        <v>33</v>
      </c>
      <c r="E260" s="71"/>
      <c r="F260" s="72">
        <f>F261+F263</f>
        <v>1800</v>
      </c>
    </row>
    <row r="261" spans="1:6" s="81" customFormat="1" ht="89.25">
      <c r="A261" s="85" t="s">
        <v>561</v>
      </c>
      <c r="B261" s="269" t="s">
        <v>5</v>
      </c>
      <c r="C261" s="134" t="s">
        <v>94</v>
      </c>
      <c r="D261" s="1" t="s">
        <v>98</v>
      </c>
      <c r="E261" s="1"/>
      <c r="F261" s="80">
        <f>F262</f>
        <v>300</v>
      </c>
    </row>
    <row r="262" spans="1:6" s="81" customFormat="1" ht="38.25">
      <c r="A262" s="85" t="s">
        <v>136</v>
      </c>
      <c r="B262" s="269" t="s">
        <v>5</v>
      </c>
      <c r="C262" s="134" t="s">
        <v>94</v>
      </c>
      <c r="D262" s="1" t="s">
        <v>98</v>
      </c>
      <c r="E262" s="1" t="s">
        <v>93</v>
      </c>
      <c r="F262" s="80">
        <v>300</v>
      </c>
    </row>
    <row r="263" spans="1:6" s="81" customFormat="1" ht="89.25">
      <c r="A263" s="85" t="s">
        <v>735</v>
      </c>
      <c r="B263" s="269" t="s">
        <v>5</v>
      </c>
      <c r="C263" s="134" t="s">
        <v>94</v>
      </c>
      <c r="D263" s="1" t="s">
        <v>734</v>
      </c>
      <c r="E263" s="1"/>
      <c r="F263" s="80">
        <f>F264</f>
        <v>1500</v>
      </c>
    </row>
    <row r="264" spans="1:6" s="81" customFormat="1" ht="38.25">
      <c r="A264" s="85" t="s">
        <v>136</v>
      </c>
      <c r="B264" s="269" t="s">
        <v>5</v>
      </c>
      <c r="C264" s="134" t="s">
        <v>94</v>
      </c>
      <c r="D264" s="1" t="s">
        <v>734</v>
      </c>
      <c r="E264" s="1" t="s">
        <v>93</v>
      </c>
      <c r="F264" s="80">
        <v>1500</v>
      </c>
    </row>
    <row r="265" spans="1:6" s="176" customFormat="1" ht="15">
      <c r="A265" s="169" t="s">
        <v>101</v>
      </c>
      <c r="B265" s="321" t="s">
        <v>5</v>
      </c>
      <c r="C265" s="175" t="s">
        <v>100</v>
      </c>
      <c r="D265" s="170"/>
      <c r="E265" s="170"/>
      <c r="F265" s="172">
        <f>F266+F270+F283</f>
        <v>1430</v>
      </c>
    </row>
    <row r="266" spans="1:6" s="131" customFormat="1" ht="38.25">
      <c r="A266" s="74" t="s">
        <v>209</v>
      </c>
      <c r="B266" s="268" t="s">
        <v>5</v>
      </c>
      <c r="C266" s="133" t="s">
        <v>100</v>
      </c>
      <c r="D266" s="71" t="s">
        <v>9</v>
      </c>
      <c r="E266" s="71"/>
      <c r="F266" s="72">
        <f>F267</f>
        <v>300</v>
      </c>
    </row>
    <row r="267" spans="1:6" s="131" customFormat="1" ht="63.75">
      <c r="A267" s="76" t="s">
        <v>604</v>
      </c>
      <c r="B267" s="268" t="s">
        <v>5</v>
      </c>
      <c r="C267" s="133" t="s">
        <v>100</v>
      </c>
      <c r="D267" s="71" t="s">
        <v>33</v>
      </c>
      <c r="E267" s="71"/>
      <c r="F267" s="72">
        <f>F268</f>
        <v>300</v>
      </c>
    </row>
    <row r="268" spans="1:6" s="81" customFormat="1" ht="89.25">
      <c r="A268" s="85" t="s">
        <v>488</v>
      </c>
      <c r="B268" s="269" t="s">
        <v>5</v>
      </c>
      <c r="C268" s="134" t="s">
        <v>100</v>
      </c>
      <c r="D268" s="1" t="s">
        <v>99</v>
      </c>
      <c r="E268" s="1"/>
      <c r="F268" s="80">
        <f>F269</f>
        <v>300</v>
      </c>
    </row>
    <row r="269" spans="1:6" s="81" customFormat="1" ht="25.5">
      <c r="A269" s="85" t="s">
        <v>235</v>
      </c>
      <c r="B269" s="269" t="s">
        <v>5</v>
      </c>
      <c r="C269" s="134" t="s">
        <v>100</v>
      </c>
      <c r="D269" s="1" t="s">
        <v>99</v>
      </c>
      <c r="E269" s="1" t="s">
        <v>234</v>
      </c>
      <c r="F269" s="80">
        <v>300</v>
      </c>
    </row>
    <row r="270" spans="1:6" s="131" customFormat="1" ht="38.25">
      <c r="A270" s="74" t="s">
        <v>1</v>
      </c>
      <c r="B270" s="268" t="s">
        <v>5</v>
      </c>
      <c r="C270" s="133" t="s">
        <v>100</v>
      </c>
      <c r="D270" s="71" t="s">
        <v>11</v>
      </c>
      <c r="E270" s="71"/>
      <c r="F270" s="72">
        <f>F271+F280</f>
        <v>930</v>
      </c>
    </row>
    <row r="271" spans="1:6" s="131" customFormat="1" ht="63.75">
      <c r="A271" s="76" t="s">
        <v>605</v>
      </c>
      <c r="B271" s="268" t="s">
        <v>5</v>
      </c>
      <c r="C271" s="133" t="s">
        <v>100</v>
      </c>
      <c r="D271" s="71" t="s">
        <v>42</v>
      </c>
      <c r="E271" s="71"/>
      <c r="F271" s="72">
        <f>F272+F274+F276+F278</f>
        <v>630</v>
      </c>
    </row>
    <row r="272" spans="1:6" s="81" customFormat="1" ht="102">
      <c r="A272" s="47" t="s">
        <v>606</v>
      </c>
      <c r="B272" s="269" t="s">
        <v>5</v>
      </c>
      <c r="C272" s="134" t="s">
        <v>100</v>
      </c>
      <c r="D272" s="1" t="s">
        <v>287</v>
      </c>
      <c r="E272" s="1"/>
      <c r="F272" s="80">
        <f>F273</f>
        <v>300</v>
      </c>
    </row>
    <row r="273" spans="1:6" s="81" customFormat="1" ht="38.25">
      <c r="A273" s="85" t="s">
        <v>136</v>
      </c>
      <c r="B273" s="269" t="s">
        <v>5</v>
      </c>
      <c r="C273" s="134" t="s">
        <v>100</v>
      </c>
      <c r="D273" s="1" t="s">
        <v>287</v>
      </c>
      <c r="E273" s="1" t="s">
        <v>93</v>
      </c>
      <c r="F273" s="80">
        <v>300</v>
      </c>
    </row>
    <row r="274" spans="1:6" s="81" customFormat="1" ht="102">
      <c r="A274" s="47" t="s">
        <v>607</v>
      </c>
      <c r="B274" s="269" t="s">
        <v>5</v>
      </c>
      <c r="C274" s="134" t="s">
        <v>100</v>
      </c>
      <c r="D274" s="1" t="s">
        <v>288</v>
      </c>
      <c r="E274" s="1"/>
      <c r="F274" s="80">
        <f>F275</f>
        <v>260</v>
      </c>
    </row>
    <row r="275" spans="1:6" s="81" customFormat="1" ht="25.5">
      <c r="A275" s="85" t="s">
        <v>235</v>
      </c>
      <c r="B275" s="269" t="s">
        <v>5</v>
      </c>
      <c r="C275" s="134" t="s">
        <v>100</v>
      </c>
      <c r="D275" s="1" t="s">
        <v>288</v>
      </c>
      <c r="E275" s="1" t="s">
        <v>234</v>
      </c>
      <c r="F275" s="80">
        <v>260</v>
      </c>
    </row>
    <row r="276" spans="1:6" s="81" customFormat="1" ht="102">
      <c r="A276" s="47" t="s">
        <v>608</v>
      </c>
      <c r="B276" s="269" t="s">
        <v>5</v>
      </c>
      <c r="C276" s="134" t="s">
        <v>100</v>
      </c>
      <c r="D276" s="1" t="s">
        <v>289</v>
      </c>
      <c r="E276" s="1"/>
      <c r="F276" s="80">
        <f>F277</f>
        <v>20</v>
      </c>
    </row>
    <row r="277" spans="1:6" s="81" customFormat="1" ht="25.5">
      <c r="A277" s="47" t="s">
        <v>989</v>
      </c>
      <c r="B277" s="269" t="s">
        <v>5</v>
      </c>
      <c r="C277" s="134" t="s">
        <v>100</v>
      </c>
      <c r="D277" s="1" t="s">
        <v>289</v>
      </c>
      <c r="E277" s="1">
        <v>240</v>
      </c>
      <c r="F277" s="80">
        <v>20</v>
      </c>
    </row>
    <row r="278" spans="1:6" s="81" customFormat="1" ht="89.25">
      <c r="A278" s="47" t="s">
        <v>761</v>
      </c>
      <c r="B278" s="269" t="s">
        <v>5</v>
      </c>
      <c r="C278" s="134" t="s">
        <v>100</v>
      </c>
      <c r="D278" s="1" t="s">
        <v>290</v>
      </c>
      <c r="E278" s="1"/>
      <c r="F278" s="80">
        <f>F279</f>
        <v>50</v>
      </c>
    </row>
    <row r="279" spans="1:6" s="81" customFormat="1" ht="25.5">
      <c r="A279" s="47" t="s">
        <v>989</v>
      </c>
      <c r="B279" s="269" t="s">
        <v>5</v>
      </c>
      <c r="C279" s="134" t="s">
        <v>100</v>
      </c>
      <c r="D279" s="1" t="s">
        <v>290</v>
      </c>
      <c r="E279" s="1">
        <v>240</v>
      </c>
      <c r="F279" s="80">
        <v>50</v>
      </c>
    </row>
    <row r="280" spans="1:6" s="77" customFormat="1" ht="63.75">
      <c r="A280" s="76" t="s">
        <v>609</v>
      </c>
      <c r="B280" s="268" t="s">
        <v>5</v>
      </c>
      <c r="C280" s="133" t="s">
        <v>100</v>
      </c>
      <c r="D280" s="71" t="s">
        <v>44</v>
      </c>
      <c r="E280" s="71"/>
      <c r="F280" s="72">
        <f>F281</f>
        <v>300</v>
      </c>
    </row>
    <row r="281" spans="1:6" s="81" customFormat="1" ht="76.5">
      <c r="A281" s="85" t="s">
        <v>292</v>
      </c>
      <c r="B281" s="269" t="s">
        <v>5</v>
      </c>
      <c r="C281" s="134" t="s">
        <v>100</v>
      </c>
      <c r="D281" s="1" t="s">
        <v>293</v>
      </c>
      <c r="E281" s="1"/>
      <c r="F281" s="80">
        <f>F282</f>
        <v>300</v>
      </c>
    </row>
    <row r="282" spans="1:6" s="81" customFormat="1" ht="25.5">
      <c r="A282" s="47" t="s">
        <v>989</v>
      </c>
      <c r="B282" s="269" t="s">
        <v>5</v>
      </c>
      <c r="C282" s="134" t="s">
        <v>100</v>
      </c>
      <c r="D282" s="1" t="s">
        <v>293</v>
      </c>
      <c r="E282" s="1">
        <v>240</v>
      </c>
      <c r="F282" s="80">
        <v>300</v>
      </c>
    </row>
    <row r="283" spans="1:6" s="184" customFormat="1" ht="15">
      <c r="A283" s="74" t="s">
        <v>416</v>
      </c>
      <c r="B283" s="268" t="s">
        <v>5</v>
      </c>
      <c r="C283" s="181" t="s">
        <v>100</v>
      </c>
      <c r="D283" s="193" t="s">
        <v>4</v>
      </c>
      <c r="E283" s="186"/>
      <c r="F283" s="183">
        <f>F284</f>
        <v>200</v>
      </c>
    </row>
    <row r="284" spans="1:6" s="184" customFormat="1" ht="15">
      <c r="A284" s="76" t="s">
        <v>242</v>
      </c>
      <c r="B284" s="268" t="s">
        <v>5</v>
      </c>
      <c r="C284" s="181" t="s">
        <v>100</v>
      </c>
      <c r="D284" s="193" t="s">
        <v>237</v>
      </c>
      <c r="E284" s="186"/>
      <c r="F284" s="183">
        <f>F285</f>
        <v>200</v>
      </c>
    </row>
    <row r="285" spans="1:6" s="81" customFormat="1" ht="38.25">
      <c r="A285" s="247" t="s">
        <v>1041</v>
      </c>
      <c r="B285" s="269" t="s">
        <v>5</v>
      </c>
      <c r="C285" s="134" t="s">
        <v>100</v>
      </c>
      <c r="D285" s="244" t="s">
        <v>1050</v>
      </c>
      <c r="E285" s="1"/>
      <c r="F285" s="315">
        <f>F286</f>
        <v>200</v>
      </c>
    </row>
    <row r="286" spans="1:6" s="81" customFormat="1" ht="25.5">
      <c r="A286" s="47" t="s">
        <v>989</v>
      </c>
      <c r="B286" s="269" t="s">
        <v>5</v>
      </c>
      <c r="C286" s="134" t="s">
        <v>100</v>
      </c>
      <c r="D286" s="244" t="s">
        <v>1050</v>
      </c>
      <c r="E286" s="1" t="s">
        <v>980</v>
      </c>
      <c r="F286" s="315">
        <v>200</v>
      </c>
    </row>
    <row r="287" spans="1:6" s="176" customFormat="1" ht="15">
      <c r="A287" s="187" t="s">
        <v>610</v>
      </c>
      <c r="B287" s="321" t="s">
        <v>5</v>
      </c>
      <c r="C287" s="175" t="s">
        <v>264</v>
      </c>
      <c r="D287" s="170"/>
      <c r="E287" s="170"/>
      <c r="F287" s="172">
        <f>F293+F288</f>
        <v>575</v>
      </c>
    </row>
    <row r="288" spans="1:6" s="135" customFormat="1" ht="12.75">
      <c r="A288" s="457" t="s">
        <v>1123</v>
      </c>
      <c r="B288" s="412" t="s">
        <v>5</v>
      </c>
      <c r="C288" s="133" t="s">
        <v>1122</v>
      </c>
      <c r="D288" s="458"/>
      <c r="E288" s="71"/>
      <c r="F288" s="72">
        <f>F289</f>
        <v>99.7</v>
      </c>
    </row>
    <row r="289" spans="1:6" s="68" customFormat="1" ht="12.75">
      <c r="A289" s="74" t="s">
        <v>416</v>
      </c>
      <c r="B289" s="268" t="s">
        <v>5</v>
      </c>
      <c r="C289" s="133" t="s">
        <v>1122</v>
      </c>
      <c r="D289" s="101" t="s">
        <v>4</v>
      </c>
      <c r="E289" s="1"/>
      <c r="F289" s="72">
        <f>F290</f>
        <v>99.7</v>
      </c>
    </row>
    <row r="290" spans="1:6" s="68" customFormat="1" ht="12.75">
      <c r="A290" s="76" t="s">
        <v>242</v>
      </c>
      <c r="B290" s="412" t="s">
        <v>5</v>
      </c>
      <c r="C290" s="133" t="s">
        <v>1122</v>
      </c>
      <c r="D290" s="71" t="s">
        <v>237</v>
      </c>
      <c r="E290" s="1"/>
      <c r="F290" s="72">
        <f>F291</f>
        <v>99.7</v>
      </c>
    </row>
    <row r="291" spans="1:6" s="68" customFormat="1" ht="51">
      <c r="A291" s="249" t="s">
        <v>1195</v>
      </c>
      <c r="B291" s="269" t="s">
        <v>5</v>
      </c>
      <c r="C291" s="134" t="s">
        <v>1122</v>
      </c>
      <c r="D291" s="456" t="s">
        <v>1189</v>
      </c>
      <c r="E291" s="1"/>
      <c r="F291" s="80">
        <f>F292</f>
        <v>99.7</v>
      </c>
    </row>
    <row r="292" spans="1:6" s="68" customFormat="1" ht="25.5">
      <c r="A292" s="88" t="s">
        <v>989</v>
      </c>
      <c r="B292" s="275" t="s">
        <v>5</v>
      </c>
      <c r="C292" s="134" t="s">
        <v>1122</v>
      </c>
      <c r="D292" s="456" t="s">
        <v>1189</v>
      </c>
      <c r="E292" s="1" t="s">
        <v>980</v>
      </c>
      <c r="F292" s="80">
        <v>99.7</v>
      </c>
    </row>
    <row r="293" spans="1:6" s="335" customFormat="1" ht="12.75">
      <c r="A293" s="426" t="s">
        <v>1109</v>
      </c>
      <c r="B293" s="412" t="s">
        <v>5</v>
      </c>
      <c r="C293" s="133" t="s">
        <v>1108</v>
      </c>
      <c r="D293" s="128"/>
      <c r="E293" s="128"/>
      <c r="F293" s="72">
        <f>F294</f>
        <v>475.3</v>
      </c>
    </row>
    <row r="294" spans="1:6" s="207" customFormat="1" ht="12.75">
      <c r="A294" s="74" t="s">
        <v>416</v>
      </c>
      <c r="B294" s="268" t="s">
        <v>5</v>
      </c>
      <c r="C294" s="133" t="s">
        <v>1108</v>
      </c>
      <c r="D294" s="127" t="s">
        <v>4</v>
      </c>
      <c r="E294" s="127"/>
      <c r="F294" s="72">
        <f>F295</f>
        <v>475.3</v>
      </c>
    </row>
    <row r="295" spans="1:6" s="325" customFormat="1" ht="12.75">
      <c r="A295" s="76" t="s">
        <v>242</v>
      </c>
      <c r="B295" s="412" t="s">
        <v>5</v>
      </c>
      <c r="C295" s="133" t="s">
        <v>1108</v>
      </c>
      <c r="D295" s="128" t="s">
        <v>237</v>
      </c>
      <c r="E295" s="128"/>
      <c r="F295" s="72">
        <f>F296</f>
        <v>475.3</v>
      </c>
    </row>
    <row r="296" spans="1:6" s="112" customFormat="1" ht="51">
      <c r="A296" s="167" t="s">
        <v>969</v>
      </c>
      <c r="B296" s="269" t="s">
        <v>5</v>
      </c>
      <c r="C296" s="134" t="s">
        <v>1108</v>
      </c>
      <c r="D296" s="107" t="s">
        <v>836</v>
      </c>
      <c r="E296" s="168"/>
      <c r="F296" s="125">
        <f>F297</f>
        <v>475.3</v>
      </c>
    </row>
    <row r="297" spans="1:6" s="112" customFormat="1" ht="25.5">
      <c r="A297" s="47" t="s">
        <v>989</v>
      </c>
      <c r="B297" s="275" t="s">
        <v>5</v>
      </c>
      <c r="C297" s="134" t="s">
        <v>1108</v>
      </c>
      <c r="D297" s="107" t="s">
        <v>836</v>
      </c>
      <c r="E297" s="86" t="s">
        <v>980</v>
      </c>
      <c r="F297" s="80">
        <v>475.3</v>
      </c>
    </row>
    <row r="298" spans="1:6" s="188" customFormat="1" ht="15">
      <c r="A298" s="169" t="s">
        <v>281</v>
      </c>
      <c r="B298" s="321" t="s">
        <v>5</v>
      </c>
      <c r="C298" s="171" t="s">
        <v>276</v>
      </c>
      <c r="D298" s="170"/>
      <c r="E298" s="170"/>
      <c r="F298" s="172">
        <f>F299</f>
        <v>350</v>
      </c>
    </row>
    <row r="299" spans="1:6" s="77" customFormat="1" ht="14.25">
      <c r="A299" s="169" t="s">
        <v>223</v>
      </c>
      <c r="B299" s="321" t="s">
        <v>5</v>
      </c>
      <c r="C299" s="171" t="s">
        <v>222</v>
      </c>
      <c r="D299" s="170"/>
      <c r="E299" s="170"/>
      <c r="F299" s="172">
        <f>F300</f>
        <v>350</v>
      </c>
    </row>
    <row r="300" spans="1:6" s="131" customFormat="1" ht="38.25">
      <c r="A300" s="74" t="s">
        <v>3</v>
      </c>
      <c r="B300" s="268" t="s">
        <v>5</v>
      </c>
      <c r="C300" s="70" t="s">
        <v>222</v>
      </c>
      <c r="D300" s="71" t="s">
        <v>14</v>
      </c>
      <c r="E300" s="71"/>
      <c r="F300" s="72">
        <f>F301+F314+F319</f>
        <v>350</v>
      </c>
    </row>
    <row r="301" spans="1:6" s="131" customFormat="1" ht="51">
      <c r="A301" s="76" t="s">
        <v>644</v>
      </c>
      <c r="B301" s="268" t="s">
        <v>5</v>
      </c>
      <c r="C301" s="70" t="s">
        <v>222</v>
      </c>
      <c r="D301" s="71" t="s">
        <v>50</v>
      </c>
      <c r="E301" s="71"/>
      <c r="F301" s="72">
        <f>F302+F304+F306+F308+F310+F312</f>
        <v>254</v>
      </c>
    </row>
    <row r="302" spans="1:6" s="131" customFormat="1" ht="63.75">
      <c r="A302" s="85" t="s">
        <v>645</v>
      </c>
      <c r="B302" s="269" t="s">
        <v>5</v>
      </c>
      <c r="C302" s="79" t="s">
        <v>222</v>
      </c>
      <c r="D302" s="1" t="s">
        <v>226</v>
      </c>
      <c r="E302" s="1"/>
      <c r="F302" s="80">
        <f>F303</f>
        <v>34</v>
      </c>
    </row>
    <row r="303" spans="1:6" s="131" customFormat="1" ht="25.5">
      <c r="A303" s="88" t="s">
        <v>989</v>
      </c>
      <c r="B303" s="269" t="s">
        <v>5</v>
      </c>
      <c r="C303" s="79" t="s">
        <v>222</v>
      </c>
      <c r="D303" s="1" t="s">
        <v>226</v>
      </c>
      <c r="E303" s="1">
        <v>240</v>
      </c>
      <c r="F303" s="80">
        <v>34</v>
      </c>
    </row>
    <row r="304" spans="1:6" s="131" customFormat="1" ht="76.5">
      <c r="A304" s="85" t="s">
        <v>952</v>
      </c>
      <c r="B304" s="269" t="s">
        <v>5</v>
      </c>
      <c r="C304" s="79" t="s">
        <v>222</v>
      </c>
      <c r="D304" s="1" t="s">
        <v>227</v>
      </c>
      <c r="E304" s="1"/>
      <c r="F304" s="80">
        <f>F305</f>
        <v>70</v>
      </c>
    </row>
    <row r="305" spans="1:6" s="131" customFormat="1" ht="25.5">
      <c r="A305" s="88" t="s">
        <v>989</v>
      </c>
      <c r="B305" s="269" t="s">
        <v>5</v>
      </c>
      <c r="C305" s="79" t="s">
        <v>222</v>
      </c>
      <c r="D305" s="1" t="s">
        <v>227</v>
      </c>
      <c r="E305" s="1">
        <v>240</v>
      </c>
      <c r="F305" s="80">
        <v>70</v>
      </c>
    </row>
    <row r="306" spans="1:6" s="131" customFormat="1" ht="63.75">
      <c r="A306" s="83" t="s">
        <v>646</v>
      </c>
      <c r="B306" s="269" t="s">
        <v>5</v>
      </c>
      <c r="C306" s="79" t="s">
        <v>222</v>
      </c>
      <c r="D306" s="1" t="s">
        <v>228</v>
      </c>
      <c r="E306" s="1"/>
      <c r="F306" s="80">
        <f>F307</f>
        <v>95</v>
      </c>
    </row>
    <row r="307" spans="1:6" s="131" customFormat="1" ht="25.5">
      <c r="A307" s="88" t="s">
        <v>989</v>
      </c>
      <c r="B307" s="269" t="s">
        <v>5</v>
      </c>
      <c r="C307" s="79" t="s">
        <v>222</v>
      </c>
      <c r="D307" s="1" t="s">
        <v>228</v>
      </c>
      <c r="E307" s="1">
        <v>240</v>
      </c>
      <c r="F307" s="80">
        <v>95</v>
      </c>
    </row>
    <row r="308" spans="1:6" s="131" customFormat="1" ht="51">
      <c r="A308" s="83" t="s">
        <v>220</v>
      </c>
      <c r="B308" s="269" t="s">
        <v>5</v>
      </c>
      <c r="C308" s="79" t="s">
        <v>222</v>
      </c>
      <c r="D308" s="1" t="s">
        <v>229</v>
      </c>
      <c r="E308" s="1"/>
      <c r="F308" s="80">
        <f>F309</f>
        <v>20</v>
      </c>
    </row>
    <row r="309" spans="1:6" s="131" customFormat="1" ht="25.5">
      <c r="A309" s="88" t="s">
        <v>989</v>
      </c>
      <c r="B309" s="269" t="s">
        <v>5</v>
      </c>
      <c r="C309" s="79" t="s">
        <v>222</v>
      </c>
      <c r="D309" s="1" t="s">
        <v>229</v>
      </c>
      <c r="E309" s="1">
        <v>240</v>
      </c>
      <c r="F309" s="80">
        <v>20</v>
      </c>
    </row>
    <row r="310" spans="1:6" s="131" customFormat="1" ht="76.5">
      <c r="A310" s="85" t="s">
        <v>647</v>
      </c>
      <c r="B310" s="269" t="s">
        <v>5</v>
      </c>
      <c r="C310" s="79" t="s">
        <v>222</v>
      </c>
      <c r="D310" s="1" t="s">
        <v>230</v>
      </c>
      <c r="E310" s="1"/>
      <c r="F310" s="80">
        <f>F311</f>
        <v>10</v>
      </c>
    </row>
    <row r="311" spans="1:6" s="131" customFormat="1" ht="25.5">
      <c r="A311" s="88" t="s">
        <v>989</v>
      </c>
      <c r="B311" s="269" t="s">
        <v>5</v>
      </c>
      <c r="C311" s="79" t="s">
        <v>222</v>
      </c>
      <c r="D311" s="1" t="s">
        <v>230</v>
      </c>
      <c r="E311" s="1">
        <v>240</v>
      </c>
      <c r="F311" s="80">
        <v>10</v>
      </c>
    </row>
    <row r="312" spans="1:6" s="131" customFormat="1" ht="76.5">
      <c r="A312" s="85" t="s">
        <v>648</v>
      </c>
      <c r="B312" s="269" t="s">
        <v>5</v>
      </c>
      <c r="C312" s="79" t="s">
        <v>222</v>
      </c>
      <c r="D312" s="1" t="s">
        <v>231</v>
      </c>
      <c r="E312" s="1"/>
      <c r="F312" s="80">
        <f>F313</f>
        <v>25</v>
      </c>
    </row>
    <row r="313" spans="1:6" s="131" customFormat="1" ht="25.5">
      <c r="A313" s="88" t="s">
        <v>989</v>
      </c>
      <c r="B313" s="269" t="s">
        <v>5</v>
      </c>
      <c r="C313" s="79" t="s">
        <v>222</v>
      </c>
      <c r="D313" s="1" t="s">
        <v>231</v>
      </c>
      <c r="E313" s="1">
        <v>240</v>
      </c>
      <c r="F313" s="80">
        <v>25</v>
      </c>
    </row>
    <row r="314" spans="1:6" s="131" customFormat="1" ht="63.75">
      <c r="A314" s="76" t="s">
        <v>649</v>
      </c>
      <c r="B314" s="268" t="s">
        <v>5</v>
      </c>
      <c r="C314" s="70" t="s">
        <v>222</v>
      </c>
      <c r="D314" s="71" t="s">
        <v>51</v>
      </c>
      <c r="E314" s="71"/>
      <c r="F314" s="72">
        <f>F315+F317</f>
        <v>61</v>
      </c>
    </row>
    <row r="315" spans="1:6" s="131" customFormat="1" ht="63.75">
      <c r="A315" s="85" t="s">
        <v>650</v>
      </c>
      <c r="B315" s="269" t="s">
        <v>5</v>
      </c>
      <c r="C315" s="79" t="s">
        <v>222</v>
      </c>
      <c r="D315" s="1" t="s">
        <v>232</v>
      </c>
      <c r="E315" s="1"/>
      <c r="F315" s="80">
        <f>F316</f>
        <v>25</v>
      </c>
    </row>
    <row r="316" spans="1:6" s="131" customFormat="1" ht="25.5">
      <c r="A316" s="88" t="s">
        <v>989</v>
      </c>
      <c r="B316" s="269" t="s">
        <v>5</v>
      </c>
      <c r="C316" s="79" t="s">
        <v>222</v>
      </c>
      <c r="D316" s="1" t="s">
        <v>232</v>
      </c>
      <c r="E316" s="1">
        <v>240</v>
      </c>
      <c r="F316" s="80">
        <v>25</v>
      </c>
    </row>
    <row r="317" spans="1:6" s="131" customFormat="1" ht="76.5">
      <c r="A317" s="85" t="s">
        <v>651</v>
      </c>
      <c r="B317" s="269" t="s">
        <v>5</v>
      </c>
      <c r="C317" s="79" t="s">
        <v>222</v>
      </c>
      <c r="D317" s="1" t="s">
        <v>233</v>
      </c>
      <c r="E317" s="1"/>
      <c r="F317" s="80">
        <f>F318</f>
        <v>36</v>
      </c>
    </row>
    <row r="318" spans="1:6" s="131" customFormat="1" ht="25.5">
      <c r="A318" s="88" t="s">
        <v>989</v>
      </c>
      <c r="B318" s="269" t="s">
        <v>5</v>
      </c>
      <c r="C318" s="79" t="s">
        <v>222</v>
      </c>
      <c r="D318" s="1" t="s">
        <v>233</v>
      </c>
      <c r="E318" s="1">
        <v>240</v>
      </c>
      <c r="F318" s="80">
        <v>36</v>
      </c>
    </row>
    <row r="319" spans="1:6" s="131" customFormat="1" ht="51">
      <c r="A319" s="76" t="s">
        <v>55</v>
      </c>
      <c r="B319" s="268" t="s">
        <v>5</v>
      </c>
      <c r="C319" s="70" t="s">
        <v>222</v>
      </c>
      <c r="D319" s="71" t="s">
        <v>52</v>
      </c>
      <c r="E319" s="71"/>
      <c r="F319" s="72">
        <f>F320+F322+F324</f>
        <v>35</v>
      </c>
    </row>
    <row r="320" spans="1:6" s="77" customFormat="1" ht="76.5">
      <c r="A320" s="85" t="s">
        <v>224</v>
      </c>
      <c r="B320" s="269" t="s">
        <v>5</v>
      </c>
      <c r="C320" s="79" t="s">
        <v>222</v>
      </c>
      <c r="D320" s="1" t="s">
        <v>399</v>
      </c>
      <c r="E320" s="1"/>
      <c r="F320" s="80">
        <f>F321</f>
        <v>20</v>
      </c>
    </row>
    <row r="321" spans="1:6" s="77" customFormat="1" ht="25.5">
      <c r="A321" s="88" t="s">
        <v>989</v>
      </c>
      <c r="B321" s="269" t="s">
        <v>5</v>
      </c>
      <c r="C321" s="79" t="s">
        <v>222</v>
      </c>
      <c r="D321" s="1" t="s">
        <v>399</v>
      </c>
      <c r="E321" s="1">
        <v>240</v>
      </c>
      <c r="F321" s="80">
        <v>20</v>
      </c>
    </row>
    <row r="322" spans="1:6" s="77" customFormat="1" ht="63.75">
      <c r="A322" s="85" t="s">
        <v>225</v>
      </c>
      <c r="B322" s="269" t="s">
        <v>5</v>
      </c>
      <c r="C322" s="79" t="s">
        <v>222</v>
      </c>
      <c r="D322" s="1" t="s">
        <v>400</v>
      </c>
      <c r="E322" s="1"/>
      <c r="F322" s="80">
        <f>F323</f>
        <v>9</v>
      </c>
    </row>
    <row r="323" spans="1:6" s="81" customFormat="1" ht="25.5">
      <c r="A323" s="88" t="s">
        <v>989</v>
      </c>
      <c r="B323" s="269" t="s">
        <v>5</v>
      </c>
      <c r="C323" s="79" t="s">
        <v>222</v>
      </c>
      <c r="D323" s="1" t="s">
        <v>400</v>
      </c>
      <c r="E323" s="1">
        <v>240</v>
      </c>
      <c r="F323" s="80">
        <v>9</v>
      </c>
    </row>
    <row r="324" spans="1:6" s="77" customFormat="1" ht="76.5">
      <c r="A324" s="85" t="s">
        <v>652</v>
      </c>
      <c r="B324" s="269" t="s">
        <v>5</v>
      </c>
      <c r="C324" s="79" t="s">
        <v>222</v>
      </c>
      <c r="D324" s="1" t="s">
        <v>401</v>
      </c>
      <c r="E324" s="1"/>
      <c r="F324" s="80">
        <f>F325</f>
        <v>6</v>
      </c>
    </row>
    <row r="325" spans="1:6" s="77" customFormat="1" ht="25.5">
      <c r="A325" s="88" t="s">
        <v>989</v>
      </c>
      <c r="B325" s="269" t="s">
        <v>5</v>
      </c>
      <c r="C325" s="79" t="s">
        <v>222</v>
      </c>
      <c r="D325" s="1" t="s">
        <v>401</v>
      </c>
      <c r="E325" s="1">
        <v>240</v>
      </c>
      <c r="F325" s="80">
        <v>6</v>
      </c>
    </row>
    <row r="326" spans="1:6" s="184" customFormat="1" ht="15">
      <c r="A326" s="191" t="s">
        <v>410</v>
      </c>
      <c r="B326" s="323" t="s">
        <v>5</v>
      </c>
      <c r="C326" s="192" t="s">
        <v>277</v>
      </c>
      <c r="D326" s="193"/>
      <c r="E326" s="182"/>
      <c r="F326" s="183">
        <f>F327</f>
        <v>1555</v>
      </c>
    </row>
    <row r="327" spans="1:6" s="184" customFormat="1" ht="15">
      <c r="A327" s="180" t="s">
        <v>58</v>
      </c>
      <c r="B327" s="323" t="s">
        <v>5</v>
      </c>
      <c r="C327" s="192" t="s">
        <v>57</v>
      </c>
      <c r="D327" s="193"/>
      <c r="E327" s="182"/>
      <c r="F327" s="183">
        <f>F328</f>
        <v>1555</v>
      </c>
    </row>
    <row r="328" spans="1:6" s="184" customFormat="1" ht="38.25">
      <c r="A328" s="74" t="s">
        <v>206</v>
      </c>
      <c r="B328" s="323" t="s">
        <v>5</v>
      </c>
      <c r="C328" s="70" t="s">
        <v>57</v>
      </c>
      <c r="D328" s="71" t="s">
        <v>6</v>
      </c>
      <c r="E328" s="257"/>
      <c r="F328" s="183">
        <f>F329</f>
        <v>1555</v>
      </c>
    </row>
    <row r="329" spans="1:6" s="184" customFormat="1" ht="63.75">
      <c r="A329" s="76" t="s">
        <v>619</v>
      </c>
      <c r="B329" s="323" t="s">
        <v>5</v>
      </c>
      <c r="C329" s="70" t="s">
        <v>57</v>
      </c>
      <c r="D329" s="71" t="s">
        <v>20</v>
      </c>
      <c r="E329" s="257"/>
      <c r="F329" s="183">
        <f>F330+F332</f>
        <v>1555</v>
      </c>
    </row>
    <row r="330" spans="1:6" s="184" customFormat="1" ht="76.5">
      <c r="A330" s="85" t="s">
        <v>744</v>
      </c>
      <c r="B330" s="269" t="s">
        <v>5</v>
      </c>
      <c r="C330" s="79" t="s">
        <v>57</v>
      </c>
      <c r="D330" s="1" t="s">
        <v>746</v>
      </c>
      <c r="E330" s="1"/>
      <c r="F330" s="80">
        <f>F331</f>
        <v>1500</v>
      </c>
    </row>
    <row r="331" spans="1:6" s="184" customFormat="1" ht="26.25">
      <c r="A331" s="88" t="s">
        <v>989</v>
      </c>
      <c r="B331" s="269" t="s">
        <v>5</v>
      </c>
      <c r="C331" s="79" t="s">
        <v>57</v>
      </c>
      <c r="D331" s="1" t="s">
        <v>746</v>
      </c>
      <c r="E331" s="1">
        <v>240</v>
      </c>
      <c r="F331" s="80">
        <v>1500</v>
      </c>
    </row>
    <row r="332" spans="1:6" s="184" customFormat="1" ht="76.5">
      <c r="A332" s="85" t="s">
        <v>745</v>
      </c>
      <c r="B332" s="269" t="s">
        <v>5</v>
      </c>
      <c r="C332" s="79" t="s">
        <v>57</v>
      </c>
      <c r="D332" s="1" t="s">
        <v>747</v>
      </c>
      <c r="E332" s="1"/>
      <c r="F332" s="80">
        <f>F333</f>
        <v>55</v>
      </c>
    </row>
    <row r="333" spans="1:6" s="184" customFormat="1" ht="26.25">
      <c r="A333" s="88" t="s">
        <v>989</v>
      </c>
      <c r="B333" s="269" t="s">
        <v>5</v>
      </c>
      <c r="C333" s="79" t="s">
        <v>57</v>
      </c>
      <c r="D333" s="1" t="s">
        <v>747</v>
      </c>
      <c r="E333" s="1">
        <v>240</v>
      </c>
      <c r="F333" s="80">
        <v>55</v>
      </c>
    </row>
    <row r="334" spans="1:6" s="188" customFormat="1" ht="15">
      <c r="A334" s="169" t="s">
        <v>268</v>
      </c>
      <c r="B334" s="321" t="s">
        <v>5</v>
      </c>
      <c r="C334" s="175" t="s">
        <v>269</v>
      </c>
      <c r="D334" s="170"/>
      <c r="E334" s="170"/>
      <c r="F334" s="172">
        <f>F335+F357+F364</f>
        <v>58979.79999999999</v>
      </c>
    </row>
    <row r="335" spans="1:6" s="204" customFormat="1" ht="15">
      <c r="A335" s="169" t="s">
        <v>203</v>
      </c>
      <c r="B335" s="321" t="s">
        <v>5</v>
      </c>
      <c r="C335" s="175" t="s">
        <v>202</v>
      </c>
      <c r="D335" s="170"/>
      <c r="E335" s="170"/>
      <c r="F335" s="172">
        <f>F336+F347</f>
        <v>22164.8</v>
      </c>
    </row>
    <row r="336" spans="1:6" s="135" customFormat="1" ht="38.25">
      <c r="A336" s="74" t="s">
        <v>199</v>
      </c>
      <c r="B336" s="268" t="s">
        <v>5</v>
      </c>
      <c r="C336" s="133" t="s">
        <v>202</v>
      </c>
      <c r="D336" s="71" t="s">
        <v>200</v>
      </c>
      <c r="E336" s="71"/>
      <c r="F336" s="72">
        <f>F337+F340</f>
        <v>11529.9</v>
      </c>
    </row>
    <row r="337" spans="1:6" s="135" customFormat="1" ht="89.25">
      <c r="A337" s="76" t="s">
        <v>691</v>
      </c>
      <c r="B337" s="268" t="s">
        <v>5</v>
      </c>
      <c r="C337" s="133" t="s">
        <v>202</v>
      </c>
      <c r="D337" s="71" t="s">
        <v>414</v>
      </c>
      <c r="E337" s="71"/>
      <c r="F337" s="72">
        <f>F338</f>
        <v>66</v>
      </c>
    </row>
    <row r="338" spans="1:6" s="81" customFormat="1" ht="102">
      <c r="A338" s="84" t="s">
        <v>959</v>
      </c>
      <c r="B338" s="269" t="s">
        <v>5</v>
      </c>
      <c r="C338" s="134" t="s">
        <v>202</v>
      </c>
      <c r="D338" s="1" t="s">
        <v>415</v>
      </c>
      <c r="E338" s="1"/>
      <c r="F338" s="80">
        <f>F339</f>
        <v>66</v>
      </c>
    </row>
    <row r="339" spans="1:6" s="130" customFormat="1" ht="25.5">
      <c r="A339" s="84" t="s">
        <v>996</v>
      </c>
      <c r="B339" s="269" t="s">
        <v>5</v>
      </c>
      <c r="C339" s="134" t="s">
        <v>202</v>
      </c>
      <c r="D339" s="1" t="s">
        <v>415</v>
      </c>
      <c r="E339" s="1">
        <v>320</v>
      </c>
      <c r="F339" s="80">
        <v>66</v>
      </c>
    </row>
    <row r="340" spans="1:6" s="77" customFormat="1" ht="89.25">
      <c r="A340" s="199" t="s">
        <v>451</v>
      </c>
      <c r="B340" s="268" t="s">
        <v>5</v>
      </c>
      <c r="C340" s="133" t="s">
        <v>202</v>
      </c>
      <c r="D340" s="71" t="s">
        <v>201</v>
      </c>
      <c r="E340" s="71"/>
      <c r="F340" s="72">
        <f>F343+F345+F341</f>
        <v>11463.9</v>
      </c>
    </row>
    <row r="341" spans="1:6" s="77" customFormat="1" ht="165.75">
      <c r="A341" s="84" t="s">
        <v>1192</v>
      </c>
      <c r="B341" s="269" t="s">
        <v>5</v>
      </c>
      <c r="C341" s="134" t="s">
        <v>202</v>
      </c>
      <c r="D341" s="1" t="s">
        <v>1191</v>
      </c>
      <c r="E341" s="1"/>
      <c r="F341" s="80">
        <f>F342</f>
        <v>3136.4</v>
      </c>
    </row>
    <row r="342" spans="1:6" s="130" customFormat="1" ht="25.5">
      <c r="A342" s="84" t="s">
        <v>996</v>
      </c>
      <c r="B342" s="269" t="s">
        <v>5</v>
      </c>
      <c r="C342" s="134" t="s">
        <v>202</v>
      </c>
      <c r="D342" s="1" t="s">
        <v>1191</v>
      </c>
      <c r="E342" s="1" t="s">
        <v>978</v>
      </c>
      <c r="F342" s="80">
        <v>3136.4</v>
      </c>
    </row>
    <row r="343" spans="1:6" s="77" customFormat="1" ht="140.25">
      <c r="A343" s="84" t="s">
        <v>779</v>
      </c>
      <c r="B343" s="269" t="s">
        <v>5</v>
      </c>
      <c r="C343" s="134" t="s">
        <v>202</v>
      </c>
      <c r="D343" s="1" t="s">
        <v>778</v>
      </c>
      <c r="E343" s="1"/>
      <c r="F343" s="80">
        <f>F344</f>
        <v>2171.3</v>
      </c>
    </row>
    <row r="344" spans="1:6" s="77" customFormat="1" ht="25.5">
      <c r="A344" s="84" t="s">
        <v>996</v>
      </c>
      <c r="B344" s="269" t="s">
        <v>5</v>
      </c>
      <c r="C344" s="134" t="s">
        <v>202</v>
      </c>
      <c r="D344" s="1" t="s">
        <v>778</v>
      </c>
      <c r="E344" s="1">
        <v>320</v>
      </c>
      <c r="F344" s="80">
        <v>2171.3</v>
      </c>
    </row>
    <row r="345" spans="1:6" s="130" customFormat="1" ht="140.25">
      <c r="A345" s="263" t="s">
        <v>781</v>
      </c>
      <c r="B345" s="269" t="s">
        <v>5</v>
      </c>
      <c r="C345" s="134" t="s">
        <v>202</v>
      </c>
      <c r="D345" s="1" t="s">
        <v>780</v>
      </c>
      <c r="E345" s="1"/>
      <c r="F345" s="80">
        <f>F346</f>
        <v>6156.2</v>
      </c>
    </row>
    <row r="346" spans="1:6" s="130" customFormat="1" ht="25.5">
      <c r="A346" s="84" t="s">
        <v>996</v>
      </c>
      <c r="B346" s="269" t="s">
        <v>5</v>
      </c>
      <c r="C346" s="134" t="s">
        <v>202</v>
      </c>
      <c r="D346" s="1" t="s">
        <v>780</v>
      </c>
      <c r="E346" s="1">
        <v>320</v>
      </c>
      <c r="F346" s="80">
        <v>6156.2</v>
      </c>
    </row>
    <row r="347" spans="1:6" s="130" customFormat="1" ht="12.75">
      <c r="A347" s="74" t="s">
        <v>416</v>
      </c>
      <c r="B347" s="268" t="s">
        <v>5</v>
      </c>
      <c r="C347" s="70" t="s">
        <v>202</v>
      </c>
      <c r="D347" s="128" t="s">
        <v>4</v>
      </c>
      <c r="E347" s="128"/>
      <c r="F347" s="72">
        <f>F348</f>
        <v>10634.9</v>
      </c>
    </row>
    <row r="348" spans="1:6" s="130" customFormat="1" ht="12.75">
      <c r="A348" s="76" t="s">
        <v>242</v>
      </c>
      <c r="B348" s="268" t="s">
        <v>5</v>
      </c>
      <c r="C348" s="70" t="s">
        <v>202</v>
      </c>
      <c r="D348" s="128" t="s">
        <v>237</v>
      </c>
      <c r="E348" s="128"/>
      <c r="F348" s="72">
        <f>F355+F349+F351+F353</f>
        <v>10634.9</v>
      </c>
    </row>
    <row r="349" spans="1:6" s="130" customFormat="1" ht="51">
      <c r="A349" s="429" t="s">
        <v>1135</v>
      </c>
      <c r="B349" s="269" t="s">
        <v>5</v>
      </c>
      <c r="C349" s="79" t="s">
        <v>202</v>
      </c>
      <c r="D349" s="86" t="s">
        <v>1134</v>
      </c>
      <c r="E349" s="86"/>
      <c r="F349" s="80">
        <f>F350</f>
        <v>251.5</v>
      </c>
    </row>
    <row r="350" spans="1:6" s="130" customFormat="1" ht="12.75">
      <c r="A350" s="84" t="s">
        <v>75</v>
      </c>
      <c r="B350" s="269" t="s">
        <v>5</v>
      </c>
      <c r="C350" s="79" t="s">
        <v>202</v>
      </c>
      <c r="D350" s="86" t="s">
        <v>1134</v>
      </c>
      <c r="E350" s="86" t="s">
        <v>185</v>
      </c>
      <c r="F350" s="80">
        <v>251.5</v>
      </c>
    </row>
    <row r="351" spans="1:6" s="130" customFormat="1" ht="51">
      <c r="A351" s="429" t="s">
        <v>1138</v>
      </c>
      <c r="B351" s="269" t="s">
        <v>5</v>
      </c>
      <c r="C351" s="79" t="s">
        <v>202</v>
      </c>
      <c r="D351" s="86" t="s">
        <v>1136</v>
      </c>
      <c r="E351" s="86"/>
      <c r="F351" s="80">
        <f>F352</f>
        <v>7997.8</v>
      </c>
    </row>
    <row r="352" spans="1:6" s="130" customFormat="1" ht="12.75">
      <c r="A352" s="84" t="s">
        <v>75</v>
      </c>
      <c r="B352" s="269" t="s">
        <v>5</v>
      </c>
      <c r="C352" s="79" t="s">
        <v>202</v>
      </c>
      <c r="D352" s="86" t="s">
        <v>1136</v>
      </c>
      <c r="E352" s="86" t="s">
        <v>185</v>
      </c>
      <c r="F352" s="80">
        <v>7997.8</v>
      </c>
    </row>
    <row r="353" spans="1:6" s="130" customFormat="1" ht="38.25">
      <c r="A353" s="429" t="s">
        <v>1139</v>
      </c>
      <c r="B353" s="269" t="s">
        <v>5</v>
      </c>
      <c r="C353" s="79" t="s">
        <v>202</v>
      </c>
      <c r="D353" s="86" t="s">
        <v>1137</v>
      </c>
      <c r="E353" s="86"/>
      <c r="F353" s="80">
        <f>F354</f>
        <v>1045.6</v>
      </c>
    </row>
    <row r="354" spans="1:6" s="130" customFormat="1" ht="12.75">
      <c r="A354" s="84" t="s">
        <v>75</v>
      </c>
      <c r="B354" s="269" t="s">
        <v>5</v>
      </c>
      <c r="C354" s="79" t="s">
        <v>202</v>
      </c>
      <c r="D354" s="86" t="s">
        <v>1137</v>
      </c>
      <c r="E354" s="86" t="s">
        <v>185</v>
      </c>
      <c r="F354" s="80">
        <v>1045.6</v>
      </c>
    </row>
    <row r="355" spans="1:6" s="130" customFormat="1" ht="51">
      <c r="A355" s="397" t="s">
        <v>1038</v>
      </c>
      <c r="B355" s="269" t="s">
        <v>5</v>
      </c>
      <c r="C355" s="79" t="s">
        <v>202</v>
      </c>
      <c r="D355" s="86" t="s">
        <v>1037</v>
      </c>
      <c r="E355" s="86"/>
      <c r="F355" s="80">
        <f>F356</f>
        <v>1340</v>
      </c>
    </row>
    <row r="356" spans="1:6" s="130" customFormat="1" ht="12.75">
      <c r="A356" s="89" t="s">
        <v>997</v>
      </c>
      <c r="B356" s="269" t="s">
        <v>5</v>
      </c>
      <c r="C356" s="79" t="s">
        <v>202</v>
      </c>
      <c r="D356" s="86" t="s">
        <v>1037</v>
      </c>
      <c r="E356" s="86" t="s">
        <v>984</v>
      </c>
      <c r="F356" s="80">
        <v>1340</v>
      </c>
    </row>
    <row r="357" spans="1:6" s="132" customFormat="1" ht="14.25">
      <c r="A357" s="169" t="s">
        <v>182</v>
      </c>
      <c r="B357" s="321" t="s">
        <v>5</v>
      </c>
      <c r="C357" s="175" t="s">
        <v>183</v>
      </c>
      <c r="D357" s="170"/>
      <c r="E357" s="170"/>
      <c r="F357" s="172">
        <f>F358</f>
        <v>35495.799999999996</v>
      </c>
    </row>
    <row r="358" spans="1:6" s="188" customFormat="1" ht="38.25">
      <c r="A358" s="74" t="s">
        <v>199</v>
      </c>
      <c r="B358" s="268" t="s">
        <v>5</v>
      </c>
      <c r="C358" s="133" t="s">
        <v>183</v>
      </c>
      <c r="D358" s="71" t="s">
        <v>200</v>
      </c>
      <c r="E358" s="71"/>
      <c r="F358" s="72">
        <f>F359</f>
        <v>35495.799999999996</v>
      </c>
    </row>
    <row r="359" spans="1:6" s="131" customFormat="1" ht="114.75">
      <c r="A359" s="76" t="s">
        <v>1218</v>
      </c>
      <c r="B359" s="268" t="s">
        <v>5</v>
      </c>
      <c r="C359" s="133" t="s">
        <v>183</v>
      </c>
      <c r="D359" s="71" t="s">
        <v>59</v>
      </c>
      <c r="E359" s="71"/>
      <c r="F359" s="72">
        <f>F362+F360</f>
        <v>35495.799999999996</v>
      </c>
    </row>
    <row r="360" spans="1:6" s="131" customFormat="1" ht="153">
      <c r="A360" s="85" t="s">
        <v>783</v>
      </c>
      <c r="B360" s="269" t="s">
        <v>5</v>
      </c>
      <c r="C360" s="134" t="s">
        <v>183</v>
      </c>
      <c r="D360" s="1" t="s">
        <v>782</v>
      </c>
      <c r="E360" s="1"/>
      <c r="F360" s="80">
        <f>F361</f>
        <v>1569.2</v>
      </c>
    </row>
    <row r="361" spans="1:6" s="131" customFormat="1" ht="12.75">
      <c r="A361" s="83" t="s">
        <v>994</v>
      </c>
      <c r="B361" s="269" t="s">
        <v>5</v>
      </c>
      <c r="C361" s="134" t="s">
        <v>183</v>
      </c>
      <c r="D361" s="1" t="s">
        <v>782</v>
      </c>
      <c r="E361" s="1">
        <v>410</v>
      </c>
      <c r="F361" s="80">
        <v>1569.2</v>
      </c>
    </row>
    <row r="362" spans="1:6" s="195" customFormat="1" ht="153">
      <c r="A362" s="85" t="s">
        <v>612</v>
      </c>
      <c r="B362" s="269" t="s">
        <v>5</v>
      </c>
      <c r="C362" s="134" t="s">
        <v>183</v>
      </c>
      <c r="D362" s="1" t="s">
        <v>60</v>
      </c>
      <c r="E362" s="1"/>
      <c r="F362" s="80">
        <f>F363</f>
        <v>33926.6</v>
      </c>
    </row>
    <row r="363" spans="1:6" s="73" customFormat="1" ht="12.75">
      <c r="A363" s="83" t="s">
        <v>994</v>
      </c>
      <c r="B363" s="269" t="s">
        <v>5</v>
      </c>
      <c r="C363" s="134" t="s">
        <v>183</v>
      </c>
      <c r="D363" s="1" t="s">
        <v>60</v>
      </c>
      <c r="E363" s="1">
        <v>410</v>
      </c>
      <c r="F363" s="80">
        <v>33926.6</v>
      </c>
    </row>
    <row r="364" spans="1:6" s="132" customFormat="1" ht="14.25">
      <c r="A364" s="169" t="s">
        <v>173</v>
      </c>
      <c r="B364" s="321" t="s">
        <v>5</v>
      </c>
      <c r="C364" s="175" t="s">
        <v>172</v>
      </c>
      <c r="D364" s="170"/>
      <c r="E364" s="170"/>
      <c r="F364" s="172">
        <f>F365+F369</f>
        <v>1319.2</v>
      </c>
    </row>
    <row r="365" spans="1:6" s="131" customFormat="1" ht="38.25">
      <c r="A365" s="74" t="s">
        <v>1</v>
      </c>
      <c r="B365" s="268" t="s">
        <v>5</v>
      </c>
      <c r="C365" s="133" t="s">
        <v>172</v>
      </c>
      <c r="D365" s="71" t="s">
        <v>11</v>
      </c>
      <c r="E365" s="71"/>
      <c r="F365" s="72">
        <f>F366</f>
        <v>50</v>
      </c>
    </row>
    <row r="366" spans="1:6" s="131" customFormat="1" ht="63.75">
      <c r="A366" s="76" t="s">
        <v>613</v>
      </c>
      <c r="B366" s="268" t="s">
        <v>5</v>
      </c>
      <c r="C366" s="133" t="s">
        <v>172</v>
      </c>
      <c r="D366" s="71" t="s">
        <v>41</v>
      </c>
      <c r="E366" s="71"/>
      <c r="F366" s="72">
        <f>F367</f>
        <v>50</v>
      </c>
    </row>
    <row r="367" spans="1:6" s="68" customFormat="1" ht="140.25">
      <c r="A367" s="82" t="s">
        <v>1002</v>
      </c>
      <c r="B367" s="269" t="s">
        <v>5</v>
      </c>
      <c r="C367" s="134" t="s">
        <v>172</v>
      </c>
      <c r="D367" s="86" t="s">
        <v>999</v>
      </c>
      <c r="E367" s="86"/>
      <c r="F367" s="80">
        <f>F368</f>
        <v>50</v>
      </c>
    </row>
    <row r="368" spans="1:6" s="81" customFormat="1" ht="38.25">
      <c r="A368" s="85" t="s">
        <v>136</v>
      </c>
      <c r="B368" s="269" t="s">
        <v>5</v>
      </c>
      <c r="C368" s="134" t="s">
        <v>172</v>
      </c>
      <c r="D368" s="86" t="s">
        <v>999</v>
      </c>
      <c r="E368" s="86" t="s">
        <v>93</v>
      </c>
      <c r="F368" s="80">
        <v>50</v>
      </c>
    </row>
    <row r="369" spans="1:6" s="81" customFormat="1" ht="38.25">
      <c r="A369" s="74" t="s">
        <v>3</v>
      </c>
      <c r="B369" s="268" t="s">
        <v>5</v>
      </c>
      <c r="C369" s="133" t="s">
        <v>172</v>
      </c>
      <c r="D369" s="71" t="s">
        <v>14</v>
      </c>
      <c r="E369" s="71"/>
      <c r="F369" s="72">
        <f>F370</f>
        <v>1269.2</v>
      </c>
    </row>
    <row r="370" spans="1:6" s="81" customFormat="1" ht="63.75">
      <c r="A370" s="76" t="s">
        <v>730</v>
      </c>
      <c r="B370" s="268" t="s">
        <v>5</v>
      </c>
      <c r="C370" s="133" t="s">
        <v>172</v>
      </c>
      <c r="D370" s="71" t="s">
        <v>53</v>
      </c>
      <c r="E370" s="71"/>
      <c r="F370" s="72">
        <f>F371+F373</f>
        <v>1269.2</v>
      </c>
    </row>
    <row r="371" spans="1:6" s="77" customFormat="1" ht="102">
      <c r="A371" s="85" t="s">
        <v>953</v>
      </c>
      <c r="B371" s="269" t="s">
        <v>5</v>
      </c>
      <c r="C371" s="134" t="s">
        <v>172</v>
      </c>
      <c r="D371" s="1" t="s">
        <v>998</v>
      </c>
      <c r="E371" s="1"/>
      <c r="F371" s="80">
        <f>F372</f>
        <v>372</v>
      </c>
    </row>
    <row r="372" spans="1:6" s="77" customFormat="1" ht="25.5">
      <c r="A372" s="85" t="s">
        <v>235</v>
      </c>
      <c r="B372" s="269" t="s">
        <v>5</v>
      </c>
      <c r="C372" s="134" t="s">
        <v>172</v>
      </c>
      <c r="D372" s="1" t="s">
        <v>998</v>
      </c>
      <c r="E372" s="1" t="s">
        <v>234</v>
      </c>
      <c r="F372" s="80">
        <v>372</v>
      </c>
    </row>
    <row r="373" spans="1:6" s="77" customFormat="1" ht="114.75">
      <c r="A373" s="82" t="s">
        <v>1034</v>
      </c>
      <c r="B373" s="269" t="s">
        <v>5</v>
      </c>
      <c r="C373" s="134" t="s">
        <v>172</v>
      </c>
      <c r="D373" s="86" t="s">
        <v>1033</v>
      </c>
      <c r="E373" s="86"/>
      <c r="F373" s="80">
        <f>F374</f>
        <v>897.2</v>
      </c>
    </row>
    <row r="374" spans="1:6" s="77" customFormat="1" ht="25.5">
      <c r="A374" s="85" t="s">
        <v>235</v>
      </c>
      <c r="B374" s="269" t="s">
        <v>5</v>
      </c>
      <c r="C374" s="134" t="s">
        <v>172</v>
      </c>
      <c r="D374" s="86" t="s">
        <v>1033</v>
      </c>
      <c r="E374" s="86" t="s">
        <v>234</v>
      </c>
      <c r="F374" s="80">
        <v>897.2</v>
      </c>
    </row>
    <row r="375" spans="1:6" ht="14.25">
      <c r="A375" s="169" t="s">
        <v>283</v>
      </c>
      <c r="B375" s="321" t="s">
        <v>5</v>
      </c>
      <c r="C375" s="175" t="s">
        <v>278</v>
      </c>
      <c r="D375" s="170"/>
      <c r="E375" s="170"/>
      <c r="F375" s="172">
        <f>F376</f>
        <v>895</v>
      </c>
    </row>
    <row r="376" spans="1:6" ht="14.25">
      <c r="A376" s="169" t="s">
        <v>65</v>
      </c>
      <c r="B376" s="321" t="s">
        <v>5</v>
      </c>
      <c r="C376" s="171" t="s">
        <v>64</v>
      </c>
      <c r="D376" s="170"/>
      <c r="E376" s="170"/>
      <c r="F376" s="172">
        <f>F377</f>
        <v>895</v>
      </c>
    </row>
    <row r="377" spans="1:6" ht="38.25">
      <c r="A377" s="74" t="s">
        <v>207</v>
      </c>
      <c r="B377" s="268" t="s">
        <v>5</v>
      </c>
      <c r="C377" s="70" t="s">
        <v>64</v>
      </c>
      <c r="D377" s="71" t="s">
        <v>7</v>
      </c>
      <c r="E377" s="71"/>
      <c r="F377" s="72">
        <f>F378</f>
        <v>895</v>
      </c>
    </row>
    <row r="378" spans="1:6" ht="63.75">
      <c r="A378" s="76" t="s">
        <v>1215</v>
      </c>
      <c r="B378" s="268" t="s">
        <v>5</v>
      </c>
      <c r="C378" s="70" t="s">
        <v>64</v>
      </c>
      <c r="D378" s="71" t="s">
        <v>15</v>
      </c>
      <c r="E378" s="71"/>
      <c r="F378" s="72">
        <f>F379+F381+F383</f>
        <v>895</v>
      </c>
    </row>
    <row r="379" spans="1:6" ht="89.25">
      <c r="A379" s="85" t="s">
        <v>749</v>
      </c>
      <c r="B379" s="269" t="s">
        <v>5</v>
      </c>
      <c r="C379" s="79" t="s">
        <v>64</v>
      </c>
      <c r="D379" s="1" t="s">
        <v>748</v>
      </c>
      <c r="E379" s="1"/>
      <c r="F379" s="80">
        <f>F380</f>
        <v>560</v>
      </c>
    </row>
    <row r="380" spans="1:6" ht="25.5">
      <c r="A380" s="47" t="s">
        <v>989</v>
      </c>
      <c r="B380" s="269" t="s">
        <v>5</v>
      </c>
      <c r="C380" s="79" t="s">
        <v>64</v>
      </c>
      <c r="D380" s="1" t="s">
        <v>748</v>
      </c>
      <c r="E380" s="1">
        <v>240</v>
      </c>
      <c r="F380" s="80">
        <v>560</v>
      </c>
    </row>
    <row r="381" spans="1:6" s="188" customFormat="1" ht="114.75">
      <c r="A381" s="47" t="s">
        <v>752</v>
      </c>
      <c r="B381" s="269" t="s">
        <v>5</v>
      </c>
      <c r="C381" s="79" t="s">
        <v>64</v>
      </c>
      <c r="D381" s="1" t="s">
        <v>750</v>
      </c>
      <c r="E381" s="1"/>
      <c r="F381" s="80">
        <f>F382</f>
        <v>235</v>
      </c>
    </row>
    <row r="382" spans="1:6" s="188" customFormat="1" ht="25.5">
      <c r="A382" s="47" t="s">
        <v>989</v>
      </c>
      <c r="B382" s="269" t="s">
        <v>5</v>
      </c>
      <c r="C382" s="79" t="s">
        <v>64</v>
      </c>
      <c r="D382" s="1" t="s">
        <v>750</v>
      </c>
      <c r="E382" s="1">
        <v>240</v>
      </c>
      <c r="F382" s="80">
        <v>235</v>
      </c>
    </row>
    <row r="383" spans="1:6" s="131" customFormat="1" ht="76.5">
      <c r="A383" s="47" t="s">
        <v>753</v>
      </c>
      <c r="B383" s="269" t="s">
        <v>5</v>
      </c>
      <c r="C383" s="79" t="s">
        <v>64</v>
      </c>
      <c r="D383" s="1" t="s">
        <v>751</v>
      </c>
      <c r="E383" s="1"/>
      <c r="F383" s="80">
        <f>F384</f>
        <v>100</v>
      </c>
    </row>
    <row r="384" spans="1:6" s="131" customFormat="1" ht="25.5">
      <c r="A384" s="47" t="s">
        <v>989</v>
      </c>
      <c r="B384" s="269" t="s">
        <v>5</v>
      </c>
      <c r="C384" s="79" t="s">
        <v>64</v>
      </c>
      <c r="D384" s="1" t="s">
        <v>751</v>
      </c>
      <c r="E384" s="1">
        <v>240</v>
      </c>
      <c r="F384" s="80">
        <v>100</v>
      </c>
    </row>
    <row r="385" spans="1:6" s="176" customFormat="1" ht="28.5">
      <c r="A385" s="169" t="s">
        <v>701</v>
      </c>
      <c r="B385" s="371">
        <v>111</v>
      </c>
      <c r="C385" s="175"/>
      <c r="D385" s="170"/>
      <c r="E385" s="170"/>
      <c r="F385" s="172">
        <f>F386+F418+F432+F455+F471+F481+F487+F465+F426</f>
        <v>286253.69999999995</v>
      </c>
    </row>
    <row r="386" spans="1:6" s="176" customFormat="1" ht="15">
      <c r="A386" s="169" t="s">
        <v>267</v>
      </c>
      <c r="B386" s="371">
        <v>111</v>
      </c>
      <c r="C386" s="175" t="s">
        <v>266</v>
      </c>
      <c r="D386" s="196"/>
      <c r="E386" s="196"/>
      <c r="F386" s="172">
        <f>F387+F406+F411</f>
        <v>29213.199999999997</v>
      </c>
    </row>
    <row r="387" spans="1:6" s="81" customFormat="1" ht="42.75">
      <c r="A387" s="180" t="s">
        <v>155</v>
      </c>
      <c r="B387" s="371" t="s">
        <v>178</v>
      </c>
      <c r="C387" s="175" t="s">
        <v>154</v>
      </c>
      <c r="D387" s="196"/>
      <c r="E387" s="196"/>
      <c r="F387" s="172">
        <f>F388</f>
        <v>21418.1</v>
      </c>
    </row>
    <row r="388" spans="1:6" s="81" customFormat="1" ht="25.5">
      <c r="A388" s="74" t="s">
        <v>164</v>
      </c>
      <c r="B388" s="372" t="s">
        <v>178</v>
      </c>
      <c r="C388" s="133" t="s">
        <v>154</v>
      </c>
      <c r="D388" s="101" t="s">
        <v>163</v>
      </c>
      <c r="E388" s="101"/>
      <c r="F388" s="103">
        <f>F389</f>
        <v>21418.1</v>
      </c>
    </row>
    <row r="389" spans="1:6" s="130" customFormat="1" ht="12.75">
      <c r="A389" s="76" t="s">
        <v>159</v>
      </c>
      <c r="B389" s="373" t="s">
        <v>178</v>
      </c>
      <c r="C389" s="133" t="s">
        <v>154</v>
      </c>
      <c r="D389" s="71" t="s">
        <v>158</v>
      </c>
      <c r="E389" s="71"/>
      <c r="F389" s="72">
        <f>F390+F392+F398+F400+F396+F403</f>
        <v>21418.1</v>
      </c>
    </row>
    <row r="390" spans="1:6" s="81" customFormat="1" ht="38.25">
      <c r="A390" s="88" t="s">
        <v>88</v>
      </c>
      <c r="B390" s="370" t="s">
        <v>178</v>
      </c>
      <c r="C390" s="134" t="s">
        <v>154</v>
      </c>
      <c r="D390" s="92" t="s">
        <v>152</v>
      </c>
      <c r="E390" s="92"/>
      <c r="F390" s="94">
        <f>F391</f>
        <v>13746</v>
      </c>
    </row>
    <row r="391" spans="1:6" s="81" customFormat="1" ht="25.5">
      <c r="A391" s="100" t="s">
        <v>979</v>
      </c>
      <c r="B391" s="370" t="s">
        <v>178</v>
      </c>
      <c r="C391" s="134" t="s">
        <v>154</v>
      </c>
      <c r="D391" s="92" t="s">
        <v>152</v>
      </c>
      <c r="E391" s="92">
        <v>120</v>
      </c>
      <c r="F391" s="94">
        <f>15100-1354</f>
        <v>13746</v>
      </c>
    </row>
    <row r="392" spans="1:6" s="130" customFormat="1" ht="38.25">
      <c r="A392" s="100" t="s">
        <v>89</v>
      </c>
      <c r="B392" s="370" t="s">
        <v>178</v>
      </c>
      <c r="C392" s="134" t="s">
        <v>154</v>
      </c>
      <c r="D392" s="92" t="s">
        <v>150</v>
      </c>
      <c r="E392" s="92"/>
      <c r="F392" s="94">
        <f>F393+F394+F395</f>
        <v>764.5</v>
      </c>
    </row>
    <row r="393" spans="1:6" s="81" customFormat="1" ht="25.5">
      <c r="A393" s="100" t="s">
        <v>979</v>
      </c>
      <c r="B393" s="370" t="s">
        <v>178</v>
      </c>
      <c r="C393" s="134" t="s">
        <v>154</v>
      </c>
      <c r="D393" s="92" t="s">
        <v>150</v>
      </c>
      <c r="E393" s="92">
        <v>120</v>
      </c>
      <c r="F393" s="94">
        <v>37</v>
      </c>
    </row>
    <row r="394" spans="1:6" s="81" customFormat="1" ht="25.5">
      <c r="A394" s="100" t="s">
        <v>989</v>
      </c>
      <c r="B394" s="370" t="s">
        <v>178</v>
      </c>
      <c r="C394" s="134" t="s">
        <v>154</v>
      </c>
      <c r="D394" s="92" t="s">
        <v>150</v>
      </c>
      <c r="E394" s="92">
        <v>240</v>
      </c>
      <c r="F394" s="94">
        <v>676.5</v>
      </c>
    </row>
    <row r="395" spans="1:6" s="131" customFormat="1" ht="12.75">
      <c r="A395" s="100" t="s">
        <v>993</v>
      </c>
      <c r="B395" s="370" t="s">
        <v>178</v>
      </c>
      <c r="C395" s="134" t="s">
        <v>154</v>
      </c>
      <c r="D395" s="92" t="s">
        <v>150</v>
      </c>
      <c r="E395" s="92">
        <v>850</v>
      </c>
      <c r="F395" s="94">
        <v>51</v>
      </c>
    </row>
    <row r="396" spans="1:6" s="81" customFormat="1" ht="51">
      <c r="A396" s="82" t="s">
        <v>966</v>
      </c>
      <c r="B396" s="370" t="s">
        <v>178</v>
      </c>
      <c r="C396" s="134" t="s">
        <v>154</v>
      </c>
      <c r="D396" s="92" t="s">
        <v>927</v>
      </c>
      <c r="E396" s="92"/>
      <c r="F396" s="94">
        <f>F397</f>
        <v>1890.2</v>
      </c>
    </row>
    <row r="397" spans="1:6" s="77" customFormat="1" ht="25.5">
      <c r="A397" s="100" t="s">
        <v>979</v>
      </c>
      <c r="B397" s="370" t="s">
        <v>178</v>
      </c>
      <c r="C397" s="134" t="s">
        <v>154</v>
      </c>
      <c r="D397" s="92" t="s">
        <v>927</v>
      </c>
      <c r="E397" s="92">
        <v>120</v>
      </c>
      <c r="F397" s="94">
        <v>1890.2</v>
      </c>
    </row>
    <row r="398" spans="1:6" s="131" customFormat="1" ht="63.75">
      <c r="A398" s="88" t="s">
        <v>973</v>
      </c>
      <c r="B398" s="370" t="s">
        <v>178</v>
      </c>
      <c r="C398" s="134" t="s">
        <v>154</v>
      </c>
      <c r="D398" s="92" t="s">
        <v>403</v>
      </c>
      <c r="E398" s="92"/>
      <c r="F398" s="94">
        <f>F399</f>
        <v>27.9</v>
      </c>
    </row>
    <row r="399" spans="1:6" s="131" customFormat="1" ht="25.5">
      <c r="A399" s="100" t="s">
        <v>979</v>
      </c>
      <c r="B399" s="370" t="s">
        <v>178</v>
      </c>
      <c r="C399" s="134" t="s">
        <v>154</v>
      </c>
      <c r="D399" s="92" t="s">
        <v>403</v>
      </c>
      <c r="E399" s="92">
        <v>120</v>
      </c>
      <c r="F399" s="94">
        <v>27.9</v>
      </c>
    </row>
    <row r="400" spans="1:6" ht="51">
      <c r="A400" s="88" t="s">
        <v>972</v>
      </c>
      <c r="B400" s="370" t="s">
        <v>178</v>
      </c>
      <c r="C400" s="134" t="s">
        <v>154</v>
      </c>
      <c r="D400" s="92" t="s">
        <v>404</v>
      </c>
      <c r="E400" s="92"/>
      <c r="F400" s="94">
        <f>F401+F402</f>
        <v>862.5</v>
      </c>
    </row>
    <row r="401" spans="1:6" ht="25.5">
      <c r="A401" s="100" t="s">
        <v>979</v>
      </c>
      <c r="B401" s="370" t="s">
        <v>178</v>
      </c>
      <c r="C401" s="134" t="s">
        <v>154</v>
      </c>
      <c r="D401" s="92" t="s">
        <v>404</v>
      </c>
      <c r="E401" s="92">
        <v>120</v>
      </c>
      <c r="F401" s="94">
        <v>820</v>
      </c>
    </row>
    <row r="402" spans="1:6" ht="25.5">
      <c r="A402" s="100" t="s">
        <v>989</v>
      </c>
      <c r="B402" s="370" t="s">
        <v>178</v>
      </c>
      <c r="C402" s="134" t="s">
        <v>154</v>
      </c>
      <c r="D402" s="92" t="s">
        <v>404</v>
      </c>
      <c r="E402" s="92">
        <v>240</v>
      </c>
      <c r="F402" s="94">
        <v>42.5</v>
      </c>
    </row>
    <row r="403" spans="1:6" s="77" customFormat="1" ht="51">
      <c r="A403" s="100" t="s">
        <v>1006</v>
      </c>
      <c r="B403" s="374" t="s">
        <v>178</v>
      </c>
      <c r="C403" s="134" t="s">
        <v>154</v>
      </c>
      <c r="D403" s="107" t="s">
        <v>928</v>
      </c>
      <c r="E403" s="106"/>
      <c r="F403" s="125">
        <f>F404+F405</f>
        <v>4127</v>
      </c>
    </row>
    <row r="404" spans="1:6" s="77" customFormat="1" ht="25.5">
      <c r="A404" s="100" t="s">
        <v>979</v>
      </c>
      <c r="B404" s="375" t="s">
        <v>178</v>
      </c>
      <c r="C404" s="134" t="s">
        <v>154</v>
      </c>
      <c r="D404" s="107" t="s">
        <v>928</v>
      </c>
      <c r="E404" s="106">
        <v>120</v>
      </c>
      <c r="F404" s="124">
        <v>3666</v>
      </c>
    </row>
    <row r="405" spans="1:6" s="77" customFormat="1" ht="25.5">
      <c r="A405" s="100" t="s">
        <v>989</v>
      </c>
      <c r="B405" s="375" t="s">
        <v>178</v>
      </c>
      <c r="C405" s="134" t="s">
        <v>154</v>
      </c>
      <c r="D405" s="107" t="s">
        <v>928</v>
      </c>
      <c r="E405" s="106">
        <v>240</v>
      </c>
      <c r="F405" s="124">
        <v>461</v>
      </c>
    </row>
    <row r="406" spans="1:6" s="81" customFormat="1" ht="14.25">
      <c r="A406" s="197" t="s">
        <v>428</v>
      </c>
      <c r="B406" s="376" t="s">
        <v>178</v>
      </c>
      <c r="C406" s="171" t="s">
        <v>240</v>
      </c>
      <c r="D406" s="181"/>
      <c r="E406" s="182"/>
      <c r="F406" s="198">
        <f>F407</f>
        <v>7611.6</v>
      </c>
    </row>
    <row r="407" spans="1:6" ht="12.75">
      <c r="A407" s="74" t="s">
        <v>416</v>
      </c>
      <c r="B407" s="373" t="s">
        <v>178</v>
      </c>
      <c r="C407" s="70" t="s">
        <v>240</v>
      </c>
      <c r="D407" s="127" t="s">
        <v>4</v>
      </c>
      <c r="E407" s="127"/>
      <c r="F407" s="72">
        <f>F408</f>
        <v>7611.6</v>
      </c>
    </row>
    <row r="408" spans="1:6" ht="12.75">
      <c r="A408" s="76" t="s">
        <v>242</v>
      </c>
      <c r="B408" s="373" t="s">
        <v>178</v>
      </c>
      <c r="C408" s="70" t="s">
        <v>240</v>
      </c>
      <c r="D408" s="128" t="s">
        <v>237</v>
      </c>
      <c r="E408" s="128"/>
      <c r="F408" s="72">
        <f>F409</f>
        <v>7611.6</v>
      </c>
    </row>
    <row r="409" spans="1:6" s="189" customFormat="1" ht="39">
      <c r="A409" s="88" t="s">
        <v>427</v>
      </c>
      <c r="B409" s="370" t="s">
        <v>178</v>
      </c>
      <c r="C409" s="79" t="s">
        <v>240</v>
      </c>
      <c r="D409" s="92" t="s">
        <v>239</v>
      </c>
      <c r="E409" s="92"/>
      <c r="F409" s="94">
        <f>F410</f>
        <v>7611.6</v>
      </c>
    </row>
    <row r="410" spans="1:6" s="123" customFormat="1" ht="12.75">
      <c r="A410" s="88" t="s">
        <v>419</v>
      </c>
      <c r="B410" s="370" t="s">
        <v>178</v>
      </c>
      <c r="C410" s="79" t="s">
        <v>240</v>
      </c>
      <c r="D410" s="92" t="s">
        <v>239</v>
      </c>
      <c r="E410" s="92">
        <v>870</v>
      </c>
      <c r="F410" s="94">
        <v>7611.6</v>
      </c>
    </row>
    <row r="411" spans="1:6" ht="14.25">
      <c r="A411" s="169" t="s">
        <v>153</v>
      </c>
      <c r="B411" s="371" t="s">
        <v>178</v>
      </c>
      <c r="C411" s="175" t="s">
        <v>151</v>
      </c>
      <c r="D411" s="196"/>
      <c r="E411" s="196"/>
      <c r="F411" s="172">
        <f>F412</f>
        <v>183.5</v>
      </c>
    </row>
    <row r="412" spans="1:6" ht="63.75">
      <c r="A412" s="74" t="s">
        <v>2</v>
      </c>
      <c r="B412" s="373" t="s">
        <v>178</v>
      </c>
      <c r="C412" s="133" t="s">
        <v>151</v>
      </c>
      <c r="D412" s="71" t="s">
        <v>12</v>
      </c>
      <c r="E412" s="71"/>
      <c r="F412" s="72">
        <f>F413</f>
        <v>183.5</v>
      </c>
    </row>
    <row r="413" spans="1:6" s="81" customFormat="1" ht="89.25">
      <c r="A413" s="76" t="s">
        <v>726</v>
      </c>
      <c r="B413" s="373" t="s">
        <v>178</v>
      </c>
      <c r="C413" s="133" t="s">
        <v>151</v>
      </c>
      <c r="D413" s="71" t="s">
        <v>45</v>
      </c>
      <c r="E413" s="71"/>
      <c r="F413" s="72">
        <f>F414+F416</f>
        <v>183.5</v>
      </c>
    </row>
    <row r="414" spans="1:6" s="131" customFormat="1" ht="102">
      <c r="A414" s="85" t="s">
        <v>724</v>
      </c>
      <c r="B414" s="377" t="s">
        <v>178</v>
      </c>
      <c r="C414" s="134" t="s">
        <v>151</v>
      </c>
      <c r="D414" s="1" t="s">
        <v>190</v>
      </c>
      <c r="E414" s="1"/>
      <c r="F414" s="80">
        <f>F415</f>
        <v>85</v>
      </c>
    </row>
    <row r="415" spans="1:6" s="131" customFormat="1" ht="25.5">
      <c r="A415" s="47" t="s">
        <v>989</v>
      </c>
      <c r="B415" s="377" t="s">
        <v>178</v>
      </c>
      <c r="C415" s="134" t="s">
        <v>151</v>
      </c>
      <c r="D415" s="1" t="s">
        <v>190</v>
      </c>
      <c r="E415" s="1">
        <v>240</v>
      </c>
      <c r="F415" s="80">
        <v>85</v>
      </c>
    </row>
    <row r="416" spans="1:6" s="81" customFormat="1" ht="102">
      <c r="A416" s="85" t="s">
        <v>725</v>
      </c>
      <c r="B416" s="377" t="s">
        <v>178</v>
      </c>
      <c r="C416" s="134" t="s">
        <v>151</v>
      </c>
      <c r="D416" s="1" t="s">
        <v>191</v>
      </c>
      <c r="E416" s="1"/>
      <c r="F416" s="80">
        <f>F417</f>
        <v>98.5</v>
      </c>
    </row>
    <row r="417" spans="1:6" s="81" customFormat="1" ht="25.5">
      <c r="A417" s="47" t="s">
        <v>989</v>
      </c>
      <c r="B417" s="377" t="s">
        <v>178</v>
      </c>
      <c r="C417" s="134" t="s">
        <v>151</v>
      </c>
      <c r="D417" s="1" t="s">
        <v>191</v>
      </c>
      <c r="E417" s="1">
        <v>240</v>
      </c>
      <c r="F417" s="80">
        <v>98.5</v>
      </c>
    </row>
    <row r="418" spans="1:6" s="77" customFormat="1" ht="28.5">
      <c r="A418" s="169" t="s">
        <v>272</v>
      </c>
      <c r="B418" s="371" t="s">
        <v>178</v>
      </c>
      <c r="C418" s="175" t="s">
        <v>271</v>
      </c>
      <c r="D418" s="170"/>
      <c r="E418" s="170"/>
      <c r="F418" s="172">
        <f>F419</f>
        <v>400</v>
      </c>
    </row>
    <row r="419" spans="1:6" s="68" customFormat="1" ht="42.75">
      <c r="A419" s="169" t="s">
        <v>273</v>
      </c>
      <c r="B419" s="371" t="s">
        <v>178</v>
      </c>
      <c r="C419" s="175" t="s">
        <v>195</v>
      </c>
      <c r="D419" s="170"/>
      <c r="E419" s="170"/>
      <c r="F419" s="172">
        <f>F420</f>
        <v>400</v>
      </c>
    </row>
    <row r="420" spans="1:6" ht="38.25">
      <c r="A420" s="74" t="s">
        <v>442</v>
      </c>
      <c r="B420" s="373" t="s">
        <v>178</v>
      </c>
      <c r="C420" s="133" t="s">
        <v>195</v>
      </c>
      <c r="D420" s="71" t="s">
        <v>13</v>
      </c>
      <c r="E420" s="71"/>
      <c r="F420" s="72">
        <f>F421</f>
        <v>400</v>
      </c>
    </row>
    <row r="421" spans="1:6" ht="102">
      <c r="A421" s="76" t="s">
        <v>529</v>
      </c>
      <c r="B421" s="373" t="s">
        <v>178</v>
      </c>
      <c r="C421" s="133" t="s">
        <v>195</v>
      </c>
      <c r="D421" s="71" t="s">
        <v>47</v>
      </c>
      <c r="E421" s="71"/>
      <c r="F421" s="72">
        <f>F422+F424</f>
        <v>400</v>
      </c>
    </row>
    <row r="422" spans="1:6" s="184" customFormat="1" ht="114.75">
      <c r="A422" s="85" t="s">
        <v>615</v>
      </c>
      <c r="B422" s="377" t="s">
        <v>178</v>
      </c>
      <c r="C422" s="134" t="s">
        <v>195</v>
      </c>
      <c r="D422" s="1" t="s">
        <v>616</v>
      </c>
      <c r="E422" s="1"/>
      <c r="F422" s="80">
        <f>F423</f>
        <v>200</v>
      </c>
    </row>
    <row r="423" spans="1:6" s="184" customFormat="1" ht="15">
      <c r="A423" s="85" t="s">
        <v>75</v>
      </c>
      <c r="B423" s="377" t="s">
        <v>178</v>
      </c>
      <c r="C423" s="134" t="s">
        <v>195</v>
      </c>
      <c r="D423" s="1" t="s">
        <v>616</v>
      </c>
      <c r="E423" s="1" t="s">
        <v>185</v>
      </c>
      <c r="F423" s="80">
        <v>200</v>
      </c>
    </row>
    <row r="424" spans="1:6" s="184" customFormat="1" ht="114.75">
      <c r="A424" s="85" t="s">
        <v>534</v>
      </c>
      <c r="B424" s="377" t="s">
        <v>178</v>
      </c>
      <c r="C424" s="134" t="s">
        <v>195</v>
      </c>
      <c r="D424" s="1" t="s">
        <v>617</v>
      </c>
      <c r="E424" s="1"/>
      <c r="F424" s="80">
        <f>F425</f>
        <v>200</v>
      </c>
    </row>
    <row r="425" spans="1:6" s="189" customFormat="1" ht="15">
      <c r="A425" s="83" t="s">
        <v>75</v>
      </c>
      <c r="B425" s="377" t="s">
        <v>178</v>
      </c>
      <c r="C425" s="134" t="s">
        <v>195</v>
      </c>
      <c r="D425" s="1" t="s">
        <v>617</v>
      </c>
      <c r="E425" s="1" t="s">
        <v>185</v>
      </c>
      <c r="F425" s="80">
        <v>200</v>
      </c>
    </row>
    <row r="426" spans="1:6" s="189" customFormat="1" ht="15">
      <c r="A426" s="169" t="s">
        <v>275</v>
      </c>
      <c r="B426" s="373" t="s">
        <v>178</v>
      </c>
      <c r="C426" s="171" t="s">
        <v>274</v>
      </c>
      <c r="D426" s="170"/>
      <c r="E426" s="170"/>
      <c r="F426" s="407">
        <f>F427</f>
        <v>3500</v>
      </c>
    </row>
    <row r="427" spans="1:6" ht="15">
      <c r="A427" s="403" t="s">
        <v>101</v>
      </c>
      <c r="B427" s="373" t="s">
        <v>178</v>
      </c>
      <c r="C427" s="181" t="s">
        <v>100</v>
      </c>
      <c r="D427" s="404"/>
      <c r="E427" s="186"/>
      <c r="F427" s="405">
        <f>F428</f>
        <v>3500</v>
      </c>
    </row>
    <row r="428" spans="1:6" s="184" customFormat="1" ht="15">
      <c r="A428" s="74" t="s">
        <v>416</v>
      </c>
      <c r="B428" s="373" t="s">
        <v>178</v>
      </c>
      <c r="C428" s="181" t="s">
        <v>100</v>
      </c>
      <c r="D428" s="193" t="s">
        <v>4</v>
      </c>
      <c r="E428" s="186"/>
      <c r="F428" s="405">
        <f>F429</f>
        <v>3500</v>
      </c>
    </row>
    <row r="429" spans="1:6" s="184" customFormat="1" ht="15">
      <c r="A429" s="76" t="s">
        <v>242</v>
      </c>
      <c r="B429" s="373" t="s">
        <v>178</v>
      </c>
      <c r="C429" s="181" t="s">
        <v>100</v>
      </c>
      <c r="D429" s="193" t="s">
        <v>237</v>
      </c>
      <c r="E429" s="186"/>
      <c r="F429" s="405">
        <f>F430</f>
        <v>3500</v>
      </c>
    </row>
    <row r="430" spans="1:6" s="123" customFormat="1" ht="51">
      <c r="A430" s="277" t="s">
        <v>754</v>
      </c>
      <c r="B430" s="377" t="s">
        <v>178</v>
      </c>
      <c r="C430" s="254" t="s">
        <v>100</v>
      </c>
      <c r="D430" s="105" t="s">
        <v>1044</v>
      </c>
      <c r="E430" s="106"/>
      <c r="F430" s="406">
        <f>F431</f>
        <v>3500</v>
      </c>
    </row>
    <row r="431" spans="1:6" s="123" customFormat="1" ht="15" customHeight="1">
      <c r="A431" s="85" t="s">
        <v>75</v>
      </c>
      <c r="B431" s="377" t="s">
        <v>178</v>
      </c>
      <c r="C431" s="254" t="s">
        <v>100</v>
      </c>
      <c r="D431" s="105" t="s">
        <v>1044</v>
      </c>
      <c r="E431" s="106">
        <v>540</v>
      </c>
      <c r="F431" s="406">
        <v>3500</v>
      </c>
    </row>
    <row r="432" spans="1:6" ht="14.25">
      <c r="A432" s="169" t="s">
        <v>265</v>
      </c>
      <c r="B432" s="371" t="s">
        <v>178</v>
      </c>
      <c r="C432" s="171" t="s">
        <v>264</v>
      </c>
      <c r="D432" s="170"/>
      <c r="E432" s="170"/>
      <c r="F432" s="172">
        <f>F433+F438+F450</f>
        <v>98425.4</v>
      </c>
    </row>
    <row r="433" spans="1:6" ht="14.25">
      <c r="A433" s="169" t="s">
        <v>79</v>
      </c>
      <c r="B433" s="371" t="s">
        <v>178</v>
      </c>
      <c r="C433" s="171" t="s">
        <v>78</v>
      </c>
      <c r="D433" s="170"/>
      <c r="E433" s="170"/>
      <c r="F433" s="172">
        <f>F434</f>
        <v>84371.4</v>
      </c>
    </row>
    <row r="434" spans="1:6" s="189" customFormat="1" ht="38.25">
      <c r="A434" s="74" t="s">
        <v>199</v>
      </c>
      <c r="B434" s="373" t="s">
        <v>178</v>
      </c>
      <c r="C434" s="70" t="s">
        <v>78</v>
      </c>
      <c r="D434" s="71" t="s">
        <v>200</v>
      </c>
      <c r="E434" s="71"/>
      <c r="F434" s="72">
        <f>F435</f>
        <v>84371.4</v>
      </c>
    </row>
    <row r="435" spans="1:6" s="123" customFormat="1" ht="76.5">
      <c r="A435" s="76" t="s">
        <v>1219</v>
      </c>
      <c r="B435" s="373" t="s">
        <v>178</v>
      </c>
      <c r="C435" s="70" t="s">
        <v>78</v>
      </c>
      <c r="D435" s="71" t="s">
        <v>789</v>
      </c>
      <c r="E435" s="71"/>
      <c r="F435" s="72">
        <f>F436</f>
        <v>84371.4</v>
      </c>
    </row>
    <row r="436" spans="1:6" s="123" customFormat="1" ht="102">
      <c r="A436" s="85" t="s">
        <v>960</v>
      </c>
      <c r="B436" s="377" t="s">
        <v>178</v>
      </c>
      <c r="C436" s="79" t="s">
        <v>78</v>
      </c>
      <c r="D436" s="1" t="s">
        <v>80</v>
      </c>
      <c r="E436" s="1"/>
      <c r="F436" s="80">
        <f>F437</f>
        <v>84371.4</v>
      </c>
    </row>
    <row r="437" spans="1:6" ht="12.75">
      <c r="A437" s="84" t="s">
        <v>75</v>
      </c>
      <c r="B437" s="377" t="s">
        <v>178</v>
      </c>
      <c r="C437" s="79" t="s">
        <v>78</v>
      </c>
      <c r="D437" s="1" t="s">
        <v>80</v>
      </c>
      <c r="E437" s="1" t="s">
        <v>185</v>
      </c>
      <c r="F437" s="80">
        <v>84371.4</v>
      </c>
    </row>
    <row r="438" spans="1:6" s="68" customFormat="1" ht="14.25">
      <c r="A438" s="169" t="s">
        <v>187</v>
      </c>
      <c r="B438" s="371" t="s">
        <v>178</v>
      </c>
      <c r="C438" s="171" t="s">
        <v>186</v>
      </c>
      <c r="D438" s="170"/>
      <c r="E438" s="170"/>
      <c r="F438" s="172">
        <f>F439+F446</f>
        <v>13389.000000000002</v>
      </c>
    </row>
    <row r="439" spans="1:6" s="135" customFormat="1" ht="63.75">
      <c r="A439" s="74" t="s">
        <v>441</v>
      </c>
      <c r="B439" s="373" t="s">
        <v>178</v>
      </c>
      <c r="C439" s="70" t="s">
        <v>186</v>
      </c>
      <c r="D439" s="71" t="s">
        <v>184</v>
      </c>
      <c r="E439" s="71"/>
      <c r="F439" s="72">
        <f>F440+F443</f>
        <v>11157.900000000001</v>
      </c>
    </row>
    <row r="440" spans="1:6" s="135" customFormat="1" ht="89.25">
      <c r="A440" s="76" t="s">
        <v>758</v>
      </c>
      <c r="B440" s="373" t="s">
        <v>178</v>
      </c>
      <c r="C440" s="70" t="s">
        <v>186</v>
      </c>
      <c r="D440" s="71" t="s">
        <v>188</v>
      </c>
      <c r="E440" s="71"/>
      <c r="F440" s="72">
        <f>F441</f>
        <v>2317.8</v>
      </c>
    </row>
    <row r="441" spans="1:6" ht="127.5">
      <c r="A441" s="78" t="s">
        <v>759</v>
      </c>
      <c r="B441" s="377" t="s">
        <v>178</v>
      </c>
      <c r="C441" s="79" t="s">
        <v>186</v>
      </c>
      <c r="D441" s="1" t="s">
        <v>76</v>
      </c>
      <c r="E441" s="1"/>
      <c r="F441" s="80">
        <f>F442</f>
        <v>2317.8</v>
      </c>
    </row>
    <row r="442" spans="1:6" ht="12.75">
      <c r="A442" s="47" t="s">
        <v>61</v>
      </c>
      <c r="B442" s="377" t="s">
        <v>178</v>
      </c>
      <c r="C442" s="79" t="s">
        <v>186</v>
      </c>
      <c r="D442" s="1" t="s">
        <v>76</v>
      </c>
      <c r="E442" s="1" t="s">
        <v>185</v>
      </c>
      <c r="F442" s="80">
        <v>2317.8</v>
      </c>
    </row>
    <row r="443" spans="1:6" ht="76.5">
      <c r="A443" s="199" t="s">
        <v>618</v>
      </c>
      <c r="B443" s="373" t="s">
        <v>178</v>
      </c>
      <c r="C443" s="70" t="s">
        <v>186</v>
      </c>
      <c r="D443" s="71" t="s">
        <v>189</v>
      </c>
      <c r="E443" s="71"/>
      <c r="F443" s="72">
        <f>F444</f>
        <v>8840.1</v>
      </c>
    </row>
    <row r="444" spans="1:6" ht="127.5">
      <c r="A444" s="84" t="s">
        <v>766</v>
      </c>
      <c r="B444" s="377" t="s">
        <v>178</v>
      </c>
      <c r="C444" s="79" t="s">
        <v>186</v>
      </c>
      <c r="D444" s="1" t="s">
        <v>77</v>
      </c>
      <c r="E444" s="1"/>
      <c r="F444" s="80">
        <f>F445</f>
        <v>8840.1</v>
      </c>
    </row>
    <row r="445" spans="1:6" ht="12.75">
      <c r="A445" s="84" t="s">
        <v>75</v>
      </c>
      <c r="B445" s="377" t="s">
        <v>178</v>
      </c>
      <c r="C445" s="79" t="s">
        <v>186</v>
      </c>
      <c r="D445" s="1" t="s">
        <v>77</v>
      </c>
      <c r="E445" s="1" t="s">
        <v>185</v>
      </c>
      <c r="F445" s="80">
        <v>8840.1</v>
      </c>
    </row>
    <row r="446" spans="1:6" ht="12.75">
      <c r="A446" s="74" t="s">
        <v>416</v>
      </c>
      <c r="B446" s="373" t="s">
        <v>178</v>
      </c>
      <c r="C446" s="70" t="s">
        <v>186</v>
      </c>
      <c r="D446" s="128" t="s">
        <v>4</v>
      </c>
      <c r="E446" s="128"/>
      <c r="F446" s="72">
        <f>F447</f>
        <v>2231.1</v>
      </c>
    </row>
    <row r="447" spans="1:6" ht="12.75">
      <c r="A447" s="76" t="s">
        <v>242</v>
      </c>
      <c r="B447" s="373" t="s">
        <v>178</v>
      </c>
      <c r="C447" s="70" t="s">
        <v>186</v>
      </c>
      <c r="D447" s="128" t="s">
        <v>237</v>
      </c>
      <c r="E447" s="128"/>
      <c r="F447" s="72">
        <f>F448</f>
        <v>2231.1</v>
      </c>
    </row>
    <row r="448" spans="1:6" ht="38.25">
      <c r="A448" s="84" t="s">
        <v>1119</v>
      </c>
      <c r="B448" s="377" t="s">
        <v>178</v>
      </c>
      <c r="C448" s="79" t="s">
        <v>186</v>
      </c>
      <c r="D448" s="86" t="s">
        <v>1118</v>
      </c>
      <c r="E448" s="86"/>
      <c r="F448" s="80">
        <f>F449</f>
        <v>2231.1</v>
      </c>
    </row>
    <row r="449" spans="1:6" ht="12.75">
      <c r="A449" s="249" t="s">
        <v>61</v>
      </c>
      <c r="B449" s="377" t="s">
        <v>178</v>
      </c>
      <c r="C449" s="79" t="s">
        <v>186</v>
      </c>
      <c r="D449" s="86" t="s">
        <v>1118</v>
      </c>
      <c r="E449" s="86" t="s">
        <v>185</v>
      </c>
      <c r="F449" s="80">
        <v>2231.1</v>
      </c>
    </row>
    <row r="450" spans="1:6" ht="12.75">
      <c r="A450" s="426" t="s">
        <v>1123</v>
      </c>
      <c r="B450" s="373" t="s">
        <v>178</v>
      </c>
      <c r="C450" s="133" t="s">
        <v>1122</v>
      </c>
      <c r="D450" s="128"/>
      <c r="E450" s="128"/>
      <c r="F450" s="72">
        <f>F451</f>
        <v>665</v>
      </c>
    </row>
    <row r="451" spans="1:6" ht="12.75">
      <c r="A451" s="426" t="s">
        <v>416</v>
      </c>
      <c r="B451" s="373" t="s">
        <v>178</v>
      </c>
      <c r="C451" s="133" t="s">
        <v>1122</v>
      </c>
      <c r="D451" s="128" t="s">
        <v>4</v>
      </c>
      <c r="E451" s="128"/>
      <c r="F451" s="72">
        <f>F452</f>
        <v>665</v>
      </c>
    </row>
    <row r="452" spans="1:6" ht="12.75">
      <c r="A452" s="426" t="s">
        <v>242</v>
      </c>
      <c r="B452" s="373" t="s">
        <v>178</v>
      </c>
      <c r="C452" s="133" t="s">
        <v>1122</v>
      </c>
      <c r="D452" s="128" t="s">
        <v>237</v>
      </c>
      <c r="E452" s="128"/>
      <c r="F452" s="72">
        <f>F453</f>
        <v>665</v>
      </c>
    </row>
    <row r="453" spans="1:6" ht="51">
      <c r="A453" s="249" t="s">
        <v>1133</v>
      </c>
      <c r="B453" s="377" t="s">
        <v>178</v>
      </c>
      <c r="C453" s="134" t="s">
        <v>1122</v>
      </c>
      <c r="D453" s="86" t="s">
        <v>1132</v>
      </c>
      <c r="E453" s="86"/>
      <c r="F453" s="80">
        <f>F454</f>
        <v>665</v>
      </c>
    </row>
    <row r="454" spans="1:6" ht="12.75">
      <c r="A454" s="249" t="s">
        <v>61</v>
      </c>
      <c r="B454" s="377" t="s">
        <v>178</v>
      </c>
      <c r="C454" s="134" t="s">
        <v>1122</v>
      </c>
      <c r="D454" s="86" t="s">
        <v>1132</v>
      </c>
      <c r="E454" s="86" t="s">
        <v>185</v>
      </c>
      <c r="F454" s="80">
        <v>665</v>
      </c>
    </row>
    <row r="455" spans="1:6" ht="14.25">
      <c r="A455" s="169" t="s">
        <v>282</v>
      </c>
      <c r="B455" s="373" t="s">
        <v>178</v>
      </c>
      <c r="C455" s="171" t="s">
        <v>277</v>
      </c>
      <c r="D455" s="265"/>
      <c r="E455" s="71"/>
      <c r="F455" s="72">
        <f>F456</f>
        <v>5388</v>
      </c>
    </row>
    <row r="456" spans="1:6" ht="14.25">
      <c r="A456" s="169" t="s">
        <v>58</v>
      </c>
      <c r="B456" s="373" t="s">
        <v>178</v>
      </c>
      <c r="C456" s="171" t="s">
        <v>57</v>
      </c>
      <c r="D456" s="265"/>
      <c r="E456" s="71"/>
      <c r="F456" s="72">
        <f>F457+F461</f>
        <v>5388</v>
      </c>
    </row>
    <row r="457" spans="1:6" s="131" customFormat="1" ht="38.25">
      <c r="A457" s="74" t="s">
        <v>0</v>
      </c>
      <c r="B457" s="373" t="s">
        <v>178</v>
      </c>
      <c r="C457" s="70" t="s">
        <v>57</v>
      </c>
      <c r="D457" s="265" t="s">
        <v>10</v>
      </c>
      <c r="E457" s="71"/>
      <c r="F457" s="72">
        <f>F458</f>
        <v>310</v>
      </c>
    </row>
    <row r="458" spans="1:6" s="131" customFormat="1" ht="76.5">
      <c r="A458" s="76" t="s">
        <v>584</v>
      </c>
      <c r="B458" s="373" t="s">
        <v>178</v>
      </c>
      <c r="C458" s="70" t="s">
        <v>57</v>
      </c>
      <c r="D458" s="265" t="s">
        <v>40</v>
      </c>
      <c r="E458" s="71"/>
      <c r="F458" s="72">
        <f>F459</f>
        <v>310</v>
      </c>
    </row>
    <row r="459" spans="1:6" s="77" customFormat="1" ht="114.75">
      <c r="A459" s="47" t="s">
        <v>965</v>
      </c>
      <c r="B459" s="377" t="s">
        <v>178</v>
      </c>
      <c r="C459" s="79" t="s">
        <v>57</v>
      </c>
      <c r="D459" s="1" t="s">
        <v>849</v>
      </c>
      <c r="E459" s="1"/>
      <c r="F459" s="80">
        <f>F460</f>
        <v>310</v>
      </c>
    </row>
    <row r="460" spans="1:6" s="77" customFormat="1" ht="12.75">
      <c r="A460" s="84" t="s">
        <v>75</v>
      </c>
      <c r="B460" s="377" t="s">
        <v>178</v>
      </c>
      <c r="C460" s="79" t="s">
        <v>57</v>
      </c>
      <c r="D460" s="1" t="s">
        <v>849</v>
      </c>
      <c r="E460" s="1" t="s">
        <v>185</v>
      </c>
      <c r="F460" s="80">
        <f>155+155</f>
        <v>310</v>
      </c>
    </row>
    <row r="461" spans="1:6" s="77" customFormat="1" ht="12.75">
      <c r="A461" s="74" t="s">
        <v>416</v>
      </c>
      <c r="B461" s="373" t="s">
        <v>178</v>
      </c>
      <c r="C461" s="70" t="s">
        <v>57</v>
      </c>
      <c r="D461" s="71" t="s">
        <v>4</v>
      </c>
      <c r="E461" s="71"/>
      <c r="F461" s="72">
        <f>F462</f>
        <v>5078</v>
      </c>
    </row>
    <row r="462" spans="1:6" s="77" customFormat="1" ht="12.75">
      <c r="A462" s="76" t="s">
        <v>242</v>
      </c>
      <c r="B462" s="373" t="s">
        <v>178</v>
      </c>
      <c r="C462" s="70" t="s">
        <v>57</v>
      </c>
      <c r="D462" s="71" t="s">
        <v>237</v>
      </c>
      <c r="E462" s="71"/>
      <c r="F462" s="72">
        <f>F463</f>
        <v>5078</v>
      </c>
    </row>
    <row r="463" spans="1:6" s="77" customFormat="1" ht="51">
      <c r="A463" s="84" t="s">
        <v>1133</v>
      </c>
      <c r="B463" s="377" t="s">
        <v>178</v>
      </c>
      <c r="C463" s="79" t="s">
        <v>57</v>
      </c>
      <c r="D463" s="1" t="s">
        <v>1132</v>
      </c>
      <c r="E463" s="1"/>
      <c r="F463" s="80">
        <f>F464</f>
        <v>5078</v>
      </c>
    </row>
    <row r="464" spans="1:6" s="77" customFormat="1" ht="12.75">
      <c r="A464" s="84" t="s">
        <v>75</v>
      </c>
      <c r="B464" s="377" t="s">
        <v>178</v>
      </c>
      <c r="C464" s="79" t="s">
        <v>57</v>
      </c>
      <c r="D464" s="1" t="s">
        <v>1132</v>
      </c>
      <c r="E464" s="1" t="s">
        <v>185</v>
      </c>
      <c r="F464" s="80">
        <f>3478+1600</f>
        <v>5078</v>
      </c>
    </row>
    <row r="465" spans="1:6" s="77" customFormat="1" ht="12.75">
      <c r="A465" s="199" t="s">
        <v>268</v>
      </c>
      <c r="B465" s="373" t="s">
        <v>178</v>
      </c>
      <c r="C465" s="70" t="s">
        <v>269</v>
      </c>
      <c r="D465" s="71"/>
      <c r="E465" s="71"/>
      <c r="F465" s="72">
        <f>F466</f>
        <v>155</v>
      </c>
    </row>
    <row r="466" spans="1:6" s="77" customFormat="1" ht="12.75">
      <c r="A466" s="199" t="s">
        <v>203</v>
      </c>
      <c r="B466" s="373" t="s">
        <v>178</v>
      </c>
      <c r="C466" s="70" t="s">
        <v>202</v>
      </c>
      <c r="D466" s="71"/>
      <c r="E466" s="71"/>
      <c r="F466" s="72">
        <f>F467</f>
        <v>155</v>
      </c>
    </row>
    <row r="467" spans="1:6" s="77" customFormat="1" ht="38.25">
      <c r="A467" s="74" t="s">
        <v>0</v>
      </c>
      <c r="B467" s="373" t="s">
        <v>178</v>
      </c>
      <c r="C467" s="70" t="s">
        <v>202</v>
      </c>
      <c r="D467" s="71" t="s">
        <v>10</v>
      </c>
      <c r="E467" s="71"/>
      <c r="F467" s="72">
        <f>F468</f>
        <v>155</v>
      </c>
    </row>
    <row r="468" spans="1:6" s="77" customFormat="1" ht="76.5">
      <c r="A468" s="76" t="s">
        <v>584</v>
      </c>
      <c r="B468" s="373" t="s">
        <v>178</v>
      </c>
      <c r="C468" s="70" t="s">
        <v>202</v>
      </c>
      <c r="D468" s="71" t="s">
        <v>40</v>
      </c>
      <c r="E468" s="71"/>
      <c r="F468" s="72">
        <f>F469</f>
        <v>155</v>
      </c>
    </row>
    <row r="469" spans="1:6" s="77" customFormat="1" ht="102">
      <c r="A469" s="82" t="s">
        <v>1030</v>
      </c>
      <c r="B469" s="377" t="s">
        <v>178</v>
      </c>
      <c r="C469" s="79" t="s">
        <v>202</v>
      </c>
      <c r="D469" s="1" t="s">
        <v>1029</v>
      </c>
      <c r="E469" s="1"/>
      <c r="F469" s="80">
        <f>F470</f>
        <v>155</v>
      </c>
    </row>
    <row r="470" spans="1:6" s="77" customFormat="1" ht="12.75">
      <c r="A470" s="84" t="s">
        <v>75</v>
      </c>
      <c r="B470" s="377" t="s">
        <v>178</v>
      </c>
      <c r="C470" s="79" t="s">
        <v>202</v>
      </c>
      <c r="D470" s="1" t="s">
        <v>1029</v>
      </c>
      <c r="E470" s="1" t="s">
        <v>185</v>
      </c>
      <c r="F470" s="80">
        <v>155</v>
      </c>
    </row>
    <row r="471" spans="1:6" s="81" customFormat="1" ht="14.25">
      <c r="A471" s="169" t="s">
        <v>283</v>
      </c>
      <c r="B471" s="371" t="s">
        <v>178</v>
      </c>
      <c r="C471" s="171" t="s">
        <v>278</v>
      </c>
      <c r="D471" s="170"/>
      <c r="E471" s="170"/>
      <c r="F471" s="172">
        <f>F472</f>
        <v>2311</v>
      </c>
    </row>
    <row r="472" spans="1:6" s="81" customFormat="1" ht="14.25">
      <c r="A472" s="169" t="s">
        <v>65</v>
      </c>
      <c r="B472" s="371" t="s">
        <v>178</v>
      </c>
      <c r="C472" s="171" t="s">
        <v>64</v>
      </c>
      <c r="D472" s="170"/>
      <c r="E472" s="170"/>
      <c r="F472" s="172">
        <f>F473+F477</f>
        <v>2311</v>
      </c>
    </row>
    <row r="473" spans="1:6" s="81" customFormat="1" ht="38.25">
      <c r="A473" s="74" t="s">
        <v>207</v>
      </c>
      <c r="B473" s="373" t="s">
        <v>178</v>
      </c>
      <c r="C473" s="70" t="s">
        <v>64</v>
      </c>
      <c r="D473" s="71" t="s">
        <v>7</v>
      </c>
      <c r="E473" s="71"/>
      <c r="F473" s="72">
        <f>F474</f>
        <v>2261</v>
      </c>
    </row>
    <row r="474" spans="1:6" s="81" customFormat="1" ht="63.75">
      <c r="A474" s="76" t="s">
        <v>620</v>
      </c>
      <c r="B474" s="373" t="s">
        <v>178</v>
      </c>
      <c r="C474" s="70" t="s">
        <v>64</v>
      </c>
      <c r="D474" s="71" t="s">
        <v>18</v>
      </c>
      <c r="E474" s="71"/>
      <c r="F474" s="72">
        <f>F475</f>
        <v>2261</v>
      </c>
    </row>
    <row r="475" spans="1:6" s="81" customFormat="1" ht="89.25">
      <c r="A475" s="85" t="s">
        <v>946</v>
      </c>
      <c r="B475" s="377" t="s">
        <v>178</v>
      </c>
      <c r="C475" s="79" t="s">
        <v>64</v>
      </c>
      <c r="D475" s="1" t="s">
        <v>120</v>
      </c>
      <c r="E475" s="1"/>
      <c r="F475" s="80">
        <f>F476</f>
        <v>2261</v>
      </c>
    </row>
    <row r="476" spans="1:6" s="81" customFormat="1" ht="12.75">
      <c r="A476" s="249" t="s">
        <v>61</v>
      </c>
      <c r="B476" s="378" t="s">
        <v>178</v>
      </c>
      <c r="C476" s="134" t="s">
        <v>64</v>
      </c>
      <c r="D476" s="1" t="s">
        <v>120</v>
      </c>
      <c r="E476" s="1" t="s">
        <v>185</v>
      </c>
      <c r="F476" s="250">
        <f>265+1996</f>
        <v>2261</v>
      </c>
    </row>
    <row r="477" spans="1:6" s="81" customFormat="1" ht="12.75">
      <c r="A477" s="74" t="s">
        <v>416</v>
      </c>
      <c r="B477" s="373" t="s">
        <v>178</v>
      </c>
      <c r="C477" s="70" t="s">
        <v>64</v>
      </c>
      <c r="D477" s="128" t="s">
        <v>4</v>
      </c>
      <c r="E477" s="128"/>
      <c r="F477" s="72">
        <f>F478</f>
        <v>50</v>
      </c>
    </row>
    <row r="478" spans="1:6" s="81" customFormat="1" ht="12.75">
      <c r="A478" s="76" t="s">
        <v>242</v>
      </c>
      <c r="B478" s="430" t="s">
        <v>178</v>
      </c>
      <c r="C478" s="70" t="s">
        <v>64</v>
      </c>
      <c r="D478" s="128" t="s">
        <v>237</v>
      </c>
      <c r="E478" s="128"/>
      <c r="F478" s="72">
        <f>F479</f>
        <v>50</v>
      </c>
    </row>
    <row r="479" spans="1:6" s="81" customFormat="1" ht="51">
      <c r="A479" s="85" t="s">
        <v>1133</v>
      </c>
      <c r="B479" s="377" t="s">
        <v>178</v>
      </c>
      <c r="C479" s="79" t="s">
        <v>64</v>
      </c>
      <c r="D479" s="86" t="s">
        <v>1132</v>
      </c>
      <c r="E479" s="86"/>
      <c r="F479" s="80">
        <f>F480</f>
        <v>50</v>
      </c>
    </row>
    <row r="480" spans="1:6" s="81" customFormat="1" ht="12.75">
      <c r="A480" s="85" t="s">
        <v>61</v>
      </c>
      <c r="B480" s="378" t="s">
        <v>178</v>
      </c>
      <c r="C480" s="79" t="s">
        <v>64</v>
      </c>
      <c r="D480" s="86" t="s">
        <v>1132</v>
      </c>
      <c r="E480" s="86" t="s">
        <v>185</v>
      </c>
      <c r="F480" s="80">
        <v>50</v>
      </c>
    </row>
    <row r="481" spans="1:6" s="81" customFormat="1" ht="28.5">
      <c r="A481" s="251" t="s">
        <v>736</v>
      </c>
      <c r="B481" s="371" t="s">
        <v>178</v>
      </c>
      <c r="C481" s="171" t="s">
        <v>737</v>
      </c>
      <c r="D481" s="252"/>
      <c r="E481" s="252"/>
      <c r="F481" s="172">
        <f>F482</f>
        <v>544.5</v>
      </c>
    </row>
    <row r="482" spans="1:6" s="81" customFormat="1" ht="28.5">
      <c r="A482" s="251" t="s">
        <v>741</v>
      </c>
      <c r="B482" s="371" t="s">
        <v>178</v>
      </c>
      <c r="C482" s="171" t="s">
        <v>739</v>
      </c>
      <c r="D482" s="252"/>
      <c r="E482" s="252"/>
      <c r="F482" s="172">
        <f>F483</f>
        <v>544.5</v>
      </c>
    </row>
    <row r="483" spans="1:6" s="194" customFormat="1" ht="15">
      <c r="A483" s="74" t="s">
        <v>416</v>
      </c>
      <c r="B483" s="373" t="s">
        <v>178</v>
      </c>
      <c r="C483" s="70" t="s">
        <v>739</v>
      </c>
      <c r="D483" s="253" t="s">
        <v>4</v>
      </c>
      <c r="E483" s="253"/>
      <c r="F483" s="72">
        <f>F484</f>
        <v>544.5</v>
      </c>
    </row>
    <row r="484" spans="1:6" s="194" customFormat="1" ht="15">
      <c r="A484" s="76" t="s">
        <v>242</v>
      </c>
      <c r="B484" s="373" t="s">
        <v>178</v>
      </c>
      <c r="C484" s="70" t="s">
        <v>739</v>
      </c>
      <c r="D484" s="253" t="s">
        <v>237</v>
      </c>
      <c r="E484" s="253"/>
      <c r="F484" s="72">
        <f>F485</f>
        <v>544.5</v>
      </c>
    </row>
    <row r="485" spans="1:6" s="77" customFormat="1" ht="25.5">
      <c r="A485" s="88" t="s">
        <v>742</v>
      </c>
      <c r="B485" s="370" t="s">
        <v>178</v>
      </c>
      <c r="C485" s="79" t="s">
        <v>739</v>
      </c>
      <c r="D485" s="92" t="s">
        <v>743</v>
      </c>
      <c r="E485" s="92"/>
      <c r="F485" s="94">
        <f>F486</f>
        <v>544.5</v>
      </c>
    </row>
    <row r="486" spans="1:6" s="77" customFormat="1" ht="12.75">
      <c r="A486" s="88" t="s">
        <v>740</v>
      </c>
      <c r="B486" s="370" t="s">
        <v>178</v>
      </c>
      <c r="C486" s="79" t="s">
        <v>739</v>
      </c>
      <c r="D486" s="92" t="s">
        <v>743</v>
      </c>
      <c r="E486" s="92">
        <v>730</v>
      </c>
      <c r="F486" s="94">
        <v>544.5</v>
      </c>
    </row>
    <row r="487" spans="1:6" s="77" customFormat="1" ht="42.75">
      <c r="A487" s="200" t="s">
        <v>411</v>
      </c>
      <c r="B487" s="371" t="s">
        <v>178</v>
      </c>
      <c r="C487" s="171" t="s">
        <v>279</v>
      </c>
      <c r="D487" s="170"/>
      <c r="E487" s="170"/>
      <c r="F487" s="172">
        <f>F488+F495</f>
        <v>146316.6</v>
      </c>
    </row>
    <row r="488" spans="1:6" ht="42.75">
      <c r="A488" s="201" t="s">
        <v>412</v>
      </c>
      <c r="B488" s="371" t="s">
        <v>178</v>
      </c>
      <c r="C488" s="171" t="s">
        <v>280</v>
      </c>
      <c r="D488" s="170"/>
      <c r="E488" s="170"/>
      <c r="F488" s="172">
        <f>F489</f>
        <v>125278.6</v>
      </c>
    </row>
    <row r="489" spans="1:6" ht="12.75">
      <c r="A489" s="74" t="s">
        <v>416</v>
      </c>
      <c r="B489" s="373" t="s">
        <v>178</v>
      </c>
      <c r="C489" s="70" t="s">
        <v>280</v>
      </c>
      <c r="D489" s="71" t="s">
        <v>4</v>
      </c>
      <c r="E489" s="71"/>
      <c r="F489" s="72">
        <f>F490</f>
        <v>125278.6</v>
      </c>
    </row>
    <row r="490" spans="1:6" s="123" customFormat="1" ht="12.75">
      <c r="A490" s="76" t="s">
        <v>242</v>
      </c>
      <c r="B490" s="373" t="s">
        <v>178</v>
      </c>
      <c r="C490" s="70" t="s">
        <v>280</v>
      </c>
      <c r="D490" s="71" t="s">
        <v>237</v>
      </c>
      <c r="E490" s="71"/>
      <c r="F490" s="72">
        <f>F491+F493</f>
        <v>125278.6</v>
      </c>
    </row>
    <row r="491" spans="1:6" s="189" customFormat="1" ht="26.25">
      <c r="A491" s="88" t="s">
        <v>425</v>
      </c>
      <c r="B491" s="370" t="s">
        <v>178</v>
      </c>
      <c r="C491" s="79" t="s">
        <v>280</v>
      </c>
      <c r="D491" s="92" t="s">
        <v>422</v>
      </c>
      <c r="E491" s="92"/>
      <c r="F491" s="94">
        <f>F492</f>
        <v>30953.4</v>
      </c>
    </row>
    <row r="492" spans="1:6" s="189" customFormat="1" ht="15">
      <c r="A492" s="88" t="s">
        <v>995</v>
      </c>
      <c r="B492" s="370" t="s">
        <v>178</v>
      </c>
      <c r="C492" s="79" t="s">
        <v>280</v>
      </c>
      <c r="D492" s="92" t="s">
        <v>422</v>
      </c>
      <c r="E492" s="92">
        <v>510</v>
      </c>
      <c r="F492" s="94">
        <v>30953.4</v>
      </c>
    </row>
    <row r="493" spans="1:6" s="189" customFormat="1" ht="64.5">
      <c r="A493" s="88" t="s">
        <v>417</v>
      </c>
      <c r="B493" s="370" t="s">
        <v>178</v>
      </c>
      <c r="C493" s="79" t="s">
        <v>280</v>
      </c>
      <c r="D493" s="92" t="s">
        <v>236</v>
      </c>
      <c r="E493" s="92"/>
      <c r="F493" s="94">
        <f>F494</f>
        <v>94325.2</v>
      </c>
    </row>
    <row r="494" spans="1:6" ht="12.75">
      <c r="A494" s="88" t="s">
        <v>986</v>
      </c>
      <c r="B494" s="370" t="s">
        <v>178</v>
      </c>
      <c r="C494" s="79" t="s">
        <v>280</v>
      </c>
      <c r="D494" s="92" t="s">
        <v>236</v>
      </c>
      <c r="E494" s="92">
        <v>510</v>
      </c>
      <c r="F494" s="94">
        <v>94325.2</v>
      </c>
    </row>
    <row r="495" spans="1:6" ht="28.5">
      <c r="A495" s="201" t="s">
        <v>1042</v>
      </c>
      <c r="B495" s="371" t="s">
        <v>178</v>
      </c>
      <c r="C495" s="171" t="s">
        <v>1043</v>
      </c>
      <c r="D495" s="170"/>
      <c r="E495" s="170"/>
      <c r="F495" s="172">
        <f>F496</f>
        <v>21038</v>
      </c>
    </row>
    <row r="496" spans="1:6" ht="12.75">
      <c r="A496" s="74" t="s">
        <v>416</v>
      </c>
      <c r="B496" s="373" t="s">
        <v>178</v>
      </c>
      <c r="C496" s="70" t="s">
        <v>1043</v>
      </c>
      <c r="D496" s="71" t="s">
        <v>4</v>
      </c>
      <c r="E496" s="71"/>
      <c r="F496" s="72">
        <f>F497</f>
        <v>21038</v>
      </c>
    </row>
    <row r="497" spans="1:6" s="123" customFormat="1" ht="12.75">
      <c r="A497" s="76" t="s">
        <v>242</v>
      </c>
      <c r="B497" s="373" t="s">
        <v>178</v>
      </c>
      <c r="C497" s="70" t="s">
        <v>1043</v>
      </c>
      <c r="D497" s="71" t="s">
        <v>237</v>
      </c>
      <c r="E497" s="71"/>
      <c r="F497" s="72">
        <f>F498</f>
        <v>21038</v>
      </c>
    </row>
    <row r="498" spans="1:6" s="189" customFormat="1" ht="77.25">
      <c r="A498" s="88" t="s">
        <v>1092</v>
      </c>
      <c r="B498" s="370" t="s">
        <v>178</v>
      </c>
      <c r="C498" s="79" t="s">
        <v>1043</v>
      </c>
      <c r="D498" s="92" t="s">
        <v>1049</v>
      </c>
      <c r="E498" s="92"/>
      <c r="F498" s="94">
        <f>F499</f>
        <v>21038</v>
      </c>
    </row>
    <row r="499" spans="1:6" s="189" customFormat="1" ht="15">
      <c r="A499" s="249" t="s">
        <v>61</v>
      </c>
      <c r="B499" s="370" t="s">
        <v>178</v>
      </c>
      <c r="C499" s="79" t="s">
        <v>1043</v>
      </c>
      <c r="D499" s="92" t="s">
        <v>1049</v>
      </c>
      <c r="E499" s="92">
        <v>540</v>
      </c>
      <c r="F499" s="94">
        <v>21038</v>
      </c>
    </row>
    <row r="500" spans="1:6" ht="42.75">
      <c r="A500" s="169" t="s">
        <v>702</v>
      </c>
      <c r="B500" s="321" t="s">
        <v>181</v>
      </c>
      <c r="C500" s="171"/>
      <c r="D500" s="170"/>
      <c r="E500" s="170"/>
      <c r="F500" s="172">
        <f>F501</f>
        <v>11320.099999999999</v>
      </c>
    </row>
    <row r="501" spans="1:6" ht="14.25">
      <c r="A501" s="169" t="s">
        <v>267</v>
      </c>
      <c r="B501" s="321" t="s">
        <v>181</v>
      </c>
      <c r="C501" s="171" t="s">
        <v>266</v>
      </c>
      <c r="D501" s="170"/>
      <c r="E501" s="170"/>
      <c r="F501" s="172">
        <f>F502</f>
        <v>11320.099999999999</v>
      </c>
    </row>
    <row r="502" spans="1:6" ht="14.25">
      <c r="A502" s="169" t="s">
        <v>153</v>
      </c>
      <c r="B502" s="321" t="s">
        <v>181</v>
      </c>
      <c r="C502" s="171" t="s">
        <v>151</v>
      </c>
      <c r="D502" s="170"/>
      <c r="E502" s="170"/>
      <c r="F502" s="172">
        <f>F503+F507+F516</f>
        <v>11320.099999999999</v>
      </c>
    </row>
    <row r="503" spans="1:6" ht="63.75">
      <c r="A503" s="74" t="s">
        <v>2</v>
      </c>
      <c r="B503" s="268" t="s">
        <v>181</v>
      </c>
      <c r="C503" s="70" t="s">
        <v>151</v>
      </c>
      <c r="D503" s="71" t="s">
        <v>12</v>
      </c>
      <c r="E503" s="71"/>
      <c r="F503" s="72">
        <f>F504</f>
        <v>32</v>
      </c>
    </row>
    <row r="504" spans="1:6" ht="89.25">
      <c r="A504" s="76" t="s">
        <v>726</v>
      </c>
      <c r="B504" s="268" t="s">
        <v>181</v>
      </c>
      <c r="C504" s="70" t="s">
        <v>151</v>
      </c>
      <c r="D504" s="71" t="s">
        <v>45</v>
      </c>
      <c r="E504" s="71"/>
      <c r="F504" s="72">
        <f>F505</f>
        <v>32</v>
      </c>
    </row>
    <row r="505" spans="1:6" ht="102">
      <c r="A505" s="85" t="s">
        <v>725</v>
      </c>
      <c r="B505" s="269" t="s">
        <v>181</v>
      </c>
      <c r="C505" s="79" t="s">
        <v>151</v>
      </c>
      <c r="D505" s="1" t="s">
        <v>191</v>
      </c>
      <c r="E505" s="1"/>
      <c r="F505" s="80">
        <f>F506</f>
        <v>32</v>
      </c>
    </row>
    <row r="506" spans="1:6" ht="25.5">
      <c r="A506" s="47" t="s">
        <v>989</v>
      </c>
      <c r="B506" s="269" t="s">
        <v>181</v>
      </c>
      <c r="C506" s="79" t="s">
        <v>151</v>
      </c>
      <c r="D506" s="1" t="s">
        <v>191</v>
      </c>
      <c r="E506" s="1">
        <v>240</v>
      </c>
      <c r="F506" s="80">
        <v>32</v>
      </c>
    </row>
    <row r="507" spans="1:6" ht="25.5">
      <c r="A507" s="74" t="s">
        <v>164</v>
      </c>
      <c r="B507" s="270" t="s">
        <v>181</v>
      </c>
      <c r="C507" s="70" t="s">
        <v>151</v>
      </c>
      <c r="D507" s="101" t="s">
        <v>163</v>
      </c>
      <c r="E507" s="101"/>
      <c r="F507" s="103">
        <f>F508</f>
        <v>10638.099999999999</v>
      </c>
    </row>
    <row r="508" spans="1:6" s="68" customFormat="1" ht="12.75">
      <c r="A508" s="76" t="s">
        <v>159</v>
      </c>
      <c r="B508" s="268" t="s">
        <v>181</v>
      </c>
      <c r="C508" s="70" t="s">
        <v>151</v>
      </c>
      <c r="D508" s="71" t="s">
        <v>158</v>
      </c>
      <c r="E508" s="71"/>
      <c r="F508" s="72">
        <f>F509+F511+F513</f>
        <v>10638.099999999999</v>
      </c>
    </row>
    <row r="509" spans="1:6" s="68" customFormat="1" ht="38.25">
      <c r="A509" s="88" t="s">
        <v>88</v>
      </c>
      <c r="B509" s="271" t="s">
        <v>181</v>
      </c>
      <c r="C509" s="79" t="s">
        <v>151</v>
      </c>
      <c r="D509" s="92" t="s">
        <v>152</v>
      </c>
      <c r="E509" s="92"/>
      <c r="F509" s="94">
        <f>F510</f>
        <v>7424.4</v>
      </c>
    </row>
    <row r="510" spans="1:6" s="68" customFormat="1" ht="25.5">
      <c r="A510" s="100" t="s">
        <v>979</v>
      </c>
      <c r="B510" s="271" t="s">
        <v>181</v>
      </c>
      <c r="C510" s="79" t="s">
        <v>151</v>
      </c>
      <c r="D510" s="92" t="s">
        <v>152</v>
      </c>
      <c r="E510" s="92">
        <v>120</v>
      </c>
      <c r="F510" s="94">
        <v>7424.4</v>
      </c>
    </row>
    <row r="511" spans="1:6" ht="38.25">
      <c r="A511" s="100" t="s">
        <v>89</v>
      </c>
      <c r="B511" s="271" t="s">
        <v>181</v>
      </c>
      <c r="C511" s="79" t="s">
        <v>151</v>
      </c>
      <c r="D511" s="92" t="s">
        <v>150</v>
      </c>
      <c r="E511" s="92"/>
      <c r="F511" s="94">
        <f>F512</f>
        <v>259.7</v>
      </c>
    </row>
    <row r="512" spans="1:6" ht="25.5">
      <c r="A512" s="100" t="s">
        <v>989</v>
      </c>
      <c r="B512" s="271" t="s">
        <v>181</v>
      </c>
      <c r="C512" s="79" t="s">
        <v>151</v>
      </c>
      <c r="D512" s="92" t="s">
        <v>150</v>
      </c>
      <c r="E512" s="92">
        <v>240</v>
      </c>
      <c r="F512" s="94">
        <v>259.7</v>
      </c>
    </row>
    <row r="513" spans="1:6" ht="51">
      <c r="A513" s="104" t="s">
        <v>1008</v>
      </c>
      <c r="B513" s="271" t="s">
        <v>181</v>
      </c>
      <c r="C513" s="79" t="s">
        <v>151</v>
      </c>
      <c r="D513" s="105" t="s">
        <v>929</v>
      </c>
      <c r="E513" s="106"/>
      <c r="F513" s="94">
        <f>F514+F515</f>
        <v>2954</v>
      </c>
    </row>
    <row r="514" spans="1:6" ht="25.5">
      <c r="A514" s="100" t="s">
        <v>979</v>
      </c>
      <c r="B514" s="271" t="s">
        <v>181</v>
      </c>
      <c r="C514" s="79" t="s">
        <v>151</v>
      </c>
      <c r="D514" s="105" t="s">
        <v>929</v>
      </c>
      <c r="E514" s="106">
        <v>120</v>
      </c>
      <c r="F514" s="94">
        <v>2683</v>
      </c>
    </row>
    <row r="515" spans="1:6" ht="25.5">
      <c r="A515" s="100" t="s">
        <v>989</v>
      </c>
      <c r="B515" s="271" t="s">
        <v>181</v>
      </c>
      <c r="C515" s="79" t="s">
        <v>151</v>
      </c>
      <c r="D515" s="105" t="s">
        <v>929</v>
      </c>
      <c r="E515" s="106">
        <v>240</v>
      </c>
      <c r="F515" s="94">
        <v>271</v>
      </c>
    </row>
    <row r="516" spans="1:6" s="68" customFormat="1" ht="12.75">
      <c r="A516" s="74" t="s">
        <v>416</v>
      </c>
      <c r="B516" s="270" t="s">
        <v>181</v>
      </c>
      <c r="C516" s="70" t="s">
        <v>151</v>
      </c>
      <c r="D516" s="101" t="s">
        <v>4</v>
      </c>
      <c r="E516" s="101"/>
      <c r="F516" s="103">
        <f>F517</f>
        <v>650</v>
      </c>
    </row>
    <row r="517" spans="1:6" s="68" customFormat="1" ht="12.75">
      <c r="A517" s="76" t="s">
        <v>242</v>
      </c>
      <c r="B517" s="268" t="s">
        <v>181</v>
      </c>
      <c r="C517" s="70" t="s">
        <v>151</v>
      </c>
      <c r="D517" s="71" t="s">
        <v>237</v>
      </c>
      <c r="E517" s="71"/>
      <c r="F517" s="72">
        <f>F518+F520</f>
        <v>650</v>
      </c>
    </row>
    <row r="518" spans="1:6" s="77" customFormat="1" ht="51">
      <c r="A518" s="88" t="s">
        <v>423</v>
      </c>
      <c r="B518" s="271" t="s">
        <v>181</v>
      </c>
      <c r="C518" s="79" t="s">
        <v>151</v>
      </c>
      <c r="D518" s="92" t="s">
        <v>241</v>
      </c>
      <c r="E518" s="92"/>
      <c r="F518" s="94">
        <f>F519</f>
        <v>350</v>
      </c>
    </row>
    <row r="519" spans="1:6" s="81" customFormat="1" ht="25.5">
      <c r="A519" s="88" t="s">
        <v>989</v>
      </c>
      <c r="B519" s="271" t="s">
        <v>181</v>
      </c>
      <c r="C519" s="79" t="s">
        <v>151</v>
      </c>
      <c r="D519" s="92" t="s">
        <v>241</v>
      </c>
      <c r="E519" s="92">
        <v>240</v>
      </c>
      <c r="F519" s="94">
        <v>350</v>
      </c>
    </row>
    <row r="520" spans="1:6" s="204" customFormat="1" ht="25.5">
      <c r="A520" s="88" t="s">
        <v>426</v>
      </c>
      <c r="B520" s="271" t="s">
        <v>181</v>
      </c>
      <c r="C520" s="79" t="s">
        <v>151</v>
      </c>
      <c r="D520" s="92" t="s">
        <v>243</v>
      </c>
      <c r="E520" s="92"/>
      <c r="F520" s="94">
        <f>F521</f>
        <v>300</v>
      </c>
    </row>
    <row r="521" spans="1:6" s="194" customFormat="1" ht="26.25">
      <c r="A521" s="88" t="s">
        <v>989</v>
      </c>
      <c r="B521" s="271" t="s">
        <v>181</v>
      </c>
      <c r="C521" s="79" t="s">
        <v>151</v>
      </c>
      <c r="D521" s="92" t="s">
        <v>243</v>
      </c>
      <c r="E521" s="92">
        <v>240</v>
      </c>
      <c r="F521" s="94">
        <v>300</v>
      </c>
    </row>
    <row r="522" spans="1:6" s="68" customFormat="1" ht="28.5">
      <c r="A522" s="169" t="s">
        <v>355</v>
      </c>
      <c r="B522" s="321" t="s">
        <v>435</v>
      </c>
      <c r="C522" s="171"/>
      <c r="D522" s="170"/>
      <c r="E522" s="170"/>
      <c r="F522" s="172">
        <f>F523</f>
        <v>48375.3</v>
      </c>
    </row>
    <row r="523" spans="1:6" s="68" customFormat="1" ht="14.25">
      <c r="A523" s="169" t="s">
        <v>267</v>
      </c>
      <c r="B523" s="321" t="s">
        <v>435</v>
      </c>
      <c r="C523" s="171" t="s">
        <v>266</v>
      </c>
      <c r="D523" s="170"/>
      <c r="E523" s="170"/>
      <c r="F523" s="172">
        <f>F524</f>
        <v>48375.3</v>
      </c>
    </row>
    <row r="524" spans="1:6" s="132" customFormat="1" ht="14.25">
      <c r="A524" s="169" t="s">
        <v>153</v>
      </c>
      <c r="B524" s="321" t="s">
        <v>435</v>
      </c>
      <c r="C524" s="171" t="s">
        <v>151</v>
      </c>
      <c r="D524" s="170"/>
      <c r="E524" s="170"/>
      <c r="F524" s="172">
        <f>F525</f>
        <v>48375.3</v>
      </c>
    </row>
    <row r="525" spans="1:6" s="77" customFormat="1" ht="12.75">
      <c r="A525" s="74" t="s">
        <v>416</v>
      </c>
      <c r="B525" s="270" t="s">
        <v>435</v>
      </c>
      <c r="C525" s="102" t="s">
        <v>151</v>
      </c>
      <c r="D525" s="101" t="s">
        <v>4</v>
      </c>
      <c r="E525" s="101"/>
      <c r="F525" s="103">
        <f>F526</f>
        <v>48375.3</v>
      </c>
    </row>
    <row r="526" spans="1:6" s="81" customFormat="1" ht="12.75">
      <c r="A526" s="76" t="s">
        <v>242</v>
      </c>
      <c r="B526" s="268" t="s">
        <v>435</v>
      </c>
      <c r="C526" s="70" t="s">
        <v>151</v>
      </c>
      <c r="D526" s="71" t="s">
        <v>237</v>
      </c>
      <c r="E526" s="71"/>
      <c r="F526" s="72">
        <f>F527+F531</f>
        <v>48375.3</v>
      </c>
    </row>
    <row r="527" spans="1:6" s="81" customFormat="1" ht="38.25">
      <c r="A527" s="108" t="s">
        <v>420</v>
      </c>
      <c r="B527" s="271" t="s">
        <v>435</v>
      </c>
      <c r="C527" s="93" t="s">
        <v>151</v>
      </c>
      <c r="D527" s="92" t="s">
        <v>238</v>
      </c>
      <c r="E527" s="92"/>
      <c r="F527" s="94">
        <f>F528+F529+F530</f>
        <v>33209.3</v>
      </c>
    </row>
    <row r="528" spans="1:6" s="81" customFormat="1" ht="12.75">
      <c r="A528" s="88" t="s">
        <v>988</v>
      </c>
      <c r="B528" s="271" t="s">
        <v>435</v>
      </c>
      <c r="C528" s="93" t="s">
        <v>151</v>
      </c>
      <c r="D528" s="92" t="s">
        <v>238</v>
      </c>
      <c r="E528" s="92">
        <v>110</v>
      </c>
      <c r="F528" s="94">
        <f>16004+20+810+204</f>
        <v>17038</v>
      </c>
    </row>
    <row r="529" spans="1:6" s="81" customFormat="1" ht="25.5">
      <c r="A529" s="88" t="s">
        <v>989</v>
      </c>
      <c r="B529" s="271" t="s">
        <v>435</v>
      </c>
      <c r="C529" s="93" t="s">
        <v>151</v>
      </c>
      <c r="D529" s="92" t="s">
        <v>238</v>
      </c>
      <c r="E529" s="92">
        <v>240</v>
      </c>
      <c r="F529" s="94">
        <f>12008+4361.3-204</f>
        <v>16165.3</v>
      </c>
    </row>
    <row r="530" spans="1:6" s="81" customFormat="1" ht="12.75">
      <c r="A530" s="88" t="s">
        <v>993</v>
      </c>
      <c r="B530" s="271" t="s">
        <v>435</v>
      </c>
      <c r="C530" s="93" t="s">
        <v>151</v>
      </c>
      <c r="D530" s="92" t="s">
        <v>238</v>
      </c>
      <c r="E530" s="92">
        <v>850</v>
      </c>
      <c r="F530" s="94">
        <v>6</v>
      </c>
    </row>
    <row r="531" spans="1:6" s="81" customFormat="1" ht="51">
      <c r="A531" s="104" t="s">
        <v>1009</v>
      </c>
      <c r="B531" s="275" t="s">
        <v>435</v>
      </c>
      <c r="C531" s="93" t="s">
        <v>151</v>
      </c>
      <c r="D531" s="105" t="s">
        <v>930</v>
      </c>
      <c r="E531" s="106"/>
      <c r="F531" s="124">
        <f>F532+F533</f>
        <v>15166</v>
      </c>
    </row>
    <row r="532" spans="1:6" s="188" customFormat="1" ht="15">
      <c r="A532" s="88" t="s">
        <v>988</v>
      </c>
      <c r="B532" s="275" t="s">
        <v>435</v>
      </c>
      <c r="C532" s="93" t="s">
        <v>151</v>
      </c>
      <c r="D532" s="105" t="s">
        <v>930</v>
      </c>
      <c r="E532" s="106">
        <v>110</v>
      </c>
      <c r="F532" s="124">
        <f>7684+188</f>
        <v>7872</v>
      </c>
    </row>
    <row r="533" spans="1:6" s="188" customFormat="1" ht="26.25">
      <c r="A533" s="88" t="s">
        <v>989</v>
      </c>
      <c r="B533" s="275" t="s">
        <v>435</v>
      </c>
      <c r="C533" s="93" t="s">
        <v>151</v>
      </c>
      <c r="D533" s="105" t="s">
        <v>930</v>
      </c>
      <c r="E533" s="106">
        <v>240</v>
      </c>
      <c r="F533" s="124">
        <f>3796+3686-188</f>
        <v>7294</v>
      </c>
    </row>
    <row r="534" spans="1:6" s="77" customFormat="1" ht="28.5">
      <c r="A534" s="169" t="s">
        <v>263</v>
      </c>
      <c r="B534" s="321" t="s">
        <v>259</v>
      </c>
      <c r="C534" s="171"/>
      <c r="D534" s="170"/>
      <c r="E534" s="170"/>
      <c r="F534" s="172">
        <f>F535</f>
        <v>6243.8</v>
      </c>
    </row>
    <row r="535" spans="1:6" s="81" customFormat="1" ht="14.25">
      <c r="A535" s="169" t="s">
        <v>267</v>
      </c>
      <c r="B535" s="321" t="s">
        <v>259</v>
      </c>
      <c r="C535" s="171" t="s">
        <v>266</v>
      </c>
      <c r="D535" s="170"/>
      <c r="E535" s="170"/>
      <c r="F535" s="172">
        <f>F536+F546</f>
        <v>6243.8</v>
      </c>
    </row>
    <row r="536" spans="1:6" ht="57">
      <c r="A536" s="180" t="s">
        <v>157</v>
      </c>
      <c r="B536" s="324" t="s">
        <v>259</v>
      </c>
      <c r="C536" s="178" t="s">
        <v>156</v>
      </c>
      <c r="D536" s="202"/>
      <c r="E536" s="202"/>
      <c r="F536" s="179">
        <f>F537</f>
        <v>5932.2</v>
      </c>
    </row>
    <row r="537" spans="1:6" ht="25.5">
      <c r="A537" s="74" t="s">
        <v>164</v>
      </c>
      <c r="B537" s="324" t="s">
        <v>259</v>
      </c>
      <c r="C537" s="102" t="s">
        <v>156</v>
      </c>
      <c r="D537" s="71" t="s">
        <v>163</v>
      </c>
      <c r="E537" s="202"/>
      <c r="F537" s="179">
        <f>F538</f>
        <v>5932.2</v>
      </c>
    </row>
    <row r="538" spans="1:6" ht="12.75">
      <c r="A538" s="76" t="s">
        <v>159</v>
      </c>
      <c r="B538" s="268" t="s">
        <v>259</v>
      </c>
      <c r="C538" s="102" t="s">
        <v>156</v>
      </c>
      <c r="D538" s="71" t="s">
        <v>158</v>
      </c>
      <c r="E538" s="71"/>
      <c r="F538" s="72">
        <f>F539+F541+F544</f>
        <v>5932.2</v>
      </c>
    </row>
    <row r="539" spans="1:6" ht="38.25">
      <c r="A539" s="89" t="s">
        <v>88</v>
      </c>
      <c r="B539" s="271" t="s">
        <v>259</v>
      </c>
      <c r="C539" s="93" t="s">
        <v>156</v>
      </c>
      <c r="D539" s="92" t="s">
        <v>152</v>
      </c>
      <c r="E539" s="92"/>
      <c r="F539" s="94">
        <f>F540</f>
        <v>2936.2</v>
      </c>
    </row>
    <row r="540" spans="1:6" s="81" customFormat="1" ht="25.5">
      <c r="A540" s="100" t="s">
        <v>979</v>
      </c>
      <c r="B540" s="271" t="s">
        <v>259</v>
      </c>
      <c r="C540" s="93" t="s">
        <v>156</v>
      </c>
      <c r="D540" s="92" t="s">
        <v>152</v>
      </c>
      <c r="E540" s="92">
        <v>120</v>
      </c>
      <c r="F540" s="94">
        <v>2936.2</v>
      </c>
    </row>
    <row r="541" spans="1:6" ht="38.25">
      <c r="A541" s="100" t="s">
        <v>89</v>
      </c>
      <c r="B541" s="271" t="s">
        <v>259</v>
      </c>
      <c r="C541" s="93" t="s">
        <v>156</v>
      </c>
      <c r="D541" s="92" t="s">
        <v>150</v>
      </c>
      <c r="E541" s="92"/>
      <c r="F541" s="94">
        <f>F542+F543</f>
        <v>844</v>
      </c>
    </row>
    <row r="542" spans="1:6" ht="25.5">
      <c r="A542" s="100" t="s">
        <v>979</v>
      </c>
      <c r="B542" s="271" t="s">
        <v>259</v>
      </c>
      <c r="C542" s="93" t="s">
        <v>156</v>
      </c>
      <c r="D542" s="92" t="s">
        <v>150</v>
      </c>
      <c r="E542" s="92">
        <v>120</v>
      </c>
      <c r="F542" s="94">
        <v>9</v>
      </c>
    </row>
    <row r="543" spans="1:6" s="189" customFormat="1" ht="25.5">
      <c r="A543" s="100" t="s">
        <v>989</v>
      </c>
      <c r="B543" s="271" t="s">
        <v>259</v>
      </c>
      <c r="C543" s="93" t="s">
        <v>156</v>
      </c>
      <c r="D543" s="92" t="s">
        <v>150</v>
      </c>
      <c r="E543" s="92">
        <v>240</v>
      </c>
      <c r="F543" s="94">
        <v>835</v>
      </c>
    </row>
    <row r="544" spans="1:6" ht="38.25">
      <c r="A544" s="100" t="s">
        <v>1007</v>
      </c>
      <c r="B544" s="271" t="s">
        <v>259</v>
      </c>
      <c r="C544" s="93" t="s">
        <v>156</v>
      </c>
      <c r="D544" s="95" t="s">
        <v>931</v>
      </c>
      <c r="E544" s="95"/>
      <c r="F544" s="94">
        <f>F545</f>
        <v>2152</v>
      </c>
    </row>
    <row r="545" spans="1:6" ht="25.5">
      <c r="A545" s="100" t="s">
        <v>979</v>
      </c>
      <c r="B545" s="271" t="s">
        <v>259</v>
      </c>
      <c r="C545" s="93" t="s">
        <v>156</v>
      </c>
      <c r="D545" s="95" t="s">
        <v>931</v>
      </c>
      <c r="E545" s="95">
        <v>120</v>
      </c>
      <c r="F545" s="94">
        <v>2152</v>
      </c>
    </row>
    <row r="546" spans="1:6" ht="14.25">
      <c r="A546" s="169" t="s">
        <v>153</v>
      </c>
      <c r="B546" s="321" t="s">
        <v>259</v>
      </c>
      <c r="C546" s="171" t="s">
        <v>151</v>
      </c>
      <c r="D546" s="170"/>
      <c r="E546" s="170"/>
      <c r="F546" s="172">
        <f>F551+F555+F547</f>
        <v>311.6</v>
      </c>
    </row>
    <row r="547" spans="1:6" s="77" customFormat="1" ht="63.75">
      <c r="A547" s="74" t="s">
        <v>767</v>
      </c>
      <c r="B547" s="268" t="s">
        <v>259</v>
      </c>
      <c r="C547" s="133" t="s">
        <v>151</v>
      </c>
      <c r="D547" s="71" t="s">
        <v>12</v>
      </c>
      <c r="E547" s="71"/>
      <c r="F547" s="72">
        <f>F548</f>
        <v>11.6</v>
      </c>
    </row>
    <row r="548" spans="1:6" s="77" customFormat="1" ht="76.5">
      <c r="A548" s="76" t="s">
        <v>1217</v>
      </c>
      <c r="B548" s="268" t="s">
        <v>259</v>
      </c>
      <c r="C548" s="133" t="s">
        <v>151</v>
      </c>
      <c r="D548" s="71" t="s">
        <v>45</v>
      </c>
      <c r="E548" s="71"/>
      <c r="F548" s="72">
        <f>F549</f>
        <v>11.6</v>
      </c>
    </row>
    <row r="549" spans="1:6" s="81" customFormat="1" ht="102">
      <c r="A549" s="85" t="s">
        <v>770</v>
      </c>
      <c r="B549" s="269" t="s">
        <v>259</v>
      </c>
      <c r="C549" s="134" t="s">
        <v>151</v>
      </c>
      <c r="D549" s="1" t="s">
        <v>191</v>
      </c>
      <c r="E549" s="1"/>
      <c r="F549" s="80">
        <f>F550</f>
        <v>11.6</v>
      </c>
    </row>
    <row r="550" spans="1:6" s="81" customFormat="1" ht="25.5">
      <c r="A550" s="47" t="s">
        <v>989</v>
      </c>
      <c r="B550" s="269" t="s">
        <v>259</v>
      </c>
      <c r="C550" s="134" t="s">
        <v>151</v>
      </c>
      <c r="D550" s="1" t="s">
        <v>191</v>
      </c>
      <c r="E550" s="1">
        <v>240</v>
      </c>
      <c r="F550" s="80">
        <v>11.6</v>
      </c>
    </row>
    <row r="551" spans="1:6" ht="38.25">
      <c r="A551" s="74" t="s">
        <v>3</v>
      </c>
      <c r="B551" s="268" t="s">
        <v>259</v>
      </c>
      <c r="C551" s="70" t="s">
        <v>151</v>
      </c>
      <c r="D551" s="71" t="s">
        <v>14</v>
      </c>
      <c r="E551" s="71"/>
      <c r="F551" s="72">
        <f>F552</f>
        <v>100</v>
      </c>
    </row>
    <row r="552" spans="1:6" ht="38.25">
      <c r="A552" s="76" t="s">
        <v>614</v>
      </c>
      <c r="B552" s="268" t="s">
        <v>259</v>
      </c>
      <c r="C552" s="70" t="s">
        <v>151</v>
      </c>
      <c r="D552" s="71" t="s">
        <v>49</v>
      </c>
      <c r="E552" s="71"/>
      <c r="F552" s="72">
        <f>F553</f>
        <v>100</v>
      </c>
    </row>
    <row r="553" spans="1:6" ht="102">
      <c r="A553" s="85" t="s">
        <v>699</v>
      </c>
      <c r="B553" s="269" t="s">
        <v>259</v>
      </c>
      <c r="C553" s="79" t="s">
        <v>151</v>
      </c>
      <c r="D553" s="1" t="s">
        <v>216</v>
      </c>
      <c r="E553" s="1"/>
      <c r="F553" s="80">
        <f>F554</f>
        <v>100</v>
      </c>
    </row>
    <row r="554" spans="1:6" ht="25.5">
      <c r="A554" s="100" t="s">
        <v>989</v>
      </c>
      <c r="B554" s="269" t="s">
        <v>259</v>
      </c>
      <c r="C554" s="79" t="s">
        <v>151</v>
      </c>
      <c r="D554" s="1" t="s">
        <v>216</v>
      </c>
      <c r="E554" s="1">
        <v>240</v>
      </c>
      <c r="F554" s="80">
        <v>100</v>
      </c>
    </row>
    <row r="555" spans="1:6" s="189" customFormat="1" ht="15">
      <c r="A555" s="74" t="s">
        <v>416</v>
      </c>
      <c r="B555" s="268" t="s">
        <v>259</v>
      </c>
      <c r="C555" s="102" t="s">
        <v>151</v>
      </c>
      <c r="D555" s="101" t="s">
        <v>4</v>
      </c>
      <c r="E555" s="1"/>
      <c r="F555" s="72">
        <f>F556</f>
        <v>200</v>
      </c>
    </row>
    <row r="556" spans="1:6" s="189" customFormat="1" ht="15">
      <c r="A556" s="76" t="s">
        <v>242</v>
      </c>
      <c r="B556" s="268" t="s">
        <v>259</v>
      </c>
      <c r="C556" s="70" t="s">
        <v>151</v>
      </c>
      <c r="D556" s="71" t="s">
        <v>237</v>
      </c>
      <c r="E556" s="1"/>
      <c r="F556" s="72">
        <f>F557</f>
        <v>200</v>
      </c>
    </row>
    <row r="557" spans="1:6" s="184" customFormat="1" ht="39">
      <c r="A557" s="88" t="s">
        <v>418</v>
      </c>
      <c r="B557" s="271" t="s">
        <v>259</v>
      </c>
      <c r="C557" s="93" t="s">
        <v>151</v>
      </c>
      <c r="D557" s="92" t="s">
        <v>244</v>
      </c>
      <c r="E557" s="92"/>
      <c r="F557" s="94">
        <f>F558</f>
        <v>200</v>
      </c>
    </row>
    <row r="558" spans="1:6" s="123" customFormat="1" ht="12.75">
      <c r="A558" s="100" t="s">
        <v>993</v>
      </c>
      <c r="B558" s="271" t="s">
        <v>259</v>
      </c>
      <c r="C558" s="93" t="s">
        <v>151</v>
      </c>
      <c r="D558" s="92" t="s">
        <v>244</v>
      </c>
      <c r="E558" s="92">
        <v>850</v>
      </c>
      <c r="F558" s="94">
        <v>200</v>
      </c>
    </row>
    <row r="559" spans="1:6" s="123" customFormat="1" ht="28.5">
      <c r="A559" s="169" t="s">
        <v>262</v>
      </c>
      <c r="B559" s="321" t="s">
        <v>69</v>
      </c>
      <c r="C559" s="171"/>
      <c r="D559" s="170"/>
      <c r="E559" s="170"/>
      <c r="F559" s="172">
        <f>F560+F568+F587</f>
        <v>18507.9</v>
      </c>
    </row>
    <row r="560" spans="1:6" s="123" customFormat="1" ht="14.25">
      <c r="A560" s="169" t="s">
        <v>267</v>
      </c>
      <c r="B560" s="321" t="s">
        <v>69</v>
      </c>
      <c r="C560" s="171" t="s">
        <v>266</v>
      </c>
      <c r="D560" s="170"/>
      <c r="E560" s="170"/>
      <c r="F560" s="172">
        <f>F561</f>
        <v>74</v>
      </c>
    </row>
    <row r="561" spans="1:6" ht="14.25">
      <c r="A561" s="169" t="s">
        <v>153</v>
      </c>
      <c r="B561" s="321" t="s">
        <v>69</v>
      </c>
      <c r="C561" s="171" t="s">
        <v>151</v>
      </c>
      <c r="D561" s="170"/>
      <c r="E561" s="170"/>
      <c r="F561" s="172">
        <f>F562</f>
        <v>74</v>
      </c>
    </row>
    <row r="562" spans="1:6" ht="63.75">
      <c r="A562" s="74" t="s">
        <v>2</v>
      </c>
      <c r="B562" s="268" t="s">
        <v>69</v>
      </c>
      <c r="C562" s="70" t="s">
        <v>151</v>
      </c>
      <c r="D562" s="71" t="s">
        <v>12</v>
      </c>
      <c r="E562" s="71"/>
      <c r="F562" s="72">
        <f>F563</f>
        <v>74</v>
      </c>
    </row>
    <row r="563" spans="1:6" ht="89.25">
      <c r="A563" s="76" t="s">
        <v>726</v>
      </c>
      <c r="B563" s="268" t="s">
        <v>69</v>
      </c>
      <c r="C563" s="70" t="s">
        <v>151</v>
      </c>
      <c r="D563" s="71" t="s">
        <v>45</v>
      </c>
      <c r="E563" s="71"/>
      <c r="F563" s="72">
        <f>F564+F566</f>
        <v>74</v>
      </c>
    </row>
    <row r="564" spans="1:6" s="189" customFormat="1" ht="102">
      <c r="A564" s="85" t="s">
        <v>724</v>
      </c>
      <c r="B564" s="269" t="s">
        <v>69</v>
      </c>
      <c r="C564" s="79" t="s">
        <v>151</v>
      </c>
      <c r="D564" s="1" t="s">
        <v>190</v>
      </c>
      <c r="E564" s="1"/>
      <c r="F564" s="80">
        <f>F565</f>
        <v>32</v>
      </c>
    </row>
    <row r="565" spans="1:6" s="189" customFormat="1" ht="25.5">
      <c r="A565" s="47" t="s">
        <v>989</v>
      </c>
      <c r="B565" s="269" t="s">
        <v>69</v>
      </c>
      <c r="C565" s="79" t="s">
        <v>151</v>
      </c>
      <c r="D565" s="1" t="s">
        <v>190</v>
      </c>
      <c r="E565" s="1">
        <v>240</v>
      </c>
      <c r="F565" s="80">
        <v>32</v>
      </c>
    </row>
    <row r="566" spans="1:6" ht="102">
      <c r="A566" s="85" t="s">
        <v>725</v>
      </c>
      <c r="B566" s="269" t="s">
        <v>69</v>
      </c>
      <c r="C566" s="79" t="s">
        <v>151</v>
      </c>
      <c r="D566" s="1" t="s">
        <v>191</v>
      </c>
      <c r="E566" s="1"/>
      <c r="F566" s="80">
        <f>F567</f>
        <v>42</v>
      </c>
    </row>
    <row r="567" spans="1:6" ht="25.5">
      <c r="A567" s="47" t="s">
        <v>989</v>
      </c>
      <c r="B567" s="269" t="s">
        <v>69</v>
      </c>
      <c r="C567" s="79" t="s">
        <v>151</v>
      </c>
      <c r="D567" s="1" t="s">
        <v>191</v>
      </c>
      <c r="E567" s="1">
        <v>240</v>
      </c>
      <c r="F567" s="80">
        <v>42</v>
      </c>
    </row>
    <row r="568" spans="1:6" ht="14.25">
      <c r="A568" s="191" t="s">
        <v>409</v>
      </c>
      <c r="B568" s="321" t="s">
        <v>69</v>
      </c>
      <c r="C568" s="171" t="s">
        <v>276</v>
      </c>
      <c r="D568" s="170"/>
      <c r="E568" s="170"/>
      <c r="F568" s="172">
        <f>F569</f>
        <v>6361.9</v>
      </c>
    </row>
    <row r="569" spans="1:6" s="68" customFormat="1" ht="14.25">
      <c r="A569" s="169" t="s">
        <v>175</v>
      </c>
      <c r="B569" s="321" t="s">
        <v>69</v>
      </c>
      <c r="C569" s="171" t="s">
        <v>174</v>
      </c>
      <c r="D569" s="170"/>
      <c r="E569" s="170"/>
      <c r="F569" s="172">
        <f>F570+F579</f>
        <v>6361.9</v>
      </c>
    </row>
    <row r="570" spans="1:6" s="68" customFormat="1" ht="38.25">
      <c r="A570" s="74" t="s">
        <v>208</v>
      </c>
      <c r="B570" s="268" t="s">
        <v>69</v>
      </c>
      <c r="C570" s="70" t="s">
        <v>174</v>
      </c>
      <c r="D570" s="71" t="s">
        <v>8</v>
      </c>
      <c r="E570" s="71"/>
      <c r="F570" s="72">
        <f>F571+F575</f>
        <v>1485.9</v>
      </c>
    </row>
    <row r="571" spans="1:6" ht="51">
      <c r="A571" s="76" t="s">
        <v>23</v>
      </c>
      <c r="B571" s="268" t="s">
        <v>69</v>
      </c>
      <c r="C571" s="70" t="s">
        <v>174</v>
      </c>
      <c r="D571" s="71" t="s">
        <v>22</v>
      </c>
      <c r="E571" s="71"/>
      <c r="F571" s="72">
        <f>F572</f>
        <v>693.6</v>
      </c>
    </row>
    <row r="572" spans="1:6" ht="76.5">
      <c r="A572" s="89" t="s">
        <v>621</v>
      </c>
      <c r="B572" s="269" t="s">
        <v>69</v>
      </c>
      <c r="C572" s="79" t="s">
        <v>174</v>
      </c>
      <c r="D572" s="92" t="s">
        <v>68</v>
      </c>
      <c r="E572" s="1" t="s">
        <v>177</v>
      </c>
      <c r="F572" s="80">
        <f>F573+F574</f>
        <v>693.6</v>
      </c>
    </row>
    <row r="573" spans="1:6" ht="25.5">
      <c r="A573" s="89" t="s">
        <v>979</v>
      </c>
      <c r="B573" s="269" t="s">
        <v>69</v>
      </c>
      <c r="C573" s="79" t="s">
        <v>174</v>
      </c>
      <c r="D573" s="92" t="s">
        <v>68</v>
      </c>
      <c r="E573" s="1">
        <v>120</v>
      </c>
      <c r="F573" s="80">
        <v>578</v>
      </c>
    </row>
    <row r="574" spans="1:6" ht="25.5">
      <c r="A574" s="89" t="s">
        <v>989</v>
      </c>
      <c r="B574" s="269" t="s">
        <v>69</v>
      </c>
      <c r="C574" s="79" t="s">
        <v>174</v>
      </c>
      <c r="D574" s="92" t="s">
        <v>68</v>
      </c>
      <c r="E574" s="1">
        <v>240</v>
      </c>
      <c r="F574" s="80">
        <v>115.6</v>
      </c>
    </row>
    <row r="575" spans="1:6" ht="63.75">
      <c r="A575" s="76" t="s">
        <v>622</v>
      </c>
      <c r="B575" s="268" t="s">
        <v>69</v>
      </c>
      <c r="C575" s="70" t="s">
        <v>174</v>
      </c>
      <c r="D575" s="71" t="s">
        <v>24</v>
      </c>
      <c r="E575" s="71"/>
      <c r="F575" s="72">
        <f>F576</f>
        <v>792.3</v>
      </c>
    </row>
    <row r="576" spans="1:6" ht="89.25">
      <c r="A576" s="89" t="s">
        <v>623</v>
      </c>
      <c r="B576" s="269" t="s">
        <v>69</v>
      </c>
      <c r="C576" s="79" t="s">
        <v>174</v>
      </c>
      <c r="D576" s="92" t="s">
        <v>73</v>
      </c>
      <c r="E576" s="1"/>
      <c r="F576" s="80">
        <f>F577+F578</f>
        <v>792.3</v>
      </c>
    </row>
    <row r="577" spans="1:6" ht="25.5">
      <c r="A577" s="89" t="s">
        <v>979</v>
      </c>
      <c r="B577" s="269" t="s">
        <v>69</v>
      </c>
      <c r="C577" s="79" t="s">
        <v>174</v>
      </c>
      <c r="D577" s="92" t="s">
        <v>73</v>
      </c>
      <c r="E577" s="1">
        <v>120</v>
      </c>
      <c r="F577" s="80">
        <v>660.3</v>
      </c>
    </row>
    <row r="578" spans="1:6" ht="25.5">
      <c r="A578" s="89" t="s">
        <v>989</v>
      </c>
      <c r="B578" s="269" t="s">
        <v>69</v>
      </c>
      <c r="C578" s="79" t="s">
        <v>174</v>
      </c>
      <c r="D578" s="92" t="s">
        <v>73</v>
      </c>
      <c r="E578" s="1">
        <v>240</v>
      </c>
      <c r="F578" s="80">
        <v>132</v>
      </c>
    </row>
    <row r="579" spans="1:6" ht="25.5">
      <c r="A579" s="74" t="s">
        <v>164</v>
      </c>
      <c r="B579" s="270" t="s">
        <v>69</v>
      </c>
      <c r="C579" s="102" t="s">
        <v>174</v>
      </c>
      <c r="D579" s="101" t="s">
        <v>163</v>
      </c>
      <c r="E579" s="101"/>
      <c r="F579" s="103">
        <f>F580</f>
        <v>4876</v>
      </c>
    </row>
    <row r="580" spans="1:6" ht="12.75">
      <c r="A580" s="76" t="s">
        <v>159</v>
      </c>
      <c r="B580" s="268" t="s">
        <v>69</v>
      </c>
      <c r="C580" s="70" t="s">
        <v>174</v>
      </c>
      <c r="D580" s="71" t="s">
        <v>158</v>
      </c>
      <c r="E580" s="71"/>
      <c r="F580" s="72">
        <f>F581+F583</f>
        <v>4876</v>
      </c>
    </row>
    <row r="581" spans="1:6" ht="38.25">
      <c r="A581" s="88" t="s">
        <v>88</v>
      </c>
      <c r="B581" s="271" t="s">
        <v>69</v>
      </c>
      <c r="C581" s="93" t="s">
        <v>174</v>
      </c>
      <c r="D581" s="92" t="s">
        <v>152</v>
      </c>
      <c r="E581" s="92"/>
      <c r="F581" s="94">
        <f>F582</f>
        <v>4609</v>
      </c>
    </row>
    <row r="582" spans="1:6" ht="25.5">
      <c r="A582" s="100" t="s">
        <v>979</v>
      </c>
      <c r="B582" s="271" t="s">
        <v>69</v>
      </c>
      <c r="C582" s="93" t="s">
        <v>174</v>
      </c>
      <c r="D582" s="92" t="s">
        <v>152</v>
      </c>
      <c r="E582" s="92">
        <v>120</v>
      </c>
      <c r="F582" s="94">
        <v>4609</v>
      </c>
    </row>
    <row r="583" spans="1:6" s="189" customFormat="1" ht="38.25">
      <c r="A583" s="100" t="s">
        <v>89</v>
      </c>
      <c r="B583" s="271" t="s">
        <v>69</v>
      </c>
      <c r="C583" s="93" t="s">
        <v>174</v>
      </c>
      <c r="D583" s="92" t="s">
        <v>150</v>
      </c>
      <c r="E583" s="92"/>
      <c r="F583" s="94">
        <f>F584+F585+F586</f>
        <v>267</v>
      </c>
    </row>
    <row r="584" spans="1:6" s="189" customFormat="1" ht="25.5">
      <c r="A584" s="100" t="s">
        <v>979</v>
      </c>
      <c r="B584" s="271" t="s">
        <v>69</v>
      </c>
      <c r="C584" s="93" t="s">
        <v>174</v>
      </c>
      <c r="D584" s="92" t="s">
        <v>150</v>
      </c>
      <c r="E584" s="92">
        <v>120</v>
      </c>
      <c r="F584" s="94">
        <v>45</v>
      </c>
    </row>
    <row r="585" spans="1:6" ht="25.5">
      <c r="A585" s="100" t="s">
        <v>989</v>
      </c>
      <c r="B585" s="271" t="s">
        <v>69</v>
      </c>
      <c r="C585" s="93" t="s">
        <v>174</v>
      </c>
      <c r="D585" s="92" t="s">
        <v>150</v>
      </c>
      <c r="E585" s="92">
        <v>240</v>
      </c>
      <c r="F585" s="94">
        <v>219</v>
      </c>
    </row>
    <row r="586" spans="1:6" ht="12.75">
      <c r="A586" s="100" t="s">
        <v>993</v>
      </c>
      <c r="B586" s="271" t="s">
        <v>69</v>
      </c>
      <c r="C586" s="93" t="s">
        <v>174</v>
      </c>
      <c r="D586" s="92" t="s">
        <v>150</v>
      </c>
      <c r="E586" s="92">
        <v>850</v>
      </c>
      <c r="F586" s="94">
        <v>3</v>
      </c>
    </row>
    <row r="587" spans="1:6" ht="14.25">
      <c r="A587" s="169" t="s">
        <v>268</v>
      </c>
      <c r="B587" s="321" t="s">
        <v>69</v>
      </c>
      <c r="C587" s="171" t="s">
        <v>269</v>
      </c>
      <c r="D587" s="170"/>
      <c r="E587" s="170"/>
      <c r="F587" s="172">
        <f>F588</f>
        <v>12072</v>
      </c>
    </row>
    <row r="588" spans="1:6" ht="14.25">
      <c r="A588" s="169" t="s">
        <v>182</v>
      </c>
      <c r="B588" s="321" t="s">
        <v>69</v>
      </c>
      <c r="C588" s="171" t="s">
        <v>183</v>
      </c>
      <c r="D588" s="170"/>
      <c r="E588" s="170"/>
      <c r="F588" s="172">
        <f>F589</f>
        <v>12072</v>
      </c>
    </row>
    <row r="589" spans="1:6" s="184" customFormat="1" ht="38.25">
      <c r="A589" s="74" t="s">
        <v>208</v>
      </c>
      <c r="B589" s="268" t="s">
        <v>69</v>
      </c>
      <c r="C589" s="70" t="s">
        <v>183</v>
      </c>
      <c r="D589" s="71" t="s">
        <v>8</v>
      </c>
      <c r="E589" s="71"/>
      <c r="F589" s="72">
        <f>F590</f>
        <v>12072</v>
      </c>
    </row>
    <row r="590" spans="1:6" s="189" customFormat="1" ht="63.75">
      <c r="A590" s="76" t="s">
        <v>611</v>
      </c>
      <c r="B590" s="268" t="s">
        <v>69</v>
      </c>
      <c r="C590" s="70" t="s">
        <v>183</v>
      </c>
      <c r="D590" s="71" t="s">
        <v>22</v>
      </c>
      <c r="E590" s="71"/>
      <c r="F590" s="72">
        <f>F591</f>
        <v>12072</v>
      </c>
    </row>
    <row r="591" spans="1:6" s="189" customFormat="1" ht="77.25">
      <c r="A591" s="89" t="s">
        <v>621</v>
      </c>
      <c r="B591" s="269" t="s">
        <v>69</v>
      </c>
      <c r="C591" s="79" t="s">
        <v>183</v>
      </c>
      <c r="D591" s="92" t="s">
        <v>68</v>
      </c>
      <c r="E591" s="1" t="s">
        <v>177</v>
      </c>
      <c r="F591" s="80">
        <f>F592</f>
        <v>12072</v>
      </c>
    </row>
    <row r="592" spans="1:6" ht="12.75">
      <c r="A592" s="89" t="s">
        <v>997</v>
      </c>
      <c r="B592" s="269" t="s">
        <v>69</v>
      </c>
      <c r="C592" s="79" t="s">
        <v>183</v>
      </c>
      <c r="D592" s="92" t="s">
        <v>68</v>
      </c>
      <c r="E592" s="1">
        <v>310</v>
      </c>
      <c r="F592" s="80">
        <v>12072</v>
      </c>
    </row>
    <row r="593" spans="1:6" ht="57">
      <c r="A593" s="169" t="s">
        <v>924</v>
      </c>
      <c r="B593" s="321" t="s">
        <v>82</v>
      </c>
      <c r="C593" s="171"/>
      <c r="D593" s="170"/>
      <c r="E593" s="170"/>
      <c r="F593" s="172">
        <f>F602+F613+F594</f>
        <v>74745.3</v>
      </c>
    </row>
    <row r="594" spans="1:6" ht="14.25">
      <c r="A594" s="169" t="s">
        <v>267</v>
      </c>
      <c r="B594" s="321" t="s">
        <v>82</v>
      </c>
      <c r="C594" s="171" t="s">
        <v>266</v>
      </c>
      <c r="D594" s="170"/>
      <c r="E594" s="170"/>
      <c r="F594" s="172">
        <f>F595</f>
        <v>6969.2</v>
      </c>
    </row>
    <row r="595" spans="1:6" s="123" customFormat="1" ht="14.25">
      <c r="A595" s="169" t="s">
        <v>153</v>
      </c>
      <c r="B595" s="321" t="s">
        <v>82</v>
      </c>
      <c r="C595" s="171" t="s">
        <v>151</v>
      </c>
      <c r="D595" s="170"/>
      <c r="E595" s="170"/>
      <c r="F595" s="172">
        <f>F596</f>
        <v>6969.2</v>
      </c>
    </row>
    <row r="596" spans="1:6" s="123" customFormat="1" ht="12.75">
      <c r="A596" s="74" t="s">
        <v>416</v>
      </c>
      <c r="B596" s="270" t="s">
        <v>82</v>
      </c>
      <c r="C596" s="102" t="s">
        <v>151</v>
      </c>
      <c r="D596" s="101" t="s">
        <v>4</v>
      </c>
      <c r="E596" s="101"/>
      <c r="F596" s="103">
        <f>F597</f>
        <v>6969.2</v>
      </c>
    </row>
    <row r="597" spans="1:6" s="123" customFormat="1" ht="12.75">
      <c r="A597" s="76" t="s">
        <v>242</v>
      </c>
      <c r="B597" s="268" t="s">
        <v>82</v>
      </c>
      <c r="C597" s="70" t="s">
        <v>151</v>
      </c>
      <c r="D597" s="71" t="s">
        <v>237</v>
      </c>
      <c r="E597" s="71"/>
      <c r="F597" s="72">
        <f>F598</f>
        <v>6969.2</v>
      </c>
    </row>
    <row r="598" spans="1:6" s="123" customFormat="1" ht="38.25">
      <c r="A598" s="108" t="s">
        <v>420</v>
      </c>
      <c r="B598" s="271" t="s">
        <v>82</v>
      </c>
      <c r="C598" s="93" t="s">
        <v>151</v>
      </c>
      <c r="D598" s="92" t="s">
        <v>238</v>
      </c>
      <c r="E598" s="92"/>
      <c r="F598" s="94">
        <f>F599+F600+F601</f>
        <v>6969.2</v>
      </c>
    </row>
    <row r="599" spans="1:6" s="203" customFormat="1" ht="15">
      <c r="A599" s="88" t="s">
        <v>988</v>
      </c>
      <c r="B599" s="271" t="s">
        <v>82</v>
      </c>
      <c r="C599" s="93" t="s">
        <v>151</v>
      </c>
      <c r="D599" s="92" t="s">
        <v>238</v>
      </c>
      <c r="E599" s="92">
        <v>110</v>
      </c>
      <c r="F599" s="94">
        <f>7333.2+2-440-60</f>
        <v>6835.2</v>
      </c>
    </row>
    <row r="600" spans="1:6" s="123" customFormat="1" ht="25.5">
      <c r="A600" s="88" t="s">
        <v>989</v>
      </c>
      <c r="B600" s="271" t="s">
        <v>82</v>
      </c>
      <c r="C600" s="93" t="s">
        <v>151</v>
      </c>
      <c r="D600" s="92" t="s">
        <v>238</v>
      </c>
      <c r="E600" s="92">
        <v>240</v>
      </c>
      <c r="F600" s="94">
        <f>72+60</f>
        <v>132</v>
      </c>
    </row>
    <row r="601" spans="1:6" ht="12.75">
      <c r="A601" s="88" t="s">
        <v>993</v>
      </c>
      <c r="B601" s="271" t="s">
        <v>82</v>
      </c>
      <c r="C601" s="93" t="s">
        <v>151</v>
      </c>
      <c r="D601" s="92" t="s">
        <v>238</v>
      </c>
      <c r="E601" s="92">
        <v>850</v>
      </c>
      <c r="F601" s="94">
        <v>2</v>
      </c>
    </row>
    <row r="602" spans="1:6" ht="14.25">
      <c r="A602" s="169" t="s">
        <v>281</v>
      </c>
      <c r="B602" s="321" t="s">
        <v>82</v>
      </c>
      <c r="C602" s="171" t="s">
        <v>276</v>
      </c>
      <c r="D602" s="170"/>
      <c r="E602" s="170"/>
      <c r="F602" s="172">
        <f>F603</f>
        <v>64170.1</v>
      </c>
    </row>
    <row r="603" spans="1:6" ht="14.25">
      <c r="A603" s="169" t="s">
        <v>63</v>
      </c>
      <c r="B603" s="321" t="s">
        <v>82</v>
      </c>
      <c r="C603" s="171" t="s">
        <v>62</v>
      </c>
      <c r="D603" s="170"/>
      <c r="E603" s="170"/>
      <c r="F603" s="172">
        <f>F604</f>
        <v>64170.1</v>
      </c>
    </row>
    <row r="604" spans="1:6" ht="38.25">
      <c r="A604" s="74" t="s">
        <v>430</v>
      </c>
      <c r="B604" s="268" t="s">
        <v>82</v>
      </c>
      <c r="C604" s="70" t="s">
        <v>62</v>
      </c>
      <c r="D604" s="71" t="s">
        <v>6</v>
      </c>
      <c r="E604" s="71"/>
      <c r="F604" s="72">
        <f>F605+F608</f>
        <v>64170.1</v>
      </c>
    </row>
    <row r="605" spans="1:6" ht="63.75">
      <c r="A605" s="76" t="s">
        <v>624</v>
      </c>
      <c r="B605" s="268" t="s">
        <v>82</v>
      </c>
      <c r="C605" s="70" t="s">
        <v>62</v>
      </c>
      <c r="D605" s="71" t="s">
        <v>20</v>
      </c>
      <c r="E605" s="71"/>
      <c r="F605" s="72">
        <f>F606</f>
        <v>62635</v>
      </c>
    </row>
    <row r="606" spans="1:6" ht="76.5">
      <c r="A606" s="85" t="s">
        <v>434</v>
      </c>
      <c r="B606" s="269" t="s">
        <v>82</v>
      </c>
      <c r="C606" s="79" t="s">
        <v>62</v>
      </c>
      <c r="D606" s="1" t="s">
        <v>84</v>
      </c>
      <c r="E606" s="1"/>
      <c r="F606" s="80">
        <f>F607</f>
        <v>62635</v>
      </c>
    </row>
    <row r="607" spans="1:6" s="189" customFormat="1" ht="15">
      <c r="A607" s="89" t="s">
        <v>992</v>
      </c>
      <c r="B607" s="269" t="s">
        <v>82</v>
      </c>
      <c r="C607" s="79" t="s">
        <v>62</v>
      </c>
      <c r="D607" s="1" t="s">
        <v>84</v>
      </c>
      <c r="E607" s="1">
        <v>610</v>
      </c>
      <c r="F607" s="80">
        <f>62695-60</f>
        <v>62635</v>
      </c>
    </row>
    <row r="608" spans="1:6" ht="63.75">
      <c r="A608" s="76" t="s">
        <v>625</v>
      </c>
      <c r="B608" s="268" t="s">
        <v>82</v>
      </c>
      <c r="C608" s="70" t="s">
        <v>62</v>
      </c>
      <c r="D608" s="71" t="s">
        <v>21</v>
      </c>
      <c r="E608" s="71"/>
      <c r="F608" s="72">
        <f>F609+F611</f>
        <v>1535.1</v>
      </c>
    </row>
    <row r="609" spans="1:6" ht="76.5">
      <c r="A609" s="85" t="s">
        <v>626</v>
      </c>
      <c r="B609" s="269" t="s">
        <v>82</v>
      </c>
      <c r="C609" s="79" t="s">
        <v>62</v>
      </c>
      <c r="D609" s="1" t="s">
        <v>85</v>
      </c>
      <c r="E609" s="1"/>
      <c r="F609" s="80">
        <f>F610</f>
        <v>1035.1</v>
      </c>
    </row>
    <row r="610" spans="1:6" ht="12.75">
      <c r="A610" s="85" t="s">
        <v>992</v>
      </c>
      <c r="B610" s="269" t="s">
        <v>82</v>
      </c>
      <c r="C610" s="79" t="s">
        <v>62</v>
      </c>
      <c r="D610" s="1" t="s">
        <v>85</v>
      </c>
      <c r="E610" s="1">
        <v>610</v>
      </c>
      <c r="F610" s="80">
        <v>1035.1</v>
      </c>
    </row>
    <row r="611" spans="1:6" ht="102">
      <c r="A611" s="85" t="s">
        <v>1125</v>
      </c>
      <c r="B611" s="269" t="s">
        <v>82</v>
      </c>
      <c r="C611" s="79" t="s">
        <v>62</v>
      </c>
      <c r="D611" s="1" t="s">
        <v>1124</v>
      </c>
      <c r="E611" s="1"/>
      <c r="F611" s="80">
        <f>F612</f>
        <v>500</v>
      </c>
    </row>
    <row r="612" spans="1:6" ht="12.75">
      <c r="A612" s="85" t="s">
        <v>992</v>
      </c>
      <c r="B612" s="269" t="s">
        <v>82</v>
      </c>
      <c r="C612" s="79" t="s">
        <v>62</v>
      </c>
      <c r="D612" s="1" t="s">
        <v>1124</v>
      </c>
      <c r="E612" s="1" t="s">
        <v>983</v>
      </c>
      <c r="F612" s="80">
        <v>500</v>
      </c>
    </row>
    <row r="613" spans="1:6" ht="14.25">
      <c r="A613" s="169" t="s">
        <v>282</v>
      </c>
      <c r="B613" s="321" t="s">
        <v>82</v>
      </c>
      <c r="C613" s="171" t="s">
        <v>277</v>
      </c>
      <c r="D613" s="170"/>
      <c r="E613" s="170"/>
      <c r="F613" s="172">
        <f>F614</f>
        <v>3606</v>
      </c>
    </row>
    <row r="614" spans="1:6" ht="14.25">
      <c r="A614" s="169" t="s">
        <v>58</v>
      </c>
      <c r="B614" s="321" t="s">
        <v>82</v>
      </c>
      <c r="C614" s="171" t="s">
        <v>57</v>
      </c>
      <c r="D614" s="170"/>
      <c r="E614" s="170"/>
      <c r="F614" s="172">
        <f>F615</f>
        <v>3606</v>
      </c>
    </row>
    <row r="615" spans="1:6" ht="38.25">
      <c r="A615" s="74" t="s">
        <v>430</v>
      </c>
      <c r="B615" s="268" t="s">
        <v>82</v>
      </c>
      <c r="C615" s="70" t="s">
        <v>57</v>
      </c>
      <c r="D615" s="71" t="s">
        <v>6</v>
      </c>
      <c r="E615" s="71"/>
      <c r="F615" s="72">
        <f>F616+F621+F627</f>
        <v>3606</v>
      </c>
    </row>
    <row r="616" spans="1:6" ht="51">
      <c r="A616" s="76" t="s">
        <v>431</v>
      </c>
      <c r="B616" s="268" t="s">
        <v>82</v>
      </c>
      <c r="C616" s="70" t="s">
        <v>57</v>
      </c>
      <c r="D616" s="71" t="s">
        <v>19</v>
      </c>
      <c r="E616" s="71"/>
      <c r="F616" s="72">
        <f>F617</f>
        <v>3176</v>
      </c>
    </row>
    <row r="617" spans="1:6" s="68" customFormat="1" ht="76.5">
      <c r="A617" s="85" t="s">
        <v>432</v>
      </c>
      <c r="B617" s="269" t="s">
        <v>82</v>
      </c>
      <c r="C617" s="79" t="s">
        <v>57</v>
      </c>
      <c r="D617" s="1" t="s">
        <v>81</v>
      </c>
      <c r="E617" s="1"/>
      <c r="F617" s="80">
        <f>F618+F619+F620</f>
        <v>3176</v>
      </c>
    </row>
    <row r="618" spans="1:6" s="77" customFormat="1" ht="12.75">
      <c r="A618" s="85" t="s">
        <v>988</v>
      </c>
      <c r="B618" s="269" t="s">
        <v>82</v>
      </c>
      <c r="C618" s="79" t="s">
        <v>57</v>
      </c>
      <c r="D618" s="1" t="s">
        <v>81</v>
      </c>
      <c r="E618" s="1">
        <v>110</v>
      </c>
      <c r="F618" s="80">
        <f>2643+8.7</f>
        <v>2651.7</v>
      </c>
    </row>
    <row r="619" spans="1:6" s="77" customFormat="1" ht="25.5">
      <c r="A619" s="85" t="s">
        <v>989</v>
      </c>
      <c r="B619" s="269" t="s">
        <v>82</v>
      </c>
      <c r="C619" s="79" t="s">
        <v>57</v>
      </c>
      <c r="D619" s="1" t="s">
        <v>81</v>
      </c>
      <c r="E619" s="1">
        <v>240</v>
      </c>
      <c r="F619" s="80">
        <v>524</v>
      </c>
    </row>
    <row r="620" spans="1:6" s="81" customFormat="1" ht="12.75">
      <c r="A620" s="88" t="s">
        <v>993</v>
      </c>
      <c r="B620" s="269" t="s">
        <v>82</v>
      </c>
      <c r="C620" s="79" t="s">
        <v>57</v>
      </c>
      <c r="D620" s="86" t="s">
        <v>81</v>
      </c>
      <c r="E620" s="86">
        <v>850</v>
      </c>
      <c r="F620" s="80">
        <v>0.3</v>
      </c>
    </row>
    <row r="621" spans="1:6" s="81" customFormat="1" ht="51">
      <c r="A621" s="76" t="s">
        <v>433</v>
      </c>
      <c r="B621" s="268" t="s">
        <v>82</v>
      </c>
      <c r="C621" s="70" t="s">
        <v>57</v>
      </c>
      <c r="D621" s="71" t="s">
        <v>20</v>
      </c>
      <c r="E621" s="71"/>
      <c r="F621" s="72">
        <f>F622+F625</f>
        <v>380</v>
      </c>
    </row>
    <row r="622" spans="1:6" s="81" customFormat="1" ht="76.5">
      <c r="A622" s="85" t="s">
        <v>627</v>
      </c>
      <c r="B622" s="269" t="s">
        <v>82</v>
      </c>
      <c r="C622" s="79" t="s">
        <v>57</v>
      </c>
      <c r="D622" s="1" t="s">
        <v>83</v>
      </c>
      <c r="E622" s="1"/>
      <c r="F622" s="80">
        <f>F623+F624</f>
        <v>320</v>
      </c>
    </row>
    <row r="623" spans="1:6" s="68" customFormat="1" ht="25.5">
      <c r="A623" s="85" t="s">
        <v>989</v>
      </c>
      <c r="B623" s="269" t="s">
        <v>82</v>
      </c>
      <c r="C623" s="79" t="s">
        <v>57</v>
      </c>
      <c r="D623" s="1" t="s">
        <v>83</v>
      </c>
      <c r="E623" s="1">
        <v>240</v>
      </c>
      <c r="F623" s="80">
        <v>130</v>
      </c>
    </row>
    <row r="624" spans="1:6" s="68" customFormat="1" ht="12.75">
      <c r="A624" s="85" t="s">
        <v>992</v>
      </c>
      <c r="B624" s="269" t="s">
        <v>82</v>
      </c>
      <c r="C624" s="79" t="s">
        <v>57</v>
      </c>
      <c r="D624" s="1" t="s">
        <v>83</v>
      </c>
      <c r="E624" s="1">
        <v>610</v>
      </c>
      <c r="F624" s="80">
        <v>190</v>
      </c>
    </row>
    <row r="625" spans="1:6" s="68" customFormat="1" ht="89.25">
      <c r="A625" s="85" t="s">
        <v>628</v>
      </c>
      <c r="B625" s="269" t="s">
        <v>82</v>
      </c>
      <c r="C625" s="79" t="s">
        <v>57</v>
      </c>
      <c r="D625" s="1" t="s">
        <v>258</v>
      </c>
      <c r="E625" s="1"/>
      <c r="F625" s="80">
        <f>F626</f>
        <v>60</v>
      </c>
    </row>
    <row r="626" spans="1:6" s="68" customFormat="1" ht="12.75">
      <c r="A626" s="85" t="s">
        <v>992</v>
      </c>
      <c r="B626" s="269" t="s">
        <v>82</v>
      </c>
      <c r="C626" s="79" t="s">
        <v>57</v>
      </c>
      <c r="D626" s="1" t="s">
        <v>258</v>
      </c>
      <c r="E626" s="1">
        <v>610</v>
      </c>
      <c r="F626" s="80">
        <v>60</v>
      </c>
    </row>
    <row r="627" spans="1:6" s="68" customFormat="1" ht="63.75">
      <c r="A627" s="76" t="s">
        <v>625</v>
      </c>
      <c r="B627" s="268" t="s">
        <v>82</v>
      </c>
      <c r="C627" s="70" t="s">
        <v>57</v>
      </c>
      <c r="D627" s="71" t="s">
        <v>21</v>
      </c>
      <c r="E627" s="71"/>
      <c r="F627" s="72">
        <f>F628+F630</f>
        <v>50</v>
      </c>
    </row>
    <row r="628" spans="1:6" s="68" customFormat="1" ht="89.25">
      <c r="A628" s="85" t="s">
        <v>629</v>
      </c>
      <c r="B628" s="269" t="s">
        <v>82</v>
      </c>
      <c r="C628" s="79" t="s">
        <v>57</v>
      </c>
      <c r="D628" s="1" t="s">
        <v>117</v>
      </c>
      <c r="E628" s="1"/>
      <c r="F628" s="80">
        <f>F629</f>
        <v>40</v>
      </c>
    </row>
    <row r="629" spans="1:6" s="68" customFormat="1" ht="25.5">
      <c r="A629" s="85" t="s">
        <v>989</v>
      </c>
      <c r="B629" s="269" t="s">
        <v>82</v>
      </c>
      <c r="C629" s="79" t="s">
        <v>57</v>
      </c>
      <c r="D629" s="1" t="s">
        <v>117</v>
      </c>
      <c r="E629" s="1">
        <v>240</v>
      </c>
      <c r="F629" s="80">
        <v>40</v>
      </c>
    </row>
    <row r="630" spans="1:6" s="68" customFormat="1" ht="76.5">
      <c r="A630" s="85" t="s">
        <v>630</v>
      </c>
      <c r="B630" s="269" t="s">
        <v>82</v>
      </c>
      <c r="C630" s="79" t="s">
        <v>57</v>
      </c>
      <c r="D630" s="1" t="s">
        <v>118</v>
      </c>
      <c r="E630" s="1"/>
      <c r="F630" s="80">
        <f>F631</f>
        <v>10</v>
      </c>
    </row>
    <row r="631" spans="1:6" s="68" customFormat="1" ht="25.5">
      <c r="A631" s="85" t="s">
        <v>989</v>
      </c>
      <c r="B631" s="269" t="s">
        <v>82</v>
      </c>
      <c r="C631" s="79" t="s">
        <v>57</v>
      </c>
      <c r="D631" s="1" t="s">
        <v>118</v>
      </c>
      <c r="E631" s="1">
        <v>240</v>
      </c>
      <c r="F631" s="80">
        <v>10</v>
      </c>
    </row>
    <row r="632" spans="1:6" ht="57">
      <c r="A632" s="169" t="s">
        <v>356</v>
      </c>
      <c r="B632" s="321" t="s">
        <v>260</v>
      </c>
      <c r="C632" s="171"/>
      <c r="D632" s="170"/>
      <c r="E632" s="170"/>
      <c r="F632" s="172">
        <f>F633+F645</f>
        <v>12791.3</v>
      </c>
    </row>
    <row r="633" spans="1:6" ht="14.25">
      <c r="A633" s="169" t="s">
        <v>267</v>
      </c>
      <c r="B633" s="321" t="s">
        <v>260</v>
      </c>
      <c r="C633" s="171" t="s">
        <v>266</v>
      </c>
      <c r="D633" s="170"/>
      <c r="E633" s="170"/>
      <c r="F633" s="172">
        <f>F634</f>
        <v>11741.3</v>
      </c>
    </row>
    <row r="634" spans="1:6" ht="14.25">
      <c r="A634" s="169" t="s">
        <v>153</v>
      </c>
      <c r="B634" s="321" t="s">
        <v>260</v>
      </c>
      <c r="C634" s="171" t="s">
        <v>151</v>
      </c>
      <c r="D634" s="170"/>
      <c r="E634" s="170"/>
      <c r="F634" s="172">
        <f>F635</f>
        <v>11741.3</v>
      </c>
    </row>
    <row r="635" spans="1:6" ht="12.75">
      <c r="A635" s="74" t="s">
        <v>416</v>
      </c>
      <c r="B635" s="270" t="s">
        <v>260</v>
      </c>
      <c r="C635" s="102" t="s">
        <v>151</v>
      </c>
      <c r="D635" s="101" t="s">
        <v>4</v>
      </c>
      <c r="E635" s="101"/>
      <c r="F635" s="103">
        <f>F636</f>
        <v>11741.3</v>
      </c>
    </row>
    <row r="636" spans="1:6" ht="12.75">
      <c r="A636" s="76" t="s">
        <v>242</v>
      </c>
      <c r="B636" s="268" t="s">
        <v>260</v>
      </c>
      <c r="C636" s="102" t="s">
        <v>151</v>
      </c>
      <c r="D636" s="71" t="s">
        <v>237</v>
      </c>
      <c r="E636" s="71"/>
      <c r="F636" s="72">
        <f>F637+F641</f>
        <v>11741.3</v>
      </c>
    </row>
    <row r="637" spans="1:6" ht="38.25">
      <c r="A637" s="108" t="s">
        <v>420</v>
      </c>
      <c r="B637" s="271" t="s">
        <v>260</v>
      </c>
      <c r="C637" s="93" t="s">
        <v>151</v>
      </c>
      <c r="D637" s="92" t="s">
        <v>238</v>
      </c>
      <c r="E637" s="92"/>
      <c r="F637" s="94">
        <f>F638+F639+F640</f>
        <v>8090.1</v>
      </c>
    </row>
    <row r="638" spans="1:6" ht="12.75">
      <c r="A638" s="88" t="s">
        <v>988</v>
      </c>
      <c r="B638" s="271" t="s">
        <v>260</v>
      </c>
      <c r="C638" s="93" t="s">
        <v>151</v>
      </c>
      <c r="D638" s="92" t="s">
        <v>238</v>
      </c>
      <c r="E638" s="92">
        <v>110</v>
      </c>
      <c r="F638" s="94">
        <f>8263-410.9</f>
        <v>7852.1</v>
      </c>
    </row>
    <row r="639" spans="1:6" ht="25.5">
      <c r="A639" s="88" t="s">
        <v>989</v>
      </c>
      <c r="B639" s="271" t="s">
        <v>260</v>
      </c>
      <c r="C639" s="93" t="s">
        <v>151</v>
      </c>
      <c r="D639" s="92" t="s">
        <v>238</v>
      </c>
      <c r="E639" s="92">
        <v>240</v>
      </c>
      <c r="F639" s="94">
        <v>108</v>
      </c>
    </row>
    <row r="640" spans="1:6" ht="12.75">
      <c r="A640" s="88" t="s">
        <v>993</v>
      </c>
      <c r="B640" s="271" t="s">
        <v>260</v>
      </c>
      <c r="C640" s="93" t="s">
        <v>151</v>
      </c>
      <c r="D640" s="92" t="s">
        <v>238</v>
      </c>
      <c r="E640" s="92">
        <v>850</v>
      </c>
      <c r="F640" s="94">
        <v>130</v>
      </c>
    </row>
    <row r="641" spans="1:6" ht="51">
      <c r="A641" s="104" t="s">
        <v>1010</v>
      </c>
      <c r="B641" s="275" t="s">
        <v>260</v>
      </c>
      <c r="C641" s="93" t="s">
        <v>151</v>
      </c>
      <c r="D641" s="105" t="s">
        <v>932</v>
      </c>
      <c r="E641" s="106"/>
      <c r="F641" s="124">
        <f>F642+F643+F644</f>
        <v>3651.2</v>
      </c>
    </row>
    <row r="642" spans="1:6" s="189" customFormat="1" ht="15">
      <c r="A642" s="88" t="s">
        <v>988</v>
      </c>
      <c r="B642" s="275" t="s">
        <v>260</v>
      </c>
      <c r="C642" s="93" t="s">
        <v>151</v>
      </c>
      <c r="D642" s="105" t="s">
        <v>932</v>
      </c>
      <c r="E642" s="106">
        <v>110</v>
      </c>
      <c r="F642" s="124">
        <v>3519.2</v>
      </c>
    </row>
    <row r="643" spans="1:6" s="189" customFormat="1" ht="26.25">
      <c r="A643" s="88" t="s">
        <v>989</v>
      </c>
      <c r="B643" s="275" t="s">
        <v>260</v>
      </c>
      <c r="C643" s="93" t="s">
        <v>151</v>
      </c>
      <c r="D643" s="105" t="s">
        <v>932</v>
      </c>
      <c r="E643" s="106">
        <v>240</v>
      </c>
      <c r="F643" s="124">
        <v>130</v>
      </c>
    </row>
    <row r="644" spans="1:6" s="189" customFormat="1" ht="15">
      <c r="A644" s="88" t="s">
        <v>993</v>
      </c>
      <c r="B644" s="275" t="s">
        <v>260</v>
      </c>
      <c r="C644" s="93" t="s">
        <v>151</v>
      </c>
      <c r="D644" s="105" t="s">
        <v>932</v>
      </c>
      <c r="E644" s="106">
        <v>850</v>
      </c>
      <c r="F644" s="124">
        <v>2</v>
      </c>
    </row>
    <row r="645" spans="1:6" s="189" customFormat="1" ht="15">
      <c r="A645" s="187" t="s">
        <v>275</v>
      </c>
      <c r="B645" s="412" t="s">
        <v>260</v>
      </c>
      <c r="C645" s="181" t="s">
        <v>274</v>
      </c>
      <c r="D645" s="193"/>
      <c r="E645" s="182"/>
      <c r="F645" s="405">
        <f>F646</f>
        <v>1050</v>
      </c>
    </row>
    <row r="646" spans="1:6" s="189" customFormat="1" ht="15">
      <c r="A646" s="409" t="s">
        <v>1054</v>
      </c>
      <c r="B646" s="412" t="s">
        <v>260</v>
      </c>
      <c r="C646" s="181" t="s">
        <v>1056</v>
      </c>
      <c r="D646" s="193"/>
      <c r="E646" s="182"/>
      <c r="F646" s="405">
        <f>F647</f>
        <v>1050</v>
      </c>
    </row>
    <row r="647" spans="1:6" s="189" customFormat="1" ht="42.75">
      <c r="A647" s="403" t="s">
        <v>442</v>
      </c>
      <c r="B647" s="412" t="s">
        <v>260</v>
      </c>
      <c r="C647" s="181" t="s">
        <v>1056</v>
      </c>
      <c r="D647" s="193" t="s">
        <v>13</v>
      </c>
      <c r="E647" s="186"/>
      <c r="F647" s="405">
        <f>F648</f>
        <v>1050</v>
      </c>
    </row>
    <row r="648" spans="1:6" s="189" customFormat="1" ht="51">
      <c r="A648" s="76" t="s">
        <v>535</v>
      </c>
      <c r="B648" s="412" t="s">
        <v>260</v>
      </c>
      <c r="C648" s="181" t="s">
        <v>1056</v>
      </c>
      <c r="D648" s="193" t="s">
        <v>210</v>
      </c>
      <c r="E648" s="186"/>
      <c r="F648" s="405">
        <f>F649</f>
        <v>1050</v>
      </c>
    </row>
    <row r="649" spans="1:6" s="189" customFormat="1" ht="64.5">
      <c r="A649" s="88" t="s">
        <v>1055</v>
      </c>
      <c r="B649" s="275" t="s">
        <v>260</v>
      </c>
      <c r="C649" s="254" t="s">
        <v>1056</v>
      </c>
      <c r="D649" s="410" t="s">
        <v>1057</v>
      </c>
      <c r="E649" s="186"/>
      <c r="F649" s="411">
        <f>F650</f>
        <v>1050</v>
      </c>
    </row>
    <row r="650" spans="1:6" s="189" customFormat="1" ht="15">
      <c r="A650" s="88" t="s">
        <v>990</v>
      </c>
      <c r="B650" s="275" t="s">
        <v>260</v>
      </c>
      <c r="C650" s="254" t="s">
        <v>1056</v>
      </c>
      <c r="D650" s="410" t="s">
        <v>1057</v>
      </c>
      <c r="E650" s="186">
        <v>410</v>
      </c>
      <c r="F650" s="411">
        <v>1050</v>
      </c>
    </row>
    <row r="651" spans="1:6" s="81" customFormat="1" ht="57">
      <c r="A651" s="169" t="s">
        <v>704</v>
      </c>
      <c r="B651" s="321" t="s">
        <v>70</v>
      </c>
      <c r="C651" s="171"/>
      <c r="D651" s="170"/>
      <c r="E651" s="170"/>
      <c r="F651" s="172">
        <f>F652+F759+F765</f>
        <v>1170057.4</v>
      </c>
    </row>
    <row r="652" spans="1:6" s="81" customFormat="1" ht="14.25">
      <c r="A652" s="169" t="s">
        <v>281</v>
      </c>
      <c r="B652" s="321" t="s">
        <v>70</v>
      </c>
      <c r="C652" s="171" t="s">
        <v>276</v>
      </c>
      <c r="D652" s="170"/>
      <c r="E652" s="170"/>
      <c r="F652" s="172">
        <f>F653+F668+F723</f>
        <v>1142970.0999999999</v>
      </c>
    </row>
    <row r="653" spans="1:6" s="81" customFormat="1" ht="14.25">
      <c r="A653" s="169" t="s">
        <v>179</v>
      </c>
      <c r="B653" s="321" t="s">
        <v>70</v>
      </c>
      <c r="C653" s="171" t="s">
        <v>180</v>
      </c>
      <c r="D653" s="170"/>
      <c r="E653" s="170"/>
      <c r="F653" s="172">
        <f>F654</f>
        <v>444012.9</v>
      </c>
    </row>
    <row r="654" spans="1:6" s="77" customFormat="1" ht="38.25">
      <c r="A654" s="74" t="s">
        <v>208</v>
      </c>
      <c r="B654" s="268" t="s">
        <v>70</v>
      </c>
      <c r="C654" s="70" t="s">
        <v>180</v>
      </c>
      <c r="D654" s="71" t="s">
        <v>8</v>
      </c>
      <c r="E654" s="71"/>
      <c r="F654" s="72">
        <f>F655</f>
        <v>444012.9</v>
      </c>
    </row>
    <row r="655" spans="1:6" s="81" customFormat="1" ht="63.75">
      <c r="A655" s="76" t="s">
        <v>611</v>
      </c>
      <c r="B655" s="268" t="s">
        <v>70</v>
      </c>
      <c r="C655" s="70" t="s">
        <v>180</v>
      </c>
      <c r="D655" s="71" t="s">
        <v>22</v>
      </c>
      <c r="E655" s="71"/>
      <c r="F655" s="72">
        <f>F656+F660+F662+F664+F658+F666</f>
        <v>444012.9</v>
      </c>
    </row>
    <row r="656" spans="1:6" ht="76.5">
      <c r="A656" s="89" t="s">
        <v>631</v>
      </c>
      <c r="B656" s="269" t="s">
        <v>70</v>
      </c>
      <c r="C656" s="79" t="s">
        <v>180</v>
      </c>
      <c r="D656" s="90" t="s">
        <v>66</v>
      </c>
      <c r="E656" s="90"/>
      <c r="F656" s="80">
        <f>F657</f>
        <v>229251.4</v>
      </c>
    </row>
    <row r="657" spans="1:6" ht="12.75">
      <c r="A657" s="89" t="s">
        <v>992</v>
      </c>
      <c r="B657" s="269" t="s">
        <v>70</v>
      </c>
      <c r="C657" s="79" t="s">
        <v>180</v>
      </c>
      <c r="D657" s="90" t="s">
        <v>66</v>
      </c>
      <c r="E657" s="90">
        <v>610</v>
      </c>
      <c r="F657" s="80">
        <f>225856+1000+2395.4</f>
        <v>229251.4</v>
      </c>
    </row>
    <row r="658" spans="1:6" s="77" customFormat="1" ht="76.5">
      <c r="A658" s="85" t="s">
        <v>1053</v>
      </c>
      <c r="B658" s="269" t="s">
        <v>70</v>
      </c>
      <c r="C658" s="79" t="s">
        <v>180</v>
      </c>
      <c r="D658" s="1" t="s">
        <v>1052</v>
      </c>
      <c r="E658" s="79"/>
      <c r="F658" s="408">
        <f>F659</f>
        <v>865.7</v>
      </c>
    </row>
    <row r="659" spans="1:6" ht="15">
      <c r="A659" s="89" t="s">
        <v>992</v>
      </c>
      <c r="B659" s="269" t="s">
        <v>70</v>
      </c>
      <c r="C659" s="79" t="s">
        <v>180</v>
      </c>
      <c r="D659" s="1" t="s">
        <v>1052</v>
      </c>
      <c r="E659" s="1" t="s">
        <v>983</v>
      </c>
      <c r="F659" s="408">
        <v>865.7</v>
      </c>
    </row>
    <row r="660" spans="1:6" ht="76.5">
      <c r="A660" s="89" t="s">
        <v>632</v>
      </c>
      <c r="B660" s="269" t="s">
        <v>70</v>
      </c>
      <c r="C660" s="79" t="s">
        <v>180</v>
      </c>
      <c r="D660" s="1" t="s">
        <v>121</v>
      </c>
      <c r="E660" s="1"/>
      <c r="F660" s="80">
        <f>F661</f>
        <v>1704.6</v>
      </c>
    </row>
    <row r="661" spans="1:6" s="123" customFormat="1" ht="12.75">
      <c r="A661" s="83" t="s">
        <v>992</v>
      </c>
      <c r="B661" s="269" t="s">
        <v>70</v>
      </c>
      <c r="C661" s="79" t="s">
        <v>180</v>
      </c>
      <c r="D661" s="1" t="s">
        <v>121</v>
      </c>
      <c r="E661" s="1">
        <v>610</v>
      </c>
      <c r="F661" s="80">
        <f>700+1004.6</f>
        <v>1704.6</v>
      </c>
    </row>
    <row r="662" spans="1:6" s="123" customFormat="1" ht="76.5">
      <c r="A662" s="89" t="s">
        <v>793</v>
      </c>
      <c r="B662" s="269" t="s">
        <v>70</v>
      </c>
      <c r="C662" s="79" t="s">
        <v>180</v>
      </c>
      <c r="D662" s="1" t="s">
        <v>790</v>
      </c>
      <c r="E662" s="1"/>
      <c r="F662" s="80">
        <f>F663</f>
        <v>300</v>
      </c>
    </row>
    <row r="663" spans="1:6" s="123" customFormat="1" ht="12.75">
      <c r="A663" s="83" t="s">
        <v>992</v>
      </c>
      <c r="B663" s="269" t="s">
        <v>70</v>
      </c>
      <c r="C663" s="79" t="s">
        <v>180</v>
      </c>
      <c r="D663" s="1" t="s">
        <v>790</v>
      </c>
      <c r="E663" s="1">
        <v>610</v>
      </c>
      <c r="F663" s="80">
        <v>300</v>
      </c>
    </row>
    <row r="664" spans="1:6" s="123" customFormat="1" ht="76.5">
      <c r="A664" s="89" t="s">
        <v>633</v>
      </c>
      <c r="B664" s="269" t="s">
        <v>70</v>
      </c>
      <c r="C664" s="79" t="s">
        <v>180</v>
      </c>
      <c r="D664" s="92" t="s">
        <v>67</v>
      </c>
      <c r="E664" s="1" t="s">
        <v>177</v>
      </c>
      <c r="F664" s="80">
        <f>F665</f>
        <v>209446.2</v>
      </c>
    </row>
    <row r="665" spans="1:6" s="123" customFormat="1" ht="12.75">
      <c r="A665" s="89" t="s">
        <v>992</v>
      </c>
      <c r="B665" s="269" t="s">
        <v>70</v>
      </c>
      <c r="C665" s="79" t="s">
        <v>180</v>
      </c>
      <c r="D665" s="92" t="s">
        <v>67</v>
      </c>
      <c r="E665" s="1">
        <v>610</v>
      </c>
      <c r="F665" s="80">
        <v>209446.2</v>
      </c>
    </row>
    <row r="666" spans="1:6" s="123" customFormat="1" ht="89.25">
      <c r="A666" s="88" t="s">
        <v>1127</v>
      </c>
      <c r="B666" s="269" t="s">
        <v>70</v>
      </c>
      <c r="C666" s="79" t="s">
        <v>180</v>
      </c>
      <c r="D666" s="95" t="s">
        <v>1126</v>
      </c>
      <c r="E666" s="1"/>
      <c r="F666" s="80">
        <f>F667</f>
        <v>2445</v>
      </c>
    </row>
    <row r="667" spans="1:6" s="123" customFormat="1" ht="12.75">
      <c r="A667" s="88" t="s">
        <v>992</v>
      </c>
      <c r="B667" s="269" t="s">
        <v>70</v>
      </c>
      <c r="C667" s="79" t="s">
        <v>180</v>
      </c>
      <c r="D667" s="95" t="s">
        <v>1126</v>
      </c>
      <c r="E667" s="1" t="s">
        <v>983</v>
      </c>
      <c r="F667" s="80">
        <v>2445</v>
      </c>
    </row>
    <row r="668" spans="1:6" s="194" customFormat="1" ht="15">
      <c r="A668" s="169" t="s">
        <v>63</v>
      </c>
      <c r="B668" s="268" t="s">
        <v>70</v>
      </c>
      <c r="C668" s="171" t="s">
        <v>62</v>
      </c>
      <c r="D668" s="170"/>
      <c r="E668" s="170"/>
      <c r="F668" s="172">
        <f>F675+F715+F719+F669</f>
        <v>678507.5</v>
      </c>
    </row>
    <row r="669" spans="1:6" s="194" customFormat="1" ht="38.25">
      <c r="A669" s="74" t="s">
        <v>207</v>
      </c>
      <c r="B669" s="128">
        <v>119</v>
      </c>
      <c r="C669" s="175" t="s">
        <v>62</v>
      </c>
      <c r="D669" s="170" t="s">
        <v>7</v>
      </c>
      <c r="E669" s="170"/>
      <c r="F669" s="172">
        <f>F670</f>
        <v>8230</v>
      </c>
    </row>
    <row r="670" spans="1:6" s="123" customFormat="1" ht="63.75">
      <c r="A670" s="76" t="s">
        <v>620</v>
      </c>
      <c r="B670" s="268" t="s">
        <v>70</v>
      </c>
      <c r="C670" s="128" t="s">
        <v>62</v>
      </c>
      <c r="D670" s="128" t="s">
        <v>18</v>
      </c>
      <c r="E670" s="128"/>
      <c r="F670" s="72">
        <f>F673+F671</f>
        <v>8230</v>
      </c>
    </row>
    <row r="671" spans="1:6" ht="76.5">
      <c r="A671" s="85" t="s">
        <v>1154</v>
      </c>
      <c r="B671" s="79">
        <v>119</v>
      </c>
      <c r="C671" s="79" t="s">
        <v>62</v>
      </c>
      <c r="D671" s="86" t="s">
        <v>1155</v>
      </c>
      <c r="E671" s="86"/>
      <c r="F671" s="80">
        <f>F672</f>
        <v>230</v>
      </c>
    </row>
    <row r="672" spans="1:6" ht="12.75">
      <c r="A672" s="85" t="s">
        <v>992</v>
      </c>
      <c r="B672" s="79">
        <v>119</v>
      </c>
      <c r="C672" s="79" t="s">
        <v>62</v>
      </c>
      <c r="D672" s="86" t="s">
        <v>1155</v>
      </c>
      <c r="E672" s="86" t="s">
        <v>983</v>
      </c>
      <c r="F672" s="80">
        <v>230</v>
      </c>
    </row>
    <row r="673" spans="1:6" ht="76.5">
      <c r="A673" s="85" t="s">
        <v>1110</v>
      </c>
      <c r="B673" s="79">
        <v>119</v>
      </c>
      <c r="C673" s="79" t="s">
        <v>62</v>
      </c>
      <c r="D673" s="86" t="s">
        <v>1111</v>
      </c>
      <c r="E673" s="86"/>
      <c r="F673" s="80">
        <f>F674</f>
        <v>8000</v>
      </c>
    </row>
    <row r="674" spans="1:6" ht="12.75">
      <c r="A674" s="85" t="s">
        <v>992</v>
      </c>
      <c r="B674" s="79">
        <v>119</v>
      </c>
      <c r="C674" s="79" t="s">
        <v>62</v>
      </c>
      <c r="D674" s="86" t="s">
        <v>1111</v>
      </c>
      <c r="E674" s="86" t="s">
        <v>983</v>
      </c>
      <c r="F674" s="80">
        <v>8000</v>
      </c>
    </row>
    <row r="675" spans="1:6" s="77" customFormat="1" ht="38.25">
      <c r="A675" s="74" t="s">
        <v>208</v>
      </c>
      <c r="B675" s="268" t="s">
        <v>70</v>
      </c>
      <c r="C675" s="70" t="s">
        <v>62</v>
      </c>
      <c r="D675" s="71" t="s">
        <v>8</v>
      </c>
      <c r="E675" s="71"/>
      <c r="F675" s="72">
        <f>F676+F700</f>
        <v>670032.5</v>
      </c>
    </row>
    <row r="676" spans="1:6" s="77" customFormat="1" ht="63.75">
      <c r="A676" s="76" t="s">
        <v>622</v>
      </c>
      <c r="B676" s="268" t="s">
        <v>70</v>
      </c>
      <c r="C676" s="70" t="s">
        <v>62</v>
      </c>
      <c r="D676" s="71" t="s">
        <v>24</v>
      </c>
      <c r="E676" s="71"/>
      <c r="F676" s="72">
        <f>F677+F681+F683+F685+F687+F690+F696++F679+F692+F694+F698</f>
        <v>546489.4</v>
      </c>
    </row>
    <row r="677" spans="1:7" ht="76.5">
      <c r="A677" s="89" t="s">
        <v>634</v>
      </c>
      <c r="B677" s="269" t="s">
        <v>70</v>
      </c>
      <c r="C677" s="79" t="s">
        <v>62</v>
      </c>
      <c r="D677" s="95" t="s">
        <v>71</v>
      </c>
      <c r="E677" s="1"/>
      <c r="F677" s="80">
        <f>F678</f>
        <v>67050.6</v>
      </c>
      <c r="G677" s="399"/>
    </row>
    <row r="678" spans="1:6" ht="12.75">
      <c r="A678" s="89" t="s">
        <v>992</v>
      </c>
      <c r="B678" s="269" t="s">
        <v>70</v>
      </c>
      <c r="C678" s="79" t="s">
        <v>62</v>
      </c>
      <c r="D678" s="95" t="s">
        <v>71</v>
      </c>
      <c r="E678" s="1">
        <v>610</v>
      </c>
      <c r="F678" s="80">
        <f>64870+2180.6</f>
        <v>67050.6</v>
      </c>
    </row>
    <row r="679" spans="1:6" ht="76.5">
      <c r="A679" s="96" t="s">
        <v>1047</v>
      </c>
      <c r="B679" s="269" t="s">
        <v>70</v>
      </c>
      <c r="C679" s="79" t="s">
        <v>62</v>
      </c>
      <c r="D679" s="95" t="s">
        <v>1048</v>
      </c>
      <c r="E679" s="1"/>
      <c r="F679" s="315">
        <f>F680</f>
        <v>50</v>
      </c>
    </row>
    <row r="680" spans="1:6" ht="12.75">
      <c r="A680" s="83" t="s">
        <v>992</v>
      </c>
      <c r="B680" s="269" t="s">
        <v>70</v>
      </c>
      <c r="C680" s="79" t="s">
        <v>62</v>
      </c>
      <c r="D680" s="95" t="s">
        <v>1048</v>
      </c>
      <c r="E680" s="1" t="s">
        <v>983</v>
      </c>
      <c r="F680" s="315">
        <v>50</v>
      </c>
    </row>
    <row r="681" spans="1:6" ht="76.5">
      <c r="A681" s="89" t="s">
        <v>635</v>
      </c>
      <c r="B681" s="269" t="s">
        <v>70</v>
      </c>
      <c r="C681" s="79" t="s">
        <v>62</v>
      </c>
      <c r="D681" s="95" t="s">
        <v>246</v>
      </c>
      <c r="E681" s="1"/>
      <c r="F681" s="80">
        <f>F682</f>
        <v>46374.6</v>
      </c>
    </row>
    <row r="682" spans="1:6" ht="76.5">
      <c r="A682" s="263" t="s">
        <v>991</v>
      </c>
      <c r="B682" s="269" t="s">
        <v>70</v>
      </c>
      <c r="C682" s="79" t="s">
        <v>62</v>
      </c>
      <c r="D682" s="95" t="s">
        <v>246</v>
      </c>
      <c r="E682" s="1">
        <v>460</v>
      </c>
      <c r="F682" s="80">
        <v>46374.6</v>
      </c>
    </row>
    <row r="683" spans="1:6" ht="89.25">
      <c r="A683" s="96" t="s">
        <v>636</v>
      </c>
      <c r="B683" s="269" t="s">
        <v>70</v>
      </c>
      <c r="C683" s="79" t="s">
        <v>62</v>
      </c>
      <c r="D683" s="95" t="s">
        <v>122</v>
      </c>
      <c r="E683" s="1"/>
      <c r="F683" s="80">
        <f>F684</f>
        <v>3500</v>
      </c>
    </row>
    <row r="684" spans="1:6" ht="12.75">
      <c r="A684" s="83" t="s">
        <v>992</v>
      </c>
      <c r="B684" s="269" t="s">
        <v>70</v>
      </c>
      <c r="C684" s="79" t="s">
        <v>62</v>
      </c>
      <c r="D684" s="95" t="s">
        <v>122</v>
      </c>
      <c r="E684" s="1">
        <v>610</v>
      </c>
      <c r="F684" s="80">
        <v>3500</v>
      </c>
    </row>
    <row r="685" spans="1:6" ht="76.5">
      <c r="A685" s="96" t="s">
        <v>637</v>
      </c>
      <c r="B685" s="269" t="s">
        <v>70</v>
      </c>
      <c r="C685" s="79" t="s">
        <v>62</v>
      </c>
      <c r="D685" s="95" t="s">
        <v>123</v>
      </c>
      <c r="E685" s="1"/>
      <c r="F685" s="80">
        <f>F686</f>
        <v>4249.4</v>
      </c>
    </row>
    <row r="686" spans="1:6" ht="12.75">
      <c r="A686" s="83" t="s">
        <v>992</v>
      </c>
      <c r="B686" s="269" t="s">
        <v>70</v>
      </c>
      <c r="C686" s="79" t="s">
        <v>62</v>
      </c>
      <c r="D686" s="95" t="s">
        <v>123</v>
      </c>
      <c r="E686" s="1">
        <v>610</v>
      </c>
      <c r="F686" s="80">
        <v>4249.4</v>
      </c>
    </row>
    <row r="687" spans="1:6" ht="76.5">
      <c r="A687" s="96" t="s">
        <v>638</v>
      </c>
      <c r="B687" s="269" t="s">
        <v>70</v>
      </c>
      <c r="C687" s="79" t="s">
        <v>62</v>
      </c>
      <c r="D687" s="95" t="s">
        <v>124</v>
      </c>
      <c r="E687" s="1"/>
      <c r="F687" s="80">
        <f>F688+F689</f>
        <v>500</v>
      </c>
    </row>
    <row r="688" spans="1:6" ht="12.75">
      <c r="A688" s="83" t="s">
        <v>992</v>
      </c>
      <c r="B688" s="269" t="s">
        <v>70</v>
      </c>
      <c r="C688" s="79" t="s">
        <v>62</v>
      </c>
      <c r="D688" s="95" t="s">
        <v>124</v>
      </c>
      <c r="E688" s="1">
        <v>610</v>
      </c>
      <c r="F688" s="80">
        <f>1100-700</f>
        <v>400</v>
      </c>
    </row>
    <row r="689" spans="1:6" ht="25.5">
      <c r="A689" s="88" t="s">
        <v>989</v>
      </c>
      <c r="B689" s="269" t="s">
        <v>70</v>
      </c>
      <c r="C689" s="79" t="s">
        <v>62</v>
      </c>
      <c r="D689" s="95" t="s">
        <v>124</v>
      </c>
      <c r="E689" s="1">
        <v>240</v>
      </c>
      <c r="F689" s="80">
        <v>100</v>
      </c>
    </row>
    <row r="690" spans="1:6" ht="76.5">
      <c r="A690" s="273" t="s">
        <v>792</v>
      </c>
      <c r="B690" s="269" t="s">
        <v>70</v>
      </c>
      <c r="C690" s="79" t="s">
        <v>62</v>
      </c>
      <c r="D690" s="95" t="s">
        <v>791</v>
      </c>
      <c r="E690" s="1"/>
      <c r="F690" s="80">
        <f>F691</f>
        <v>200</v>
      </c>
    </row>
    <row r="691" spans="1:6" ht="12.75">
      <c r="A691" s="83" t="s">
        <v>992</v>
      </c>
      <c r="B691" s="269" t="s">
        <v>70</v>
      </c>
      <c r="C691" s="79" t="s">
        <v>62</v>
      </c>
      <c r="D691" s="95" t="s">
        <v>791</v>
      </c>
      <c r="E691" s="1">
        <v>610</v>
      </c>
      <c r="F691" s="80">
        <v>200</v>
      </c>
    </row>
    <row r="692" spans="1:6" ht="76.5">
      <c r="A692" s="425" t="s">
        <v>1116</v>
      </c>
      <c r="B692" s="269" t="s">
        <v>70</v>
      </c>
      <c r="C692" s="79" t="s">
        <v>62</v>
      </c>
      <c r="D692" s="95" t="s">
        <v>1113</v>
      </c>
      <c r="E692" s="1"/>
      <c r="F692" s="80">
        <f>F693</f>
        <v>306</v>
      </c>
    </row>
    <row r="693" spans="1:6" ht="12.75">
      <c r="A693" s="83" t="s">
        <v>992</v>
      </c>
      <c r="B693" s="269" t="s">
        <v>70</v>
      </c>
      <c r="C693" s="79" t="s">
        <v>62</v>
      </c>
      <c r="D693" s="95" t="s">
        <v>1113</v>
      </c>
      <c r="E693" s="1" t="s">
        <v>983</v>
      </c>
      <c r="F693" s="80">
        <v>306</v>
      </c>
    </row>
    <row r="694" spans="1:6" ht="89.25">
      <c r="A694" s="424" t="s">
        <v>1117</v>
      </c>
      <c r="B694" s="269" t="s">
        <v>70</v>
      </c>
      <c r="C694" s="79" t="s">
        <v>62</v>
      </c>
      <c r="D694" s="95" t="s">
        <v>1114</v>
      </c>
      <c r="E694" s="1"/>
      <c r="F694" s="80">
        <f>F695</f>
        <v>19768</v>
      </c>
    </row>
    <row r="695" spans="1:6" ht="76.5">
      <c r="A695" s="263" t="s">
        <v>991</v>
      </c>
      <c r="B695" s="269" t="s">
        <v>70</v>
      </c>
      <c r="C695" s="79" t="s">
        <v>62</v>
      </c>
      <c r="D695" s="95" t="s">
        <v>1114</v>
      </c>
      <c r="E695" s="1" t="s">
        <v>985</v>
      </c>
      <c r="F695" s="80">
        <v>19768</v>
      </c>
    </row>
    <row r="696" spans="1:6" ht="89.25">
      <c r="A696" s="47" t="s">
        <v>639</v>
      </c>
      <c r="B696" s="269" t="s">
        <v>70</v>
      </c>
      <c r="C696" s="79" t="s">
        <v>62</v>
      </c>
      <c r="D696" s="95" t="s">
        <v>72</v>
      </c>
      <c r="E696" s="1"/>
      <c r="F696" s="80">
        <f>F697</f>
        <v>392315.8</v>
      </c>
    </row>
    <row r="697" spans="1:6" ht="12.75">
      <c r="A697" s="88" t="s">
        <v>992</v>
      </c>
      <c r="B697" s="269" t="s">
        <v>70</v>
      </c>
      <c r="C697" s="79" t="s">
        <v>62</v>
      </c>
      <c r="D697" s="95" t="s">
        <v>72</v>
      </c>
      <c r="E697" s="1">
        <v>610</v>
      </c>
      <c r="F697" s="80">
        <v>392315.8</v>
      </c>
    </row>
    <row r="698" spans="1:6" ht="102">
      <c r="A698" s="427" t="s">
        <v>1129</v>
      </c>
      <c r="B698" s="269" t="s">
        <v>70</v>
      </c>
      <c r="C698" s="79" t="s">
        <v>62</v>
      </c>
      <c r="D698" s="95" t="s">
        <v>1128</v>
      </c>
      <c r="E698" s="1"/>
      <c r="F698" s="80">
        <f>F699</f>
        <v>12175</v>
      </c>
    </row>
    <row r="699" spans="1:6" ht="12.75">
      <c r="A699" s="88" t="s">
        <v>992</v>
      </c>
      <c r="B699" s="269" t="s">
        <v>70</v>
      </c>
      <c r="C699" s="79" t="s">
        <v>62</v>
      </c>
      <c r="D699" s="95" t="s">
        <v>1128</v>
      </c>
      <c r="E699" s="1" t="s">
        <v>983</v>
      </c>
      <c r="F699" s="80">
        <v>12175</v>
      </c>
    </row>
    <row r="700" spans="1:6" ht="51">
      <c r="A700" s="76" t="s">
        <v>640</v>
      </c>
      <c r="B700" s="268" t="s">
        <v>70</v>
      </c>
      <c r="C700" s="70" t="s">
        <v>62</v>
      </c>
      <c r="D700" s="71" t="s">
        <v>25</v>
      </c>
      <c r="E700" s="71"/>
      <c r="F700" s="72">
        <f>F701+F703+F707+F709+F711+F705+F713</f>
        <v>123543.1</v>
      </c>
    </row>
    <row r="701" spans="1:6" ht="76.5">
      <c r="A701" s="89" t="s">
        <v>641</v>
      </c>
      <c r="B701" s="269" t="s">
        <v>70</v>
      </c>
      <c r="C701" s="79" t="s">
        <v>62</v>
      </c>
      <c r="D701" s="95" t="s">
        <v>247</v>
      </c>
      <c r="E701" s="1"/>
      <c r="F701" s="80">
        <f>F702</f>
        <v>117828.3</v>
      </c>
    </row>
    <row r="702" spans="1:6" ht="12.75">
      <c r="A702" s="89" t="s">
        <v>992</v>
      </c>
      <c r="B702" s="269" t="s">
        <v>70</v>
      </c>
      <c r="C702" s="79" t="s">
        <v>62</v>
      </c>
      <c r="D702" s="95" t="s">
        <v>247</v>
      </c>
      <c r="E702" s="1">
        <v>610</v>
      </c>
      <c r="F702" s="80">
        <f>117698+130.3</f>
        <v>117828.3</v>
      </c>
    </row>
    <row r="703" spans="1:6" ht="63.75">
      <c r="A703" s="96" t="s">
        <v>642</v>
      </c>
      <c r="B703" s="269" t="s">
        <v>70</v>
      </c>
      <c r="C703" s="79" t="s">
        <v>62</v>
      </c>
      <c r="D703" s="95" t="s">
        <v>248</v>
      </c>
      <c r="E703" s="1"/>
      <c r="F703" s="80">
        <f>F704</f>
        <v>988.1</v>
      </c>
    </row>
    <row r="704" spans="1:6" ht="12.75">
      <c r="A704" s="83" t="s">
        <v>992</v>
      </c>
      <c r="B704" s="269" t="s">
        <v>70</v>
      </c>
      <c r="C704" s="79" t="s">
        <v>62</v>
      </c>
      <c r="D704" s="95" t="s">
        <v>248</v>
      </c>
      <c r="E704" s="1">
        <v>610</v>
      </c>
      <c r="F704" s="80">
        <f>500+488.1</f>
        <v>988.1</v>
      </c>
    </row>
    <row r="705" spans="1:6" ht="76.5">
      <c r="A705" s="96" t="s">
        <v>1040</v>
      </c>
      <c r="B705" s="269" t="s">
        <v>70</v>
      </c>
      <c r="C705" s="79" t="s">
        <v>62</v>
      </c>
      <c r="D705" s="95" t="s">
        <v>124</v>
      </c>
      <c r="E705" s="1"/>
      <c r="F705" s="80">
        <f>F706</f>
        <v>700</v>
      </c>
    </row>
    <row r="706" spans="1:6" ht="12.75">
      <c r="A706" s="83" t="s">
        <v>992</v>
      </c>
      <c r="B706" s="269" t="s">
        <v>70</v>
      </c>
      <c r="C706" s="79" t="s">
        <v>62</v>
      </c>
      <c r="D706" s="95" t="s">
        <v>124</v>
      </c>
      <c r="E706" s="1">
        <v>610</v>
      </c>
      <c r="F706" s="80">
        <v>700</v>
      </c>
    </row>
    <row r="707" spans="1:6" s="123" customFormat="1" ht="76.5">
      <c r="A707" s="97" t="s">
        <v>643</v>
      </c>
      <c r="B707" s="269" t="s">
        <v>70</v>
      </c>
      <c r="C707" s="79" t="s">
        <v>62</v>
      </c>
      <c r="D707" s="95" t="s">
        <v>125</v>
      </c>
      <c r="E707" s="1"/>
      <c r="F707" s="80">
        <f>F708</f>
        <v>339.7</v>
      </c>
    </row>
    <row r="708" spans="1:6" s="123" customFormat="1" ht="12.75">
      <c r="A708" s="83" t="s">
        <v>992</v>
      </c>
      <c r="B708" s="269" t="s">
        <v>70</v>
      </c>
      <c r="C708" s="79" t="s">
        <v>62</v>
      </c>
      <c r="D708" s="95" t="s">
        <v>125</v>
      </c>
      <c r="E708" s="1">
        <v>610</v>
      </c>
      <c r="F708" s="80">
        <f>200+70+69.7</f>
        <v>339.7</v>
      </c>
    </row>
    <row r="709" spans="1:6" s="123" customFormat="1" ht="63.75">
      <c r="A709" s="97" t="s">
        <v>91</v>
      </c>
      <c r="B709" s="269" t="s">
        <v>70</v>
      </c>
      <c r="C709" s="79" t="s">
        <v>62</v>
      </c>
      <c r="D709" s="95" t="s">
        <v>126</v>
      </c>
      <c r="E709" s="1"/>
      <c r="F709" s="80">
        <f>F710</f>
        <v>2000</v>
      </c>
    </row>
    <row r="710" spans="1:6" s="123" customFormat="1" ht="12.75">
      <c r="A710" s="83" t="s">
        <v>992</v>
      </c>
      <c r="B710" s="269" t="s">
        <v>70</v>
      </c>
      <c r="C710" s="79" t="s">
        <v>62</v>
      </c>
      <c r="D710" s="95" t="s">
        <v>126</v>
      </c>
      <c r="E710" s="1">
        <v>610</v>
      </c>
      <c r="F710" s="80">
        <v>2000</v>
      </c>
    </row>
    <row r="711" spans="1:6" s="123" customFormat="1" ht="63.75">
      <c r="A711" s="97" t="s">
        <v>839</v>
      </c>
      <c r="B711" s="269" t="s">
        <v>70</v>
      </c>
      <c r="C711" s="79" t="s">
        <v>62</v>
      </c>
      <c r="D711" s="95" t="s">
        <v>838</v>
      </c>
      <c r="E711" s="1"/>
      <c r="F711" s="80">
        <f>F712</f>
        <v>300</v>
      </c>
    </row>
    <row r="712" spans="1:6" s="123" customFormat="1" ht="12.75">
      <c r="A712" s="83" t="s">
        <v>992</v>
      </c>
      <c r="B712" s="269" t="s">
        <v>70</v>
      </c>
      <c r="C712" s="79" t="s">
        <v>62</v>
      </c>
      <c r="D712" s="95" t="s">
        <v>838</v>
      </c>
      <c r="E712" s="1">
        <v>610</v>
      </c>
      <c r="F712" s="80">
        <v>300</v>
      </c>
    </row>
    <row r="713" spans="1:6" s="123" customFormat="1" ht="89.25">
      <c r="A713" s="88" t="s">
        <v>1131</v>
      </c>
      <c r="B713" s="269" t="s">
        <v>70</v>
      </c>
      <c r="C713" s="79" t="s">
        <v>62</v>
      </c>
      <c r="D713" s="314" t="s">
        <v>1130</v>
      </c>
      <c r="E713" s="86"/>
      <c r="F713" s="80">
        <f>F714</f>
        <v>1387</v>
      </c>
    </row>
    <row r="714" spans="1:6" s="123" customFormat="1" ht="12.75">
      <c r="A714" s="83" t="s">
        <v>992</v>
      </c>
      <c r="B714" s="269" t="s">
        <v>70</v>
      </c>
      <c r="C714" s="79" t="s">
        <v>62</v>
      </c>
      <c r="D714" s="314" t="s">
        <v>1130</v>
      </c>
      <c r="E714" s="86" t="s">
        <v>983</v>
      </c>
      <c r="F714" s="80">
        <f>987+400</f>
        <v>1387</v>
      </c>
    </row>
    <row r="715" spans="1:6" s="123" customFormat="1" ht="38.25">
      <c r="A715" s="74" t="s">
        <v>0</v>
      </c>
      <c r="B715" s="268" t="s">
        <v>70</v>
      </c>
      <c r="C715" s="70" t="s">
        <v>62</v>
      </c>
      <c r="D715" s="137" t="s">
        <v>10</v>
      </c>
      <c r="E715" s="128"/>
      <c r="F715" s="72">
        <f>F716</f>
        <v>200</v>
      </c>
    </row>
    <row r="716" spans="1:6" s="123" customFormat="1" ht="76.5">
      <c r="A716" s="76" t="s">
        <v>516</v>
      </c>
      <c r="B716" s="268" t="s">
        <v>70</v>
      </c>
      <c r="C716" s="70" t="s">
        <v>62</v>
      </c>
      <c r="D716" s="137" t="s">
        <v>40</v>
      </c>
      <c r="E716" s="128"/>
      <c r="F716" s="72">
        <f>F717</f>
        <v>200</v>
      </c>
    </row>
    <row r="717" spans="1:6" s="77" customFormat="1" ht="102">
      <c r="A717" s="47" t="s">
        <v>586</v>
      </c>
      <c r="B717" s="269" t="s">
        <v>70</v>
      </c>
      <c r="C717" s="79" t="s">
        <v>62</v>
      </c>
      <c r="D717" s="1" t="s">
        <v>285</v>
      </c>
      <c r="E717" s="1"/>
      <c r="F717" s="80">
        <f>F718</f>
        <v>200</v>
      </c>
    </row>
    <row r="718" spans="1:6" s="77" customFormat="1" ht="12.75">
      <c r="A718" s="83" t="s">
        <v>992</v>
      </c>
      <c r="B718" s="269" t="s">
        <v>70</v>
      </c>
      <c r="C718" s="79" t="s">
        <v>62</v>
      </c>
      <c r="D718" s="1" t="s">
        <v>285</v>
      </c>
      <c r="E718" s="1">
        <v>610</v>
      </c>
      <c r="F718" s="80">
        <v>200</v>
      </c>
    </row>
    <row r="719" spans="1:6" s="123" customFormat="1" ht="38.25">
      <c r="A719" s="74" t="s">
        <v>1</v>
      </c>
      <c r="B719" s="268" t="s">
        <v>70</v>
      </c>
      <c r="C719" s="133" t="s">
        <v>62</v>
      </c>
      <c r="D719" s="71" t="s">
        <v>11</v>
      </c>
      <c r="E719" s="71"/>
      <c r="F719" s="72">
        <f>F720</f>
        <v>45</v>
      </c>
    </row>
    <row r="720" spans="1:6" s="123" customFormat="1" ht="63.75">
      <c r="A720" s="76" t="s">
        <v>518</v>
      </c>
      <c r="B720" s="268" t="s">
        <v>70</v>
      </c>
      <c r="C720" s="133" t="s">
        <v>62</v>
      </c>
      <c r="D720" s="71" t="s">
        <v>41</v>
      </c>
      <c r="E720" s="71"/>
      <c r="F720" s="72">
        <f>F721</f>
        <v>45</v>
      </c>
    </row>
    <row r="721" spans="1:6" s="123" customFormat="1" ht="102">
      <c r="A721" s="82" t="s">
        <v>938</v>
      </c>
      <c r="B721" s="269" t="s">
        <v>70</v>
      </c>
      <c r="C721" s="134" t="s">
        <v>62</v>
      </c>
      <c r="D721" s="95" t="s">
        <v>837</v>
      </c>
      <c r="E721" s="1"/>
      <c r="F721" s="80">
        <f>F722</f>
        <v>45</v>
      </c>
    </row>
    <row r="722" spans="1:6" s="123" customFormat="1" ht="12.75">
      <c r="A722" s="83" t="s">
        <v>992</v>
      </c>
      <c r="B722" s="269" t="s">
        <v>70</v>
      </c>
      <c r="C722" s="134" t="s">
        <v>62</v>
      </c>
      <c r="D722" s="95" t="s">
        <v>837</v>
      </c>
      <c r="E722" s="1">
        <v>610</v>
      </c>
      <c r="F722" s="80">
        <v>45</v>
      </c>
    </row>
    <row r="723" spans="1:6" ht="14.25">
      <c r="A723" s="169" t="s">
        <v>175</v>
      </c>
      <c r="B723" s="321" t="s">
        <v>70</v>
      </c>
      <c r="C723" s="171" t="s">
        <v>174</v>
      </c>
      <c r="D723" s="202"/>
      <c r="E723" s="170"/>
      <c r="F723" s="172">
        <f>F724+F743+F753</f>
        <v>20449.7</v>
      </c>
    </row>
    <row r="724" spans="1:6" ht="38.25">
      <c r="A724" s="74" t="s">
        <v>208</v>
      </c>
      <c r="B724" s="268" t="s">
        <v>70</v>
      </c>
      <c r="C724" s="70" t="s">
        <v>174</v>
      </c>
      <c r="D724" s="137" t="s">
        <v>8</v>
      </c>
      <c r="E724" s="71"/>
      <c r="F724" s="72">
        <f>F728+F732+F739+F725</f>
        <v>6480.7</v>
      </c>
    </row>
    <row r="725" spans="1:6" ht="63.75">
      <c r="A725" s="76" t="s">
        <v>622</v>
      </c>
      <c r="B725" s="268" t="s">
        <v>70</v>
      </c>
      <c r="C725" s="70" t="s">
        <v>174</v>
      </c>
      <c r="D725" s="137" t="s">
        <v>24</v>
      </c>
      <c r="E725" s="71"/>
      <c r="F725" s="72">
        <f>F726</f>
        <v>1980.7</v>
      </c>
    </row>
    <row r="726" spans="1:6" ht="102">
      <c r="A726" s="425" t="s">
        <v>1115</v>
      </c>
      <c r="B726" s="269" t="s">
        <v>70</v>
      </c>
      <c r="C726" s="79" t="s">
        <v>174</v>
      </c>
      <c r="D726" s="95" t="s">
        <v>1112</v>
      </c>
      <c r="E726" s="1"/>
      <c r="F726" s="80">
        <f>F727</f>
        <v>1980.7</v>
      </c>
    </row>
    <row r="727" spans="1:6" ht="12.75">
      <c r="A727" s="83" t="s">
        <v>992</v>
      </c>
      <c r="B727" s="269" t="s">
        <v>70</v>
      </c>
      <c r="C727" s="79" t="s">
        <v>174</v>
      </c>
      <c r="D727" s="95" t="s">
        <v>1112</v>
      </c>
      <c r="E727" s="1" t="s">
        <v>983</v>
      </c>
      <c r="F727" s="80">
        <v>1980.7</v>
      </c>
    </row>
    <row r="728" spans="1:6" ht="63.75">
      <c r="A728" s="76" t="s">
        <v>653</v>
      </c>
      <c r="B728" s="268" t="s">
        <v>70</v>
      </c>
      <c r="C728" s="70" t="s">
        <v>174</v>
      </c>
      <c r="D728" s="71" t="s">
        <v>26</v>
      </c>
      <c r="E728" s="71"/>
      <c r="F728" s="72">
        <f>F729</f>
        <v>800</v>
      </c>
    </row>
    <row r="729" spans="1:6" s="77" customFormat="1" ht="76.5">
      <c r="A729" s="89" t="s">
        <v>654</v>
      </c>
      <c r="B729" s="269" t="s">
        <v>70</v>
      </c>
      <c r="C729" s="79" t="s">
        <v>174</v>
      </c>
      <c r="D729" s="1" t="s">
        <v>127</v>
      </c>
      <c r="E729" s="1"/>
      <c r="F729" s="80">
        <f>F730+F731</f>
        <v>800</v>
      </c>
    </row>
    <row r="730" spans="1:6" ht="12.75">
      <c r="A730" s="83" t="s">
        <v>992</v>
      </c>
      <c r="B730" s="269" t="s">
        <v>70</v>
      </c>
      <c r="C730" s="79" t="s">
        <v>174</v>
      </c>
      <c r="D730" s="1" t="s">
        <v>127</v>
      </c>
      <c r="E730" s="1">
        <v>610</v>
      </c>
      <c r="F730" s="80">
        <v>300</v>
      </c>
    </row>
    <row r="731" spans="1:6" ht="25.5">
      <c r="A731" s="88" t="s">
        <v>989</v>
      </c>
      <c r="B731" s="269" t="s">
        <v>70</v>
      </c>
      <c r="C731" s="79" t="s">
        <v>174</v>
      </c>
      <c r="D731" s="1" t="s">
        <v>127</v>
      </c>
      <c r="E731" s="1">
        <v>240</v>
      </c>
      <c r="F731" s="80">
        <v>500</v>
      </c>
    </row>
    <row r="732" spans="1:6" s="123" customFormat="1" ht="63.75">
      <c r="A732" s="76" t="s">
        <v>655</v>
      </c>
      <c r="B732" s="268" t="s">
        <v>70</v>
      </c>
      <c r="C732" s="70" t="s">
        <v>174</v>
      </c>
      <c r="D732" s="71" t="s">
        <v>27</v>
      </c>
      <c r="E732" s="71"/>
      <c r="F732" s="72">
        <f>F733+F735+F737</f>
        <v>3200</v>
      </c>
    </row>
    <row r="733" spans="1:6" ht="102">
      <c r="A733" s="97" t="s">
        <v>656</v>
      </c>
      <c r="B733" s="269" t="s">
        <v>70</v>
      </c>
      <c r="C733" s="79" t="s">
        <v>174</v>
      </c>
      <c r="D733" s="1" t="s">
        <v>128</v>
      </c>
      <c r="E733" s="1"/>
      <c r="F733" s="80">
        <f>F734</f>
        <v>2200</v>
      </c>
    </row>
    <row r="734" spans="1:6" ht="12.75">
      <c r="A734" s="83" t="s">
        <v>992</v>
      </c>
      <c r="B734" s="269" t="s">
        <v>70</v>
      </c>
      <c r="C734" s="79" t="s">
        <v>174</v>
      </c>
      <c r="D734" s="1" t="s">
        <v>128</v>
      </c>
      <c r="E734" s="1">
        <v>610</v>
      </c>
      <c r="F734" s="80">
        <v>2200</v>
      </c>
    </row>
    <row r="735" spans="1:6" ht="89.25">
      <c r="A735" s="97" t="s">
        <v>657</v>
      </c>
      <c r="B735" s="269" t="s">
        <v>70</v>
      </c>
      <c r="C735" s="79" t="s">
        <v>174</v>
      </c>
      <c r="D735" s="1" t="s">
        <v>129</v>
      </c>
      <c r="E735" s="1"/>
      <c r="F735" s="80">
        <f>F736</f>
        <v>350</v>
      </c>
    </row>
    <row r="736" spans="1:6" s="77" customFormat="1" ht="12.75">
      <c r="A736" s="83" t="s">
        <v>992</v>
      </c>
      <c r="B736" s="269" t="s">
        <v>70</v>
      </c>
      <c r="C736" s="79" t="s">
        <v>174</v>
      </c>
      <c r="D736" s="1" t="s">
        <v>129</v>
      </c>
      <c r="E736" s="1">
        <v>610</v>
      </c>
      <c r="F736" s="80">
        <v>350</v>
      </c>
    </row>
    <row r="737" spans="1:6" ht="89.25">
      <c r="A737" s="97" t="s">
        <v>658</v>
      </c>
      <c r="B737" s="269" t="s">
        <v>70</v>
      </c>
      <c r="C737" s="79" t="s">
        <v>174</v>
      </c>
      <c r="D737" s="1" t="s">
        <v>130</v>
      </c>
      <c r="E737" s="1"/>
      <c r="F737" s="80">
        <f>F738</f>
        <v>650</v>
      </c>
    </row>
    <row r="738" spans="1:6" ht="12.75">
      <c r="A738" s="83" t="s">
        <v>992</v>
      </c>
      <c r="B738" s="269" t="s">
        <v>70</v>
      </c>
      <c r="C738" s="79" t="s">
        <v>174</v>
      </c>
      <c r="D738" s="1" t="s">
        <v>130</v>
      </c>
      <c r="E738" s="1">
        <v>610</v>
      </c>
      <c r="F738" s="80">
        <v>650</v>
      </c>
    </row>
    <row r="739" spans="1:6" ht="63.75">
      <c r="A739" s="76" t="s">
        <v>659</v>
      </c>
      <c r="B739" s="268" t="s">
        <v>70</v>
      </c>
      <c r="C739" s="70" t="s">
        <v>174</v>
      </c>
      <c r="D739" s="71" t="s">
        <v>28</v>
      </c>
      <c r="E739" s="71"/>
      <c r="F739" s="72">
        <f>F740</f>
        <v>500</v>
      </c>
    </row>
    <row r="740" spans="1:6" ht="89.25">
      <c r="A740" s="89" t="s">
        <v>943</v>
      </c>
      <c r="B740" s="269" t="s">
        <v>70</v>
      </c>
      <c r="C740" s="79" t="s">
        <v>174</v>
      </c>
      <c r="D740" s="95" t="s">
        <v>131</v>
      </c>
      <c r="E740" s="1"/>
      <c r="F740" s="80">
        <f>F741+F742</f>
        <v>500</v>
      </c>
    </row>
    <row r="741" spans="1:6" ht="12.75">
      <c r="A741" s="83" t="s">
        <v>992</v>
      </c>
      <c r="B741" s="269" t="s">
        <v>70</v>
      </c>
      <c r="C741" s="79" t="s">
        <v>174</v>
      </c>
      <c r="D741" s="95" t="s">
        <v>131</v>
      </c>
      <c r="E741" s="86">
        <v>610</v>
      </c>
      <c r="F741" s="80">
        <v>400</v>
      </c>
    </row>
    <row r="742" spans="1:6" ht="25.5">
      <c r="A742" s="88" t="s">
        <v>989</v>
      </c>
      <c r="B742" s="269" t="s">
        <v>70</v>
      </c>
      <c r="C742" s="79" t="s">
        <v>174</v>
      </c>
      <c r="D742" s="95" t="s">
        <v>131</v>
      </c>
      <c r="E742" s="86">
        <v>240</v>
      </c>
      <c r="F742" s="80">
        <v>100</v>
      </c>
    </row>
    <row r="743" spans="1:6" ht="38.25">
      <c r="A743" s="74" t="s">
        <v>442</v>
      </c>
      <c r="B743" s="268" t="s">
        <v>70</v>
      </c>
      <c r="C743" s="70" t="s">
        <v>174</v>
      </c>
      <c r="D743" s="71" t="s">
        <v>13</v>
      </c>
      <c r="E743" s="71"/>
      <c r="F743" s="72">
        <f>F744</f>
        <v>214</v>
      </c>
    </row>
    <row r="744" spans="1:6" ht="51">
      <c r="A744" s="76" t="s">
        <v>535</v>
      </c>
      <c r="B744" s="268" t="s">
        <v>70</v>
      </c>
      <c r="C744" s="70" t="s">
        <v>174</v>
      </c>
      <c r="D744" s="71" t="s">
        <v>210</v>
      </c>
      <c r="E744" s="71"/>
      <c r="F744" s="72">
        <f>F745+F747+F749+F751</f>
        <v>214</v>
      </c>
    </row>
    <row r="745" spans="1:6" ht="89.25">
      <c r="A745" s="85" t="s">
        <v>536</v>
      </c>
      <c r="B745" s="269" t="s">
        <v>70</v>
      </c>
      <c r="C745" s="79" t="s">
        <v>174</v>
      </c>
      <c r="D745" s="1" t="s">
        <v>211</v>
      </c>
      <c r="E745" s="1"/>
      <c r="F745" s="80">
        <f>F746</f>
        <v>85</v>
      </c>
    </row>
    <row r="746" spans="1:6" ht="12.75">
      <c r="A746" s="83" t="s">
        <v>992</v>
      </c>
      <c r="B746" s="269" t="s">
        <v>70</v>
      </c>
      <c r="C746" s="79" t="s">
        <v>174</v>
      </c>
      <c r="D746" s="1" t="s">
        <v>211</v>
      </c>
      <c r="E746" s="1">
        <v>610</v>
      </c>
      <c r="F746" s="80">
        <v>85</v>
      </c>
    </row>
    <row r="747" spans="1:6" ht="89.25">
      <c r="A747" s="85" t="s">
        <v>660</v>
      </c>
      <c r="B747" s="269" t="s">
        <v>70</v>
      </c>
      <c r="C747" s="79" t="s">
        <v>174</v>
      </c>
      <c r="D747" s="1" t="s">
        <v>212</v>
      </c>
      <c r="E747" s="1"/>
      <c r="F747" s="80">
        <f>F748</f>
        <v>14</v>
      </c>
    </row>
    <row r="748" spans="1:6" ht="12.75">
      <c r="A748" s="83" t="s">
        <v>992</v>
      </c>
      <c r="B748" s="269" t="s">
        <v>70</v>
      </c>
      <c r="C748" s="79" t="s">
        <v>174</v>
      </c>
      <c r="D748" s="1" t="s">
        <v>212</v>
      </c>
      <c r="E748" s="1">
        <v>610</v>
      </c>
      <c r="F748" s="80">
        <v>14</v>
      </c>
    </row>
    <row r="749" spans="1:6" ht="76.5">
      <c r="A749" s="85" t="s">
        <v>569</v>
      </c>
      <c r="B749" s="269" t="s">
        <v>70</v>
      </c>
      <c r="C749" s="79" t="s">
        <v>174</v>
      </c>
      <c r="D749" s="1" t="s">
        <v>213</v>
      </c>
      <c r="E749" s="1"/>
      <c r="F749" s="80">
        <f>F750</f>
        <v>110</v>
      </c>
    </row>
    <row r="750" spans="1:6" ht="12.75">
      <c r="A750" s="83" t="s">
        <v>992</v>
      </c>
      <c r="B750" s="269" t="s">
        <v>70</v>
      </c>
      <c r="C750" s="79" t="s">
        <v>174</v>
      </c>
      <c r="D750" s="1" t="s">
        <v>213</v>
      </c>
      <c r="E750" s="1">
        <v>610</v>
      </c>
      <c r="F750" s="80">
        <v>110</v>
      </c>
    </row>
    <row r="751" spans="1:6" s="112" customFormat="1" ht="63.75">
      <c r="A751" s="83" t="s">
        <v>537</v>
      </c>
      <c r="B751" s="269" t="s">
        <v>70</v>
      </c>
      <c r="C751" s="79" t="s">
        <v>174</v>
      </c>
      <c r="D751" s="1" t="s">
        <v>214</v>
      </c>
      <c r="E751" s="1"/>
      <c r="F751" s="80">
        <f>F752</f>
        <v>5</v>
      </c>
    </row>
    <row r="752" spans="1:6" ht="12.75">
      <c r="A752" s="83" t="s">
        <v>992</v>
      </c>
      <c r="B752" s="269" t="s">
        <v>70</v>
      </c>
      <c r="C752" s="79" t="s">
        <v>174</v>
      </c>
      <c r="D752" s="1" t="s">
        <v>214</v>
      </c>
      <c r="E752" s="1">
        <v>610</v>
      </c>
      <c r="F752" s="80">
        <v>5</v>
      </c>
    </row>
    <row r="753" spans="1:6" ht="12.75">
      <c r="A753" s="74" t="s">
        <v>416</v>
      </c>
      <c r="B753" s="270" t="s">
        <v>70</v>
      </c>
      <c r="C753" s="102" t="s">
        <v>174</v>
      </c>
      <c r="D753" s="101" t="s">
        <v>4</v>
      </c>
      <c r="E753" s="101"/>
      <c r="F753" s="103">
        <f>F754</f>
        <v>13755</v>
      </c>
    </row>
    <row r="754" spans="1:6" ht="12.75">
      <c r="A754" s="76" t="s">
        <v>242</v>
      </c>
      <c r="B754" s="268" t="s">
        <v>70</v>
      </c>
      <c r="C754" s="102" t="s">
        <v>174</v>
      </c>
      <c r="D754" s="71" t="s">
        <v>237</v>
      </c>
      <c r="E754" s="71"/>
      <c r="F754" s="72">
        <f>F755</f>
        <v>13755</v>
      </c>
    </row>
    <row r="755" spans="1:6" ht="38.25">
      <c r="A755" s="108" t="s">
        <v>420</v>
      </c>
      <c r="B755" s="271" t="s">
        <v>70</v>
      </c>
      <c r="C755" s="93" t="s">
        <v>174</v>
      </c>
      <c r="D755" s="92" t="s">
        <v>238</v>
      </c>
      <c r="E755" s="92"/>
      <c r="F755" s="94">
        <f>F756+F757+F758</f>
        <v>13755</v>
      </c>
    </row>
    <row r="756" spans="1:6" ht="12.75">
      <c r="A756" s="88" t="s">
        <v>988</v>
      </c>
      <c r="B756" s="271" t="s">
        <v>70</v>
      </c>
      <c r="C756" s="93" t="s">
        <v>174</v>
      </c>
      <c r="D756" s="92" t="s">
        <v>238</v>
      </c>
      <c r="E756" s="92">
        <v>110</v>
      </c>
      <c r="F756" s="94">
        <f>13576+12</f>
        <v>13588</v>
      </c>
    </row>
    <row r="757" spans="1:6" s="189" customFormat="1" ht="26.25">
      <c r="A757" s="88" t="s">
        <v>989</v>
      </c>
      <c r="B757" s="271" t="s">
        <v>70</v>
      </c>
      <c r="C757" s="93" t="s">
        <v>174</v>
      </c>
      <c r="D757" s="92" t="s">
        <v>238</v>
      </c>
      <c r="E757" s="92">
        <v>240</v>
      </c>
      <c r="F757" s="94">
        <v>165</v>
      </c>
    </row>
    <row r="758" spans="1:6" s="189" customFormat="1" ht="15">
      <c r="A758" s="88" t="s">
        <v>993</v>
      </c>
      <c r="B758" s="271" t="s">
        <v>70</v>
      </c>
      <c r="C758" s="93" t="s">
        <v>174</v>
      </c>
      <c r="D758" s="92" t="s">
        <v>238</v>
      </c>
      <c r="E758" s="92">
        <v>850</v>
      </c>
      <c r="F758" s="94">
        <v>2</v>
      </c>
    </row>
    <row r="759" spans="1:6" ht="14.25">
      <c r="A759" s="169" t="s">
        <v>268</v>
      </c>
      <c r="B759" s="321" t="s">
        <v>70</v>
      </c>
      <c r="C759" s="171" t="s">
        <v>269</v>
      </c>
      <c r="D759" s="170"/>
      <c r="E759" s="170"/>
      <c r="F759" s="172">
        <f>F760</f>
        <v>26952.3</v>
      </c>
    </row>
    <row r="760" spans="1:6" ht="14.25">
      <c r="A760" s="169" t="s">
        <v>203</v>
      </c>
      <c r="B760" s="321" t="s">
        <v>70</v>
      </c>
      <c r="C760" s="171" t="s">
        <v>202</v>
      </c>
      <c r="D760" s="170"/>
      <c r="E760" s="170"/>
      <c r="F760" s="172">
        <f>F761</f>
        <v>26952.3</v>
      </c>
    </row>
    <row r="761" spans="1:6" s="189" customFormat="1" ht="38.25">
      <c r="A761" s="74" t="s">
        <v>208</v>
      </c>
      <c r="B761" s="268" t="s">
        <v>70</v>
      </c>
      <c r="C761" s="70" t="s">
        <v>202</v>
      </c>
      <c r="D761" s="71" t="s">
        <v>8</v>
      </c>
      <c r="E761" s="71"/>
      <c r="F761" s="72">
        <f>F762</f>
        <v>26952.3</v>
      </c>
    </row>
    <row r="762" spans="1:6" s="189" customFormat="1" ht="63.75">
      <c r="A762" s="76" t="s">
        <v>622</v>
      </c>
      <c r="B762" s="268" t="s">
        <v>70</v>
      </c>
      <c r="C762" s="70" t="s">
        <v>202</v>
      </c>
      <c r="D762" s="71" t="s">
        <v>24</v>
      </c>
      <c r="E762" s="71"/>
      <c r="F762" s="72">
        <f>F763</f>
        <v>26952.3</v>
      </c>
    </row>
    <row r="763" spans="1:6" ht="89.25">
      <c r="A763" s="98" t="s">
        <v>623</v>
      </c>
      <c r="B763" s="269" t="s">
        <v>70</v>
      </c>
      <c r="C763" s="79" t="s">
        <v>202</v>
      </c>
      <c r="D763" s="92" t="s">
        <v>73</v>
      </c>
      <c r="E763" s="86"/>
      <c r="F763" s="80">
        <f>F764</f>
        <v>26952.3</v>
      </c>
    </row>
    <row r="764" spans="1:6" ht="12.75">
      <c r="A764" s="83" t="s">
        <v>992</v>
      </c>
      <c r="B764" s="269" t="s">
        <v>70</v>
      </c>
      <c r="C764" s="79" t="s">
        <v>202</v>
      </c>
      <c r="D764" s="92" t="s">
        <v>73</v>
      </c>
      <c r="E764" s="1">
        <v>610</v>
      </c>
      <c r="F764" s="80">
        <v>26952.3</v>
      </c>
    </row>
    <row r="765" spans="1:6" ht="14.25">
      <c r="A765" s="169" t="s">
        <v>283</v>
      </c>
      <c r="B765" s="321" t="s">
        <v>70</v>
      </c>
      <c r="C765" s="171" t="s">
        <v>278</v>
      </c>
      <c r="D765" s="170"/>
      <c r="E765" s="170"/>
      <c r="F765" s="172">
        <f>F766</f>
        <v>135</v>
      </c>
    </row>
    <row r="766" spans="1:6" ht="14.25">
      <c r="A766" s="169" t="s">
        <v>65</v>
      </c>
      <c r="B766" s="321" t="s">
        <v>70</v>
      </c>
      <c r="C766" s="171" t="s">
        <v>64</v>
      </c>
      <c r="D766" s="170"/>
      <c r="E766" s="170"/>
      <c r="F766" s="172">
        <f>F767</f>
        <v>135</v>
      </c>
    </row>
    <row r="767" spans="1:6" s="77" customFormat="1" ht="38.25">
      <c r="A767" s="74" t="s">
        <v>207</v>
      </c>
      <c r="B767" s="268" t="s">
        <v>70</v>
      </c>
      <c r="C767" s="70" t="s">
        <v>64</v>
      </c>
      <c r="D767" s="71" t="s">
        <v>7</v>
      </c>
      <c r="E767" s="71"/>
      <c r="F767" s="72">
        <f>F768+F771</f>
        <v>135</v>
      </c>
    </row>
    <row r="768" spans="1:6" s="99" customFormat="1" ht="63.75">
      <c r="A768" s="76" t="s">
        <v>661</v>
      </c>
      <c r="B768" s="268" t="s">
        <v>70</v>
      </c>
      <c r="C768" s="70" t="s">
        <v>64</v>
      </c>
      <c r="D768" s="71" t="s">
        <v>16</v>
      </c>
      <c r="E768" s="71"/>
      <c r="F768" s="72">
        <f>F769</f>
        <v>80</v>
      </c>
    </row>
    <row r="769" spans="1:6" s="207" customFormat="1" ht="89.25">
      <c r="A769" s="85" t="s">
        <v>662</v>
      </c>
      <c r="B769" s="269" t="s">
        <v>70</v>
      </c>
      <c r="C769" s="79" t="s">
        <v>64</v>
      </c>
      <c r="D769" s="1" t="s">
        <v>119</v>
      </c>
      <c r="E769" s="1"/>
      <c r="F769" s="80">
        <f>F770</f>
        <v>80</v>
      </c>
    </row>
    <row r="770" spans="1:6" s="184" customFormat="1" ht="15">
      <c r="A770" s="85" t="s">
        <v>992</v>
      </c>
      <c r="B770" s="269" t="s">
        <v>70</v>
      </c>
      <c r="C770" s="79" t="s">
        <v>64</v>
      </c>
      <c r="D770" s="1" t="s">
        <v>119</v>
      </c>
      <c r="E770" s="1">
        <v>610</v>
      </c>
      <c r="F770" s="80">
        <v>80</v>
      </c>
    </row>
    <row r="771" spans="1:6" s="184" customFormat="1" ht="76.5">
      <c r="A771" s="76" t="s">
        <v>663</v>
      </c>
      <c r="B771" s="268" t="s">
        <v>70</v>
      </c>
      <c r="C771" s="70" t="s">
        <v>64</v>
      </c>
      <c r="D771" s="71" t="s">
        <v>17</v>
      </c>
      <c r="E771" s="71"/>
      <c r="F771" s="72">
        <f>F772</f>
        <v>55</v>
      </c>
    </row>
    <row r="772" spans="1:6" s="184" customFormat="1" ht="102">
      <c r="A772" s="85" t="s">
        <v>664</v>
      </c>
      <c r="B772" s="269" t="s">
        <v>70</v>
      </c>
      <c r="C772" s="79" t="s">
        <v>64</v>
      </c>
      <c r="D772" s="86" t="s">
        <v>698</v>
      </c>
      <c r="E772" s="86"/>
      <c r="F772" s="80">
        <f>F773</f>
        <v>55</v>
      </c>
    </row>
    <row r="773" spans="1:6" ht="12.75">
      <c r="A773" s="85" t="s">
        <v>992</v>
      </c>
      <c r="B773" s="269" t="s">
        <v>70</v>
      </c>
      <c r="C773" s="79" t="s">
        <v>64</v>
      </c>
      <c r="D773" s="86" t="s">
        <v>698</v>
      </c>
      <c r="E773" s="86">
        <v>610</v>
      </c>
      <c r="F773" s="80">
        <v>55</v>
      </c>
    </row>
    <row r="774" spans="1:6" ht="28.5">
      <c r="A774" s="169" t="s">
        <v>357</v>
      </c>
      <c r="B774" s="324" t="s">
        <v>261</v>
      </c>
      <c r="C774" s="178"/>
      <c r="D774" s="177"/>
      <c r="E774" s="177"/>
      <c r="F774" s="179">
        <f>F775</f>
        <v>3198.5999999999995</v>
      </c>
    </row>
    <row r="775" spans="1:6" ht="14.25">
      <c r="A775" s="169" t="s">
        <v>267</v>
      </c>
      <c r="B775" s="324" t="s">
        <v>261</v>
      </c>
      <c r="C775" s="178" t="s">
        <v>266</v>
      </c>
      <c r="D775" s="177"/>
      <c r="E775" s="177"/>
      <c r="F775" s="179">
        <f>F776+F790</f>
        <v>3198.5999999999995</v>
      </c>
    </row>
    <row r="776" spans="1:6" ht="42.75">
      <c r="A776" s="180" t="s">
        <v>155</v>
      </c>
      <c r="B776" s="324" t="s">
        <v>261</v>
      </c>
      <c r="C776" s="178" t="s">
        <v>154</v>
      </c>
      <c r="D776" s="177"/>
      <c r="E776" s="177"/>
      <c r="F776" s="179">
        <f>F777</f>
        <v>3190.8999999999996</v>
      </c>
    </row>
    <row r="777" spans="1:6" ht="25.5">
      <c r="A777" s="74" t="s">
        <v>164</v>
      </c>
      <c r="B777" s="270" t="s">
        <v>261</v>
      </c>
      <c r="C777" s="102" t="s">
        <v>154</v>
      </c>
      <c r="D777" s="101" t="s">
        <v>163</v>
      </c>
      <c r="E777" s="101"/>
      <c r="F777" s="103">
        <f>F778+F787</f>
        <v>3190.8999999999996</v>
      </c>
    </row>
    <row r="778" spans="1:6" ht="12.75">
      <c r="A778" s="76" t="s">
        <v>159</v>
      </c>
      <c r="B778" s="268" t="s">
        <v>261</v>
      </c>
      <c r="C778" s="102" t="s">
        <v>154</v>
      </c>
      <c r="D778" s="71" t="s">
        <v>158</v>
      </c>
      <c r="E778" s="71"/>
      <c r="F778" s="72">
        <f>F779+F784+F782</f>
        <v>1627.3</v>
      </c>
    </row>
    <row r="779" spans="1:6" ht="38.25">
      <c r="A779" s="100" t="s">
        <v>89</v>
      </c>
      <c r="B779" s="271" t="s">
        <v>261</v>
      </c>
      <c r="C779" s="93" t="s">
        <v>154</v>
      </c>
      <c r="D779" s="92" t="s">
        <v>150</v>
      </c>
      <c r="E779" s="92"/>
      <c r="F779" s="94">
        <f>F780+F781</f>
        <v>528</v>
      </c>
    </row>
    <row r="780" spans="1:6" ht="25.5">
      <c r="A780" s="100" t="s">
        <v>979</v>
      </c>
      <c r="B780" s="271" t="s">
        <v>261</v>
      </c>
      <c r="C780" s="93" t="s">
        <v>154</v>
      </c>
      <c r="D780" s="92" t="s">
        <v>150</v>
      </c>
      <c r="E780" s="92">
        <v>120</v>
      </c>
      <c r="F780" s="94">
        <v>30</v>
      </c>
    </row>
    <row r="781" spans="1:6" ht="25.5">
      <c r="A781" s="100" t="s">
        <v>989</v>
      </c>
      <c r="B781" s="271" t="s">
        <v>261</v>
      </c>
      <c r="C781" s="93" t="s">
        <v>154</v>
      </c>
      <c r="D781" s="92" t="s">
        <v>150</v>
      </c>
      <c r="E781" s="92">
        <v>240</v>
      </c>
      <c r="F781" s="94">
        <v>498</v>
      </c>
    </row>
    <row r="782" spans="1:6" ht="51">
      <c r="A782" s="82" t="s">
        <v>1036</v>
      </c>
      <c r="B782" s="271" t="s">
        <v>261</v>
      </c>
      <c r="C782" s="134" t="s">
        <v>154</v>
      </c>
      <c r="D782" s="90" t="s">
        <v>1035</v>
      </c>
      <c r="E782" s="90"/>
      <c r="F782" s="80">
        <f>F783</f>
        <v>162.3</v>
      </c>
    </row>
    <row r="783" spans="1:6" ht="25.5">
      <c r="A783" s="100" t="s">
        <v>979</v>
      </c>
      <c r="B783" s="271" t="s">
        <v>261</v>
      </c>
      <c r="C783" s="134" t="s">
        <v>154</v>
      </c>
      <c r="D783" s="90" t="s">
        <v>1035</v>
      </c>
      <c r="E783" s="90">
        <v>120</v>
      </c>
      <c r="F783" s="80">
        <v>162.3</v>
      </c>
    </row>
    <row r="784" spans="1:6" ht="51">
      <c r="A784" s="104" t="s">
        <v>1091</v>
      </c>
      <c r="B784" s="269" t="s">
        <v>261</v>
      </c>
      <c r="C784" s="93" t="s">
        <v>154</v>
      </c>
      <c r="D784" s="105" t="s">
        <v>933</v>
      </c>
      <c r="E784" s="106"/>
      <c r="F784" s="80">
        <f>F786+F785</f>
        <v>937</v>
      </c>
    </row>
    <row r="785" spans="1:6" ht="25.5">
      <c r="A785" s="100" t="s">
        <v>979</v>
      </c>
      <c r="B785" s="269" t="s">
        <v>261</v>
      </c>
      <c r="C785" s="93" t="s">
        <v>154</v>
      </c>
      <c r="D785" s="105" t="s">
        <v>933</v>
      </c>
      <c r="E785" s="106">
        <v>120</v>
      </c>
      <c r="F785" s="80">
        <v>887</v>
      </c>
    </row>
    <row r="786" spans="1:6" ht="25.5">
      <c r="A786" s="100" t="s">
        <v>989</v>
      </c>
      <c r="B786" s="269" t="s">
        <v>261</v>
      </c>
      <c r="C786" s="93" t="s">
        <v>154</v>
      </c>
      <c r="D786" s="105" t="s">
        <v>933</v>
      </c>
      <c r="E786" s="106">
        <v>240</v>
      </c>
      <c r="F786" s="80">
        <v>50</v>
      </c>
    </row>
    <row r="787" spans="1:6" ht="25.5">
      <c r="A787" s="76" t="s">
        <v>90</v>
      </c>
      <c r="B787" s="268" t="s">
        <v>261</v>
      </c>
      <c r="C787" s="102" t="s">
        <v>154</v>
      </c>
      <c r="D787" s="71" t="s">
        <v>147</v>
      </c>
      <c r="E787" s="71"/>
      <c r="F787" s="72">
        <f>F788</f>
        <v>1563.6</v>
      </c>
    </row>
    <row r="788" spans="1:6" ht="76.5">
      <c r="A788" s="88" t="s">
        <v>967</v>
      </c>
      <c r="B788" s="271" t="s">
        <v>261</v>
      </c>
      <c r="C788" s="93" t="s">
        <v>154</v>
      </c>
      <c r="D788" s="92" t="s">
        <v>176</v>
      </c>
      <c r="E788" s="92"/>
      <c r="F788" s="94">
        <f>F789</f>
        <v>1563.6</v>
      </c>
    </row>
    <row r="789" spans="1:6" ht="25.5">
      <c r="A789" s="100" t="s">
        <v>979</v>
      </c>
      <c r="B789" s="271" t="s">
        <v>261</v>
      </c>
      <c r="C789" s="93" t="s">
        <v>154</v>
      </c>
      <c r="D789" s="92" t="s">
        <v>176</v>
      </c>
      <c r="E789" s="92">
        <v>120</v>
      </c>
      <c r="F789" s="94">
        <v>1563.6</v>
      </c>
    </row>
    <row r="790" spans="1:6" s="77" customFormat="1" ht="14.25">
      <c r="A790" s="169" t="s">
        <v>153</v>
      </c>
      <c r="B790" s="268" t="s">
        <v>261</v>
      </c>
      <c r="C790" s="133" t="s">
        <v>151</v>
      </c>
      <c r="D790" s="71"/>
      <c r="E790" s="71"/>
      <c r="F790" s="72">
        <f>F791</f>
        <v>7.7</v>
      </c>
    </row>
    <row r="791" spans="1:6" s="77" customFormat="1" ht="63.75">
      <c r="A791" s="74" t="s">
        <v>767</v>
      </c>
      <c r="B791" s="268" t="s">
        <v>261</v>
      </c>
      <c r="C791" s="133" t="s">
        <v>151</v>
      </c>
      <c r="D791" s="71" t="s">
        <v>12</v>
      </c>
      <c r="E791" s="71"/>
      <c r="F791" s="72">
        <f>F792</f>
        <v>7.7</v>
      </c>
    </row>
    <row r="792" spans="1:6" s="77" customFormat="1" ht="76.5">
      <c r="A792" s="76" t="s">
        <v>1217</v>
      </c>
      <c r="B792" s="268" t="s">
        <v>261</v>
      </c>
      <c r="C792" s="133" t="s">
        <v>151</v>
      </c>
      <c r="D792" s="71" t="s">
        <v>45</v>
      </c>
      <c r="E792" s="71"/>
      <c r="F792" s="72">
        <f>F793</f>
        <v>7.7</v>
      </c>
    </row>
    <row r="793" spans="1:6" s="81" customFormat="1" ht="102">
      <c r="A793" s="85" t="s">
        <v>770</v>
      </c>
      <c r="B793" s="269" t="s">
        <v>261</v>
      </c>
      <c r="C793" s="134" t="s">
        <v>151</v>
      </c>
      <c r="D793" s="1" t="s">
        <v>191</v>
      </c>
      <c r="E793" s="1"/>
      <c r="F793" s="80">
        <f>F794</f>
        <v>7.7</v>
      </c>
    </row>
    <row r="794" spans="1:6" s="81" customFormat="1" ht="25.5">
      <c r="A794" s="47" t="s">
        <v>989</v>
      </c>
      <c r="B794" s="269" t="s">
        <v>261</v>
      </c>
      <c r="C794" s="134" t="s">
        <v>151</v>
      </c>
      <c r="D794" s="1" t="s">
        <v>191</v>
      </c>
      <c r="E794" s="1">
        <v>240</v>
      </c>
      <c r="F794" s="80">
        <v>7.7</v>
      </c>
    </row>
    <row r="795" spans="1:6" ht="12.75">
      <c r="A795" s="129" t="s">
        <v>56</v>
      </c>
      <c r="B795" s="270"/>
      <c r="C795" s="102"/>
      <c r="D795" s="101"/>
      <c r="E795" s="101"/>
      <c r="F795" s="103">
        <f>F774+F651+F632+F593+F559+F534+F522+F385+F152+F13+F500</f>
        <v>2389328.9</v>
      </c>
    </row>
  </sheetData>
  <sheetProtection/>
  <autoFilter ref="A12:G795"/>
  <mergeCells count="1">
    <mergeCell ref="A9:F9"/>
  </mergeCells>
  <printOptions horizontalCentered="1"/>
  <pageMargins left="0.9055118110236221" right="0.3937007874015748" top="0.3937007874015748" bottom="0.3937007874015748" header="0" footer="0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="80" zoomScaleNormal="80" zoomScalePageLayoutView="0" workbookViewId="0" topLeftCell="A1">
      <selection activeCell="G1" sqref="G1:G5"/>
    </sheetView>
  </sheetViews>
  <sheetFormatPr defaultColWidth="10.140625" defaultRowHeight="15"/>
  <cols>
    <col min="1" max="1" width="3.8515625" style="217" customWidth="1"/>
    <col min="2" max="2" width="50.28125" style="222" customWidth="1"/>
    <col min="3" max="3" width="8.28125" style="225" customWidth="1"/>
    <col min="4" max="6" width="16.28125" style="240" customWidth="1"/>
    <col min="7" max="7" width="47.28125" style="222" customWidth="1"/>
    <col min="8" max="16384" width="10.140625" style="225" customWidth="1"/>
  </cols>
  <sheetData>
    <row r="1" spans="1:7" s="221" customFormat="1" ht="15">
      <c r="A1" s="218"/>
      <c r="B1" s="219"/>
      <c r="C1" s="210"/>
      <c r="D1" s="220"/>
      <c r="E1" s="220"/>
      <c r="F1" s="220"/>
      <c r="G1" s="436" t="s">
        <v>171</v>
      </c>
    </row>
    <row r="2" spans="1:7" s="221" customFormat="1" ht="15">
      <c r="A2" s="218"/>
      <c r="B2" s="219"/>
      <c r="C2" s="210"/>
      <c r="D2" s="220"/>
      <c r="E2" s="220"/>
      <c r="F2" s="220"/>
      <c r="G2" s="437" t="s">
        <v>170</v>
      </c>
    </row>
    <row r="3" spans="1:7" s="221" customFormat="1" ht="15">
      <c r="A3" s="218"/>
      <c r="B3" s="219"/>
      <c r="C3" s="210"/>
      <c r="D3" s="220"/>
      <c r="E3" s="220"/>
      <c r="F3" s="220"/>
      <c r="G3" s="437" t="s">
        <v>299</v>
      </c>
    </row>
    <row r="4" spans="1:7" s="221" customFormat="1" ht="15">
      <c r="A4" s="218"/>
      <c r="B4" s="219"/>
      <c r="C4" s="210"/>
      <c r="D4" s="220"/>
      <c r="E4" s="220"/>
      <c r="F4" s="220"/>
      <c r="G4" s="437" t="s">
        <v>1202</v>
      </c>
    </row>
    <row r="5" spans="1:7" s="221" customFormat="1" ht="15">
      <c r="A5" s="218"/>
      <c r="B5" s="219"/>
      <c r="C5" s="210"/>
      <c r="D5" s="220"/>
      <c r="E5" s="220"/>
      <c r="F5" s="220"/>
      <c r="G5" s="437" t="s">
        <v>1200</v>
      </c>
    </row>
    <row r="6" spans="1:7" s="221" customFormat="1" ht="15">
      <c r="A6" s="218"/>
      <c r="B6" s="219"/>
      <c r="C6" s="210"/>
      <c r="D6" s="220"/>
      <c r="E6" s="220"/>
      <c r="F6" s="220"/>
      <c r="G6" s="537" t="s">
        <v>1220</v>
      </c>
    </row>
    <row r="7" spans="3:7" ht="12.75">
      <c r="C7" s="223"/>
      <c r="D7" s="224"/>
      <c r="E7" s="224"/>
      <c r="F7" s="224"/>
      <c r="G7" s="223"/>
    </row>
    <row r="8" spans="1:7" ht="38.25" customHeight="1">
      <c r="A8" s="521" t="s">
        <v>1221</v>
      </c>
      <c r="B8" s="521"/>
      <c r="C8" s="521"/>
      <c r="D8" s="521"/>
      <c r="E8" s="521"/>
      <c r="F8" s="521"/>
      <c r="G8" s="521"/>
    </row>
    <row r="9" spans="1:7" ht="12.75">
      <c r="A9" s="226"/>
      <c r="B9" s="227"/>
      <c r="C9" s="227"/>
      <c r="D9" s="517" t="s">
        <v>1198</v>
      </c>
      <c r="E9" s="517"/>
      <c r="F9" s="517"/>
      <c r="G9" s="228" t="s">
        <v>304</v>
      </c>
    </row>
    <row r="10" spans="1:7" s="230" customFormat="1" ht="15" customHeight="1">
      <c r="A10" s="522" t="s">
        <v>354</v>
      </c>
      <c r="B10" s="522" t="s">
        <v>709</v>
      </c>
      <c r="C10" s="522" t="s">
        <v>710</v>
      </c>
      <c r="D10" s="518" t="s">
        <v>826</v>
      </c>
      <c r="E10" s="519" t="s">
        <v>711</v>
      </c>
      <c r="F10" s="520"/>
      <c r="G10" s="522" t="s">
        <v>827</v>
      </c>
    </row>
    <row r="11" spans="1:7" s="230" customFormat="1" ht="31.5">
      <c r="A11" s="522"/>
      <c r="B11" s="522"/>
      <c r="C11" s="522"/>
      <c r="D11" s="518"/>
      <c r="E11" s="229" t="s">
        <v>712</v>
      </c>
      <c r="F11" s="229" t="s">
        <v>713</v>
      </c>
      <c r="G11" s="522"/>
    </row>
    <row r="12" spans="1:7" s="232" customFormat="1" ht="18.75">
      <c r="A12" s="511" t="s">
        <v>925</v>
      </c>
      <c r="B12" s="512"/>
      <c r="C12" s="512"/>
      <c r="D12" s="512"/>
      <c r="E12" s="512"/>
      <c r="F12" s="512"/>
      <c r="G12" s="513"/>
    </row>
    <row r="13" spans="1:7" s="232" customFormat="1" ht="48" customHeight="1">
      <c r="A13" s="514" t="s">
        <v>720</v>
      </c>
      <c r="B13" s="515"/>
      <c r="C13" s="515"/>
      <c r="D13" s="515"/>
      <c r="E13" s="515"/>
      <c r="F13" s="515"/>
      <c r="G13" s="516"/>
    </row>
    <row r="14" spans="1:7" ht="31.5">
      <c r="A14" s="414">
        <v>1</v>
      </c>
      <c r="B14" s="415" t="s">
        <v>721</v>
      </c>
      <c r="C14" s="235">
        <v>2015</v>
      </c>
      <c r="D14" s="235">
        <f>E14+F14</f>
        <v>600</v>
      </c>
      <c r="E14" s="235">
        <v>100</v>
      </c>
      <c r="F14" s="235">
        <v>500</v>
      </c>
      <c r="G14" s="413" t="s">
        <v>873</v>
      </c>
    </row>
    <row r="15" spans="1:7" ht="48.75" customHeight="1">
      <c r="A15" s="414">
        <v>2</v>
      </c>
      <c r="B15" s="417" t="s">
        <v>1072</v>
      </c>
      <c r="C15" s="235">
        <v>2014</v>
      </c>
      <c r="D15" s="235">
        <f>E15+F15</f>
        <v>174.2</v>
      </c>
      <c r="E15" s="235">
        <v>174.2</v>
      </c>
      <c r="F15" s="235"/>
      <c r="G15" s="416" t="s">
        <v>1074</v>
      </c>
    </row>
    <row r="16" spans="1:7" ht="31.5">
      <c r="A16" s="414">
        <v>3</v>
      </c>
      <c r="B16" s="416" t="s">
        <v>1073</v>
      </c>
      <c r="C16" s="235">
        <v>2014</v>
      </c>
      <c r="D16" s="235">
        <f>E16+F16</f>
        <v>760.9</v>
      </c>
      <c r="E16" s="235">
        <v>760.9</v>
      </c>
      <c r="F16" s="235"/>
      <c r="G16" s="416" t="s">
        <v>1075</v>
      </c>
    </row>
    <row r="17" spans="1:7" ht="15.75">
      <c r="A17" s="414"/>
      <c r="B17" s="418" t="s">
        <v>722</v>
      </c>
      <c r="C17" s="235"/>
      <c r="D17" s="236">
        <f>SUM(D14:D16)</f>
        <v>1535.1</v>
      </c>
      <c r="E17" s="236">
        <f>SUM(E14:E16)</f>
        <v>1035.1</v>
      </c>
      <c r="F17" s="236">
        <f>SUM(F14:F16)</f>
        <v>500</v>
      </c>
      <c r="G17" s="413"/>
    </row>
    <row r="18" spans="1:7" ht="15.75">
      <c r="A18" s="414"/>
      <c r="B18" s="418" t="s">
        <v>719</v>
      </c>
      <c r="C18" s="235"/>
      <c r="D18" s="419">
        <f>D17</f>
        <v>1535.1</v>
      </c>
      <c r="E18" s="419">
        <f>E17</f>
        <v>1035.1</v>
      </c>
      <c r="F18" s="419">
        <f>F17</f>
        <v>500</v>
      </c>
      <c r="G18" s="413"/>
    </row>
    <row r="19" spans="1:7" s="231" customFormat="1" ht="18.75">
      <c r="A19" s="505" t="s">
        <v>207</v>
      </c>
      <c r="B19" s="506"/>
      <c r="C19" s="506"/>
      <c r="D19" s="506"/>
      <c r="E19" s="506"/>
      <c r="F19" s="506"/>
      <c r="G19" s="507"/>
    </row>
    <row r="20" spans="1:7" s="231" customFormat="1" ht="58.5" customHeight="1">
      <c r="A20" s="505" t="s">
        <v>458</v>
      </c>
      <c r="B20" s="506"/>
      <c r="C20" s="506"/>
      <c r="D20" s="506"/>
      <c r="E20" s="506"/>
      <c r="F20" s="506"/>
      <c r="G20" s="507"/>
    </row>
    <row r="21" spans="1:7" ht="31.5">
      <c r="A21" s="414">
        <v>4</v>
      </c>
      <c r="B21" s="413" t="s">
        <v>1156</v>
      </c>
      <c r="C21" s="235">
        <v>2015</v>
      </c>
      <c r="D21" s="233">
        <f>E21+F21</f>
        <v>8230</v>
      </c>
      <c r="E21" s="233">
        <v>230</v>
      </c>
      <c r="F21" s="233">
        <v>8000</v>
      </c>
      <c r="G21" s="413" t="s">
        <v>1173</v>
      </c>
    </row>
    <row r="22" spans="1:7" s="231" customFormat="1" ht="18">
      <c r="A22" s="414"/>
      <c r="B22" s="418" t="s">
        <v>722</v>
      </c>
      <c r="C22" s="235"/>
      <c r="D22" s="236">
        <f aca="true" t="shared" si="0" ref="D22:F23">D21</f>
        <v>8230</v>
      </c>
      <c r="E22" s="236">
        <f t="shared" si="0"/>
        <v>230</v>
      </c>
      <c r="F22" s="236">
        <f t="shared" si="0"/>
        <v>8000</v>
      </c>
      <c r="G22" s="413"/>
    </row>
    <row r="23" spans="1:7" s="231" customFormat="1" ht="18">
      <c r="A23" s="414"/>
      <c r="B23" s="418" t="s">
        <v>719</v>
      </c>
      <c r="C23" s="235"/>
      <c r="D23" s="419">
        <f t="shared" si="0"/>
        <v>8230</v>
      </c>
      <c r="E23" s="419">
        <f t="shared" si="0"/>
        <v>230</v>
      </c>
      <c r="F23" s="419">
        <f t="shared" si="0"/>
        <v>8000</v>
      </c>
      <c r="G23" s="413"/>
    </row>
    <row r="24" spans="1:7" s="232" customFormat="1" ht="18.75">
      <c r="A24" s="511" t="s">
        <v>714</v>
      </c>
      <c r="B24" s="512"/>
      <c r="C24" s="512"/>
      <c r="D24" s="512"/>
      <c r="E24" s="512"/>
      <c r="F24" s="512"/>
      <c r="G24" s="513"/>
    </row>
    <row r="25" spans="1:7" s="232" customFormat="1" ht="17.25" customHeight="1">
      <c r="A25" s="511" t="s">
        <v>1062</v>
      </c>
      <c r="B25" s="512"/>
      <c r="C25" s="512"/>
      <c r="D25" s="512"/>
      <c r="E25" s="512"/>
      <c r="F25" s="512"/>
      <c r="G25" s="513"/>
    </row>
    <row r="26" spans="1:7" ht="45.75" customHeight="1">
      <c r="A26" s="414">
        <v>5</v>
      </c>
      <c r="B26" s="413" t="s">
        <v>1063</v>
      </c>
      <c r="C26" s="235">
        <v>2014</v>
      </c>
      <c r="D26" s="233">
        <f aca="true" t="shared" si="1" ref="D26:D32">E26+F26</f>
        <v>700</v>
      </c>
      <c r="E26" s="233">
        <v>400</v>
      </c>
      <c r="F26" s="233">
        <v>300</v>
      </c>
      <c r="G26" s="414" t="s">
        <v>1197</v>
      </c>
    </row>
    <row r="27" spans="1:7" ht="45.75" customHeight="1">
      <c r="A27" s="414">
        <v>6</v>
      </c>
      <c r="B27" s="413" t="s">
        <v>1140</v>
      </c>
      <c r="C27" s="235">
        <v>2015</v>
      </c>
      <c r="D27" s="233">
        <f t="shared" si="1"/>
        <v>350</v>
      </c>
      <c r="E27" s="233"/>
      <c r="F27" s="233">
        <v>350</v>
      </c>
      <c r="G27" s="414" t="s">
        <v>1161</v>
      </c>
    </row>
    <row r="28" spans="1:7" ht="45.75" customHeight="1">
      <c r="A28" s="414">
        <v>7</v>
      </c>
      <c r="B28" s="413" t="s">
        <v>1142</v>
      </c>
      <c r="C28" s="235">
        <v>2015</v>
      </c>
      <c r="D28" s="233">
        <f t="shared" si="1"/>
        <v>350</v>
      </c>
      <c r="E28" s="233"/>
      <c r="F28" s="233">
        <v>350</v>
      </c>
      <c r="G28" s="414" t="s">
        <v>1162</v>
      </c>
    </row>
    <row r="29" spans="1:7" ht="63">
      <c r="A29" s="414">
        <v>8</v>
      </c>
      <c r="B29" s="413" t="s">
        <v>1064</v>
      </c>
      <c r="C29" s="235">
        <v>2014</v>
      </c>
      <c r="D29" s="233">
        <f t="shared" si="1"/>
        <v>370.3</v>
      </c>
      <c r="E29" s="233">
        <v>370.3</v>
      </c>
      <c r="F29" s="233"/>
      <c r="G29" s="413" t="s">
        <v>1066</v>
      </c>
    </row>
    <row r="30" spans="1:7" ht="31.5">
      <c r="A30" s="414">
        <v>9</v>
      </c>
      <c r="B30" s="413" t="s">
        <v>1160</v>
      </c>
      <c r="C30" s="235">
        <v>2015</v>
      </c>
      <c r="D30" s="233">
        <f>E30+F30</f>
        <v>85</v>
      </c>
      <c r="E30" s="233"/>
      <c r="F30" s="233">
        <v>85</v>
      </c>
      <c r="G30" s="413" t="s">
        <v>1163</v>
      </c>
    </row>
    <row r="31" spans="1:7" ht="49.5" customHeight="1">
      <c r="A31" s="414">
        <v>10</v>
      </c>
      <c r="B31" s="413" t="s">
        <v>1065</v>
      </c>
      <c r="C31" s="235">
        <v>2014</v>
      </c>
      <c r="D31" s="233">
        <f t="shared" si="1"/>
        <v>475.4</v>
      </c>
      <c r="E31" s="233">
        <v>95.4</v>
      </c>
      <c r="F31" s="233">
        <v>380</v>
      </c>
      <c r="G31" s="413" t="s">
        <v>1164</v>
      </c>
    </row>
    <row r="32" spans="1:7" ht="33" customHeight="1">
      <c r="A32" s="414">
        <v>11</v>
      </c>
      <c r="B32" s="413" t="s">
        <v>1141</v>
      </c>
      <c r="C32" s="235">
        <v>2015</v>
      </c>
      <c r="D32" s="233">
        <f t="shared" si="1"/>
        <v>300</v>
      </c>
      <c r="E32" s="233"/>
      <c r="F32" s="233">
        <v>300</v>
      </c>
      <c r="G32" s="413" t="s">
        <v>1165</v>
      </c>
    </row>
    <row r="33" spans="1:7" ht="15.75">
      <c r="A33" s="414"/>
      <c r="B33" s="418" t="s">
        <v>722</v>
      </c>
      <c r="C33" s="236"/>
      <c r="D33" s="260">
        <f>SUM(D26:D32)</f>
        <v>2630.7</v>
      </c>
      <c r="E33" s="260">
        <f>SUM(E26:E32)</f>
        <v>865.6999999999999</v>
      </c>
      <c r="F33" s="260">
        <f>SUM(F26:F32)</f>
        <v>1765</v>
      </c>
      <c r="G33" s="432"/>
    </row>
    <row r="34" spans="1:7" s="232" customFormat="1" ht="39" customHeight="1">
      <c r="A34" s="514" t="s">
        <v>716</v>
      </c>
      <c r="B34" s="515"/>
      <c r="C34" s="515"/>
      <c r="D34" s="515"/>
      <c r="E34" s="515"/>
      <c r="F34" s="515"/>
      <c r="G34" s="516"/>
    </row>
    <row r="35" spans="1:7" ht="30" customHeight="1">
      <c r="A35" s="414">
        <v>12</v>
      </c>
      <c r="B35" s="413" t="s">
        <v>1143</v>
      </c>
      <c r="C35" s="235">
        <v>2015</v>
      </c>
      <c r="D35" s="233">
        <f aca="true" t="shared" si="2" ref="D35:D49">E35+F35</f>
        <v>700</v>
      </c>
      <c r="E35" s="233"/>
      <c r="F35" s="233">
        <v>700</v>
      </c>
      <c r="G35" s="413" t="s">
        <v>1163</v>
      </c>
    </row>
    <row r="36" spans="1:7" ht="31.5">
      <c r="A36" s="414">
        <v>13</v>
      </c>
      <c r="B36" s="413" t="s">
        <v>1144</v>
      </c>
      <c r="C36" s="235">
        <v>2015</v>
      </c>
      <c r="D36" s="233">
        <f t="shared" si="2"/>
        <v>650</v>
      </c>
      <c r="E36" s="233"/>
      <c r="F36" s="233">
        <v>650</v>
      </c>
      <c r="G36" s="413" t="s">
        <v>1163</v>
      </c>
    </row>
    <row r="37" spans="1:7" ht="47.25">
      <c r="A37" s="414">
        <v>14</v>
      </c>
      <c r="B37" s="413" t="s">
        <v>1193</v>
      </c>
      <c r="C37" s="235">
        <v>2015</v>
      </c>
      <c r="D37" s="233">
        <f t="shared" si="2"/>
        <v>7000</v>
      </c>
      <c r="E37" s="233">
        <v>7000</v>
      </c>
      <c r="F37" s="233"/>
      <c r="G37" s="413" t="s">
        <v>1194</v>
      </c>
    </row>
    <row r="38" spans="1:7" ht="31.5">
      <c r="A38" s="414">
        <v>15</v>
      </c>
      <c r="B38" s="413" t="s">
        <v>1158</v>
      </c>
      <c r="C38" s="235">
        <v>2015</v>
      </c>
      <c r="D38" s="233">
        <f t="shared" si="2"/>
        <v>500</v>
      </c>
      <c r="E38" s="233"/>
      <c r="F38" s="233">
        <v>500</v>
      </c>
      <c r="G38" s="413" t="s">
        <v>1163</v>
      </c>
    </row>
    <row r="39" spans="1:7" ht="31.5">
      <c r="A39" s="414">
        <v>16</v>
      </c>
      <c r="B39" s="413" t="s">
        <v>1157</v>
      </c>
      <c r="C39" s="235">
        <v>2015</v>
      </c>
      <c r="D39" s="233">
        <f t="shared" si="2"/>
        <v>600</v>
      </c>
      <c r="E39" s="233"/>
      <c r="F39" s="233">
        <v>600</v>
      </c>
      <c r="G39" s="413" t="s">
        <v>1166</v>
      </c>
    </row>
    <row r="40" spans="1:7" ht="31.5">
      <c r="A40" s="414">
        <v>17</v>
      </c>
      <c r="B40" s="413" t="s">
        <v>1150</v>
      </c>
      <c r="C40" s="235">
        <v>2015</v>
      </c>
      <c r="D40" s="233">
        <f t="shared" si="2"/>
        <v>580</v>
      </c>
      <c r="E40" s="233"/>
      <c r="F40" s="233">
        <v>580</v>
      </c>
      <c r="G40" s="413" t="s">
        <v>1167</v>
      </c>
    </row>
    <row r="41" spans="1:7" ht="31.5">
      <c r="A41" s="414">
        <v>18</v>
      </c>
      <c r="B41" s="413" t="s">
        <v>1067</v>
      </c>
      <c r="C41" s="235">
        <v>2014</v>
      </c>
      <c r="D41" s="233">
        <f t="shared" si="2"/>
        <v>50</v>
      </c>
      <c r="E41" s="233">
        <v>50</v>
      </c>
      <c r="F41" s="233"/>
      <c r="G41" s="413" t="s">
        <v>1068</v>
      </c>
    </row>
    <row r="42" spans="1:7" ht="31.5">
      <c r="A42" s="414">
        <v>19</v>
      </c>
      <c r="B42" s="413" t="s">
        <v>1145</v>
      </c>
      <c r="C42" s="235">
        <v>2015</v>
      </c>
      <c r="D42" s="233">
        <f t="shared" si="2"/>
        <v>400</v>
      </c>
      <c r="E42" s="233"/>
      <c r="F42" s="233">
        <v>400</v>
      </c>
      <c r="G42" s="413" t="s">
        <v>1168</v>
      </c>
    </row>
    <row r="43" spans="1:7" ht="31.5">
      <c r="A43" s="414">
        <v>20</v>
      </c>
      <c r="B43" s="413" t="s">
        <v>1159</v>
      </c>
      <c r="C43" s="235">
        <v>2015</v>
      </c>
      <c r="D43" s="233">
        <f t="shared" si="2"/>
        <v>470</v>
      </c>
      <c r="E43" s="233"/>
      <c r="F43" s="233">
        <v>470</v>
      </c>
      <c r="G43" s="413" t="s">
        <v>1163</v>
      </c>
    </row>
    <row r="44" spans="1:7" ht="31.5">
      <c r="A44" s="414">
        <v>21</v>
      </c>
      <c r="B44" s="413" t="s">
        <v>1146</v>
      </c>
      <c r="C44" s="235">
        <v>2015</v>
      </c>
      <c r="D44" s="233">
        <f t="shared" si="2"/>
        <v>1100</v>
      </c>
      <c r="E44" s="233"/>
      <c r="F44" s="233">
        <f>500+600</f>
        <v>1100</v>
      </c>
      <c r="G44" s="413" t="s">
        <v>1169</v>
      </c>
    </row>
    <row r="45" spans="1:7" ht="31.5">
      <c r="A45" s="414">
        <v>22</v>
      </c>
      <c r="B45" s="413" t="s">
        <v>1147</v>
      </c>
      <c r="C45" s="235">
        <v>2015</v>
      </c>
      <c r="D45" s="233">
        <f t="shared" si="2"/>
        <v>300</v>
      </c>
      <c r="E45" s="233"/>
      <c r="F45" s="233">
        <v>300</v>
      </c>
      <c r="G45" s="413" t="s">
        <v>1170</v>
      </c>
    </row>
    <row r="46" spans="1:7" ht="31.5">
      <c r="A46" s="414">
        <v>23</v>
      </c>
      <c r="B46" s="413" t="s">
        <v>1148</v>
      </c>
      <c r="C46" s="235">
        <v>2015</v>
      </c>
      <c r="D46" s="233">
        <f t="shared" si="2"/>
        <v>100</v>
      </c>
      <c r="E46" s="233"/>
      <c r="F46" s="233">
        <v>100</v>
      </c>
      <c r="G46" s="413" t="s">
        <v>1171</v>
      </c>
    </row>
    <row r="47" spans="1:7" ht="31.5">
      <c r="A47" s="414">
        <v>24</v>
      </c>
      <c r="B47" s="413" t="s">
        <v>787</v>
      </c>
      <c r="C47" s="235" t="s">
        <v>871</v>
      </c>
      <c r="D47" s="233">
        <f>E47+F47</f>
        <v>59142.6</v>
      </c>
      <c r="E47" s="233">
        <v>39374.6</v>
      </c>
      <c r="F47" s="233">
        <v>19768</v>
      </c>
      <c r="G47" s="413" t="s">
        <v>717</v>
      </c>
    </row>
    <row r="48" spans="1:7" ht="31.5">
      <c r="A48" s="414">
        <v>25</v>
      </c>
      <c r="B48" s="413" t="s">
        <v>1149</v>
      </c>
      <c r="C48" s="235">
        <v>2015</v>
      </c>
      <c r="D48" s="233">
        <f t="shared" si="2"/>
        <v>965</v>
      </c>
      <c r="E48" s="233"/>
      <c r="F48" s="233">
        <v>965</v>
      </c>
      <c r="G48" s="413" t="s">
        <v>1172</v>
      </c>
    </row>
    <row r="49" spans="1:7" ht="31.5">
      <c r="A49" s="414">
        <v>26</v>
      </c>
      <c r="B49" s="413" t="s">
        <v>1151</v>
      </c>
      <c r="C49" s="235">
        <v>2015</v>
      </c>
      <c r="D49" s="233">
        <f t="shared" si="2"/>
        <v>200</v>
      </c>
      <c r="E49" s="233"/>
      <c r="F49" s="233">
        <v>200</v>
      </c>
      <c r="G49" s="413" t="s">
        <v>1174</v>
      </c>
    </row>
    <row r="50" spans="1:7" ht="15.75">
      <c r="A50" s="414">
        <v>27</v>
      </c>
      <c r="B50" s="413" t="s">
        <v>1152</v>
      </c>
      <c r="C50" s="235">
        <v>2015</v>
      </c>
      <c r="D50" s="233">
        <f>E50+F50</f>
        <v>200</v>
      </c>
      <c r="E50" s="233"/>
      <c r="F50" s="233">
        <v>200</v>
      </c>
      <c r="G50" s="413" t="s">
        <v>1163</v>
      </c>
    </row>
    <row r="51" spans="1:7" ht="15.75">
      <c r="A51" s="414"/>
      <c r="B51" s="418" t="s">
        <v>715</v>
      </c>
      <c r="C51" s="236"/>
      <c r="D51" s="260">
        <f>SUM(D35:D50)</f>
        <v>72957.6</v>
      </c>
      <c r="E51" s="260">
        <f>SUM(E35:E50)</f>
        <v>46424.6</v>
      </c>
      <c r="F51" s="260">
        <f>SUM(F35:F50)</f>
        <v>26533</v>
      </c>
      <c r="G51" s="432"/>
    </row>
    <row r="52" spans="1:7" ht="19.5">
      <c r="A52" s="514" t="s">
        <v>718</v>
      </c>
      <c r="B52" s="515"/>
      <c r="C52" s="515"/>
      <c r="D52" s="515"/>
      <c r="E52" s="515"/>
      <c r="F52" s="515"/>
      <c r="G52" s="516"/>
    </row>
    <row r="53" spans="1:7" ht="31.5">
      <c r="A53" s="414">
        <v>28</v>
      </c>
      <c r="B53" s="415" t="s">
        <v>870</v>
      </c>
      <c r="C53" s="235">
        <v>2015</v>
      </c>
      <c r="D53" s="235">
        <f>E53+F53</f>
        <v>500</v>
      </c>
      <c r="E53" s="235">
        <v>500</v>
      </c>
      <c r="F53" s="235"/>
      <c r="G53" s="413" t="s">
        <v>872</v>
      </c>
    </row>
    <row r="54" spans="1:7" ht="31.5">
      <c r="A54" s="414">
        <v>29</v>
      </c>
      <c r="B54" s="415" t="s">
        <v>1069</v>
      </c>
      <c r="C54" s="235">
        <v>2014</v>
      </c>
      <c r="D54" s="235">
        <f>E54+F54</f>
        <v>300</v>
      </c>
      <c r="E54" s="235">
        <v>300</v>
      </c>
      <c r="F54" s="235"/>
      <c r="G54" s="416" t="s">
        <v>1071</v>
      </c>
    </row>
    <row r="55" spans="1:7" ht="51.75" customHeight="1">
      <c r="A55" s="414">
        <v>30</v>
      </c>
      <c r="B55" s="415" t="s">
        <v>1070</v>
      </c>
      <c r="C55" s="235" t="s">
        <v>871</v>
      </c>
      <c r="D55" s="235">
        <f>E55+F55</f>
        <v>575.1</v>
      </c>
      <c r="E55" s="235">
        <v>188.1</v>
      </c>
      <c r="F55" s="235">
        <v>387</v>
      </c>
      <c r="G55" s="416" t="s">
        <v>1175</v>
      </c>
    </row>
    <row r="56" spans="1:7" ht="78.75">
      <c r="A56" s="414">
        <v>31</v>
      </c>
      <c r="B56" s="415" t="s">
        <v>1153</v>
      </c>
      <c r="C56" s="235">
        <v>2015</v>
      </c>
      <c r="D56" s="235">
        <f>E56+F56</f>
        <v>500</v>
      </c>
      <c r="E56" s="235"/>
      <c r="F56" s="235">
        <v>500</v>
      </c>
      <c r="G56" s="416" t="s">
        <v>1176</v>
      </c>
    </row>
    <row r="57" spans="1:7" ht="15.75">
      <c r="A57" s="414"/>
      <c r="B57" s="432" t="s">
        <v>715</v>
      </c>
      <c r="C57" s="235"/>
      <c r="D57" s="234">
        <f>SUM(D53:D56)</f>
        <v>1875.1</v>
      </c>
      <c r="E57" s="234">
        <f>SUM(E53:E56)</f>
        <v>988.1</v>
      </c>
      <c r="F57" s="234">
        <f>SUM(F53:F56)</f>
        <v>887</v>
      </c>
      <c r="G57" s="413"/>
    </row>
    <row r="58" spans="1:7" ht="15.75">
      <c r="A58" s="462"/>
      <c r="B58" s="463" t="s">
        <v>719</v>
      </c>
      <c r="C58" s="356"/>
      <c r="D58" s="261">
        <f>D57+D51+D33</f>
        <v>77463.40000000001</v>
      </c>
      <c r="E58" s="261">
        <f>E57+E51+E33</f>
        <v>48278.399999999994</v>
      </c>
      <c r="F58" s="261">
        <f>F57+F51+F33</f>
        <v>29185</v>
      </c>
      <c r="G58" s="433"/>
    </row>
    <row r="59" spans="1:7" ht="33.75" customHeight="1">
      <c r="A59" s="505" t="s">
        <v>1079</v>
      </c>
      <c r="B59" s="506"/>
      <c r="C59" s="506"/>
      <c r="D59" s="506"/>
      <c r="E59" s="506"/>
      <c r="F59" s="506"/>
      <c r="G59" s="507"/>
    </row>
    <row r="60" spans="1:7" ht="19.5">
      <c r="A60" s="508" t="s">
        <v>1080</v>
      </c>
      <c r="B60" s="509"/>
      <c r="C60" s="509"/>
      <c r="D60" s="509"/>
      <c r="E60" s="509"/>
      <c r="F60" s="509"/>
      <c r="G60" s="510"/>
    </row>
    <row r="61" spans="1:7" ht="47.25">
      <c r="A61" s="414">
        <v>32</v>
      </c>
      <c r="B61" s="415" t="s">
        <v>1081</v>
      </c>
      <c r="C61" s="235">
        <v>2014</v>
      </c>
      <c r="D61" s="422">
        <f>E61+F61</f>
        <v>288.8</v>
      </c>
      <c r="E61" s="235">
        <v>288.8</v>
      </c>
      <c r="F61" s="235">
        <v>0</v>
      </c>
      <c r="G61" s="416" t="s">
        <v>1082</v>
      </c>
    </row>
    <row r="62" spans="1:7" ht="15.75">
      <c r="A62" s="414"/>
      <c r="B62" s="418" t="s">
        <v>1084</v>
      </c>
      <c r="C62" s="235"/>
      <c r="D62" s="236">
        <f>SUM(D61:D61)</f>
        <v>288.8</v>
      </c>
      <c r="E62" s="236">
        <f>SUM(E61:E61)</f>
        <v>288.8</v>
      </c>
      <c r="F62" s="236">
        <f>SUM(F61:F61)</f>
        <v>0</v>
      </c>
      <c r="G62" s="413"/>
    </row>
    <row r="63" spans="1:7" ht="33.75" customHeight="1">
      <c r="A63" s="505" t="s">
        <v>442</v>
      </c>
      <c r="B63" s="506"/>
      <c r="C63" s="506"/>
      <c r="D63" s="506"/>
      <c r="E63" s="506"/>
      <c r="F63" s="506"/>
      <c r="G63" s="507"/>
    </row>
    <row r="64" spans="1:7" ht="19.5">
      <c r="A64" s="508" t="s">
        <v>1083</v>
      </c>
      <c r="B64" s="509"/>
      <c r="C64" s="509"/>
      <c r="D64" s="509"/>
      <c r="E64" s="509"/>
      <c r="F64" s="509"/>
      <c r="G64" s="510"/>
    </row>
    <row r="65" spans="1:7" s="421" customFormat="1" ht="78.75">
      <c r="A65" s="414">
        <v>33</v>
      </c>
      <c r="B65" s="416" t="s">
        <v>1076</v>
      </c>
      <c r="C65" s="235" t="s">
        <v>871</v>
      </c>
      <c r="D65" s="420">
        <f>E65+F65</f>
        <v>200</v>
      </c>
      <c r="E65" s="420">
        <v>200</v>
      </c>
      <c r="F65" s="420"/>
      <c r="G65" s="416" t="s">
        <v>1093</v>
      </c>
    </row>
    <row r="66" spans="1:7" s="421" customFormat="1" ht="94.5">
      <c r="A66" s="414">
        <v>34</v>
      </c>
      <c r="B66" s="416" t="s">
        <v>1077</v>
      </c>
      <c r="C66" s="235" t="s">
        <v>871</v>
      </c>
      <c r="D66" s="420">
        <f>E66+F66</f>
        <v>850</v>
      </c>
      <c r="E66" s="420">
        <v>850</v>
      </c>
      <c r="F66" s="420"/>
      <c r="G66" s="416" t="s">
        <v>1078</v>
      </c>
    </row>
    <row r="67" spans="1:7" ht="15.75">
      <c r="A67" s="414"/>
      <c r="B67" s="418" t="s">
        <v>1084</v>
      </c>
      <c r="C67" s="235"/>
      <c r="D67" s="419">
        <f>SUM(D65:D66)</f>
        <v>1050</v>
      </c>
      <c r="E67" s="419">
        <f>SUM(E65:E66)</f>
        <v>1050</v>
      </c>
      <c r="F67" s="419">
        <f>SUM(F65:F66)</f>
        <v>0</v>
      </c>
      <c r="G67" s="413"/>
    </row>
    <row r="68" spans="1:7" ht="15.75">
      <c r="A68" s="464"/>
      <c r="B68" s="465" t="s">
        <v>723</v>
      </c>
      <c r="C68" s="357"/>
      <c r="D68" s="237">
        <f>D18+D58+D67+D62+D23</f>
        <v>88567.30000000002</v>
      </c>
      <c r="E68" s="237">
        <f>E18+E58+E67+E62+E23</f>
        <v>50882.299999999996</v>
      </c>
      <c r="F68" s="237">
        <f>F18+F58+F67+F62+F23</f>
        <v>37685</v>
      </c>
      <c r="G68" s="256"/>
    </row>
    <row r="71" spans="2:6" ht="15">
      <c r="B71" s="238"/>
      <c r="C71" s="238"/>
      <c r="D71" s="239"/>
      <c r="E71" s="239"/>
      <c r="F71" s="239"/>
    </row>
  </sheetData>
  <sheetProtection/>
  <mergeCells count="20">
    <mergeCell ref="A19:G19"/>
    <mergeCell ref="A13:G13"/>
    <mergeCell ref="A12:G12"/>
    <mergeCell ref="A60:G60"/>
    <mergeCell ref="D9:F9"/>
    <mergeCell ref="D10:D11"/>
    <mergeCell ref="E10:F10"/>
    <mergeCell ref="A8:G8"/>
    <mergeCell ref="A10:A11"/>
    <mergeCell ref="B10:B11"/>
    <mergeCell ref="C10:C11"/>
    <mergeCell ref="G10:G11"/>
    <mergeCell ref="A63:G63"/>
    <mergeCell ref="A64:G64"/>
    <mergeCell ref="A20:G20"/>
    <mergeCell ref="A24:G24"/>
    <mergeCell ref="A25:G25"/>
    <mergeCell ref="A34:G34"/>
    <mergeCell ref="A52:G52"/>
    <mergeCell ref="A59:G59"/>
  </mergeCells>
  <printOptions horizontalCentered="1"/>
  <pageMargins left="0.7874015748031497" right="0.3937007874015748" top="0.3937007874015748" bottom="0.3937007874015748" header="0.5118110236220472" footer="0.5118110236220472"/>
  <pageSetup fitToHeight="8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User</cp:lastModifiedBy>
  <cp:lastPrinted>2015-05-06T14:18:20Z</cp:lastPrinted>
  <dcterms:created xsi:type="dcterms:W3CDTF">2013-10-22T11:59:53Z</dcterms:created>
  <dcterms:modified xsi:type="dcterms:W3CDTF">2015-05-06T14:18:22Z</dcterms:modified>
  <cp:category/>
  <cp:version/>
  <cp:contentType/>
  <cp:contentStatus/>
</cp:coreProperties>
</file>