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672" windowWidth="19320" windowHeight="6960" tabRatio="845" activeTab="0"/>
  </bookViews>
  <sheets>
    <sheet name="Пр.1" sheetId="1" r:id="rId1"/>
    <sheet name="Пр.2" sheetId="2" r:id="rId2"/>
    <sheet name="Пр.3  " sheetId="3" r:id="rId3"/>
    <sheet name="Пр.4" sheetId="4" r:id="rId4"/>
    <sheet name="Пр.5" sheetId="5" r:id="rId5"/>
    <sheet name="Пр.8" sheetId="6" r:id="rId6"/>
    <sheet name="Пр.9" sheetId="7" r:id="rId7"/>
    <sheet name="Пр.10" sheetId="8" r:id="rId8"/>
    <sheet name="Пр.12" sheetId="9" r:id="rId9"/>
    <sheet name="Пр.13 " sheetId="10" r:id="rId10"/>
    <sheet name="Пр.14" sheetId="11" r:id="rId11"/>
    <sheet name="Пр.19" sheetId="12" r:id="rId12"/>
    <sheet name="Пр.29" sheetId="13" r:id="rId13"/>
  </sheets>
  <definedNames>
    <definedName name="_xlnm._FilterDatabase" localSheetId="7" hidden="1">'Пр.10'!$A$12:$D$742</definedName>
    <definedName name="_xlnm._FilterDatabase" localSheetId="8" hidden="1">'Пр.12'!$A$12:$I$885</definedName>
    <definedName name="_xlnm._FilterDatabase" localSheetId="2" hidden="1">'Пр.3  '!$A$10:$HI$108</definedName>
    <definedName name="_xlnm._FilterDatabase" localSheetId="6" hidden="1">'Пр.9'!$A$12:$E$859</definedName>
    <definedName name="_xlnm.Print_Titles" localSheetId="7">'Пр.10'!$12:$12</definedName>
    <definedName name="_xlnm.Print_Titles" localSheetId="8">'Пр.12'!$12:$12</definedName>
    <definedName name="_xlnm.Print_Titles" localSheetId="9">'Пр.13 '!$10:$11</definedName>
    <definedName name="_xlnm.Print_Titles" localSheetId="10">'Пр.14'!$12:$12</definedName>
    <definedName name="_xlnm.Print_Titles" localSheetId="11">'Пр.19'!$11:$11</definedName>
    <definedName name="_xlnm.Print_Titles" localSheetId="1">'Пр.2'!$10:$10</definedName>
    <definedName name="_xlnm.Print_Titles" localSheetId="2">'Пр.3  '!$10:$10</definedName>
    <definedName name="_xlnm.Print_Titles" localSheetId="5">'Пр.8'!$9:$10</definedName>
    <definedName name="_xlnm.Print_Titles" localSheetId="6">'Пр.9'!$12:$12</definedName>
    <definedName name="_xlnm.Print_Area" localSheetId="12">'Пр.29'!$A$1:$E$20</definedName>
  </definedNames>
  <calcPr fullCalcOnLoad="1"/>
</workbook>
</file>

<file path=xl/sharedStrings.xml><?xml version="1.0" encoding="utf-8"?>
<sst xmlns="http://schemas.openxmlformats.org/spreadsheetml/2006/main" count="8703" uniqueCount="1324">
  <si>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</si>
  <si>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Муниципальная программа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</si>
  <si>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</si>
  <si>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</si>
  <si>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68 0 0000</t>
  </si>
  <si>
    <t>110</t>
  </si>
  <si>
    <t>04 0 0000</t>
  </si>
  <si>
    <t>05 0 0000</t>
  </si>
  <si>
    <t>06 0 0000</t>
  </si>
  <si>
    <t>08 0 0000</t>
  </si>
  <si>
    <t>09 0 0000</t>
  </si>
  <si>
    <t>10 0 0000</t>
  </si>
  <si>
    <t>11 0 0000</t>
  </si>
  <si>
    <t>12 0 0000</t>
  </si>
  <si>
    <t>13 0 0000</t>
  </si>
  <si>
    <t>05 1 0000</t>
  </si>
  <si>
    <t>05 2 0000</t>
  </si>
  <si>
    <t>05 3 0000</t>
  </si>
  <si>
    <t>05 4 0000</t>
  </si>
  <si>
    <t>04 2 0000</t>
  </si>
  <si>
    <t>04 3 0000</t>
  </si>
  <si>
    <t>04 4 0000</t>
  </si>
  <si>
    <t>06 1 0000</t>
  </si>
  <si>
    <t>Подпрограмма "Развитие дошкольного образования детей Волховского муниципального района" муниципальной программы "Современное образование в Волховском муниципальном районе на 2014 - 2020 годы"</t>
  </si>
  <si>
    <t>06 2 0000</t>
  </si>
  <si>
    <t>06 3 0000</t>
  </si>
  <si>
    <t>06 5 0000</t>
  </si>
  <si>
    <t>06 6 0000</t>
  </si>
  <si>
    <t>06 7 0000</t>
  </si>
  <si>
    <t>Подпрограмма "Развитие отраслей растениеводства Волховского муниципального района"  муниципальной программы "Развитие сельского хозяйства  Волховского муниципального  района на 2014-2020 годы"</t>
  </si>
  <si>
    <t>08 1 0000</t>
  </si>
  <si>
    <t>08 2 0000</t>
  </si>
  <si>
    <t>08 3 0000</t>
  </si>
  <si>
    <t>08 4 0000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</si>
  <si>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</si>
  <si>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09 1 0000</t>
  </si>
  <si>
    <t>09 2 0000</t>
  </si>
  <si>
    <t>09 3 0000</t>
  </si>
  <si>
    <t>09 4 0000</t>
  </si>
  <si>
    <t>09 5 0000</t>
  </si>
  <si>
    <t>09 6 0000</t>
  </si>
  <si>
    <t>10 1 0000</t>
  </si>
  <si>
    <t>10 2 0000</t>
  </si>
  <si>
    <t>10 3 0000</t>
  </si>
  <si>
    <t>10 4 0000</t>
  </si>
  <si>
    <t>11 1 0000</t>
  </si>
  <si>
    <t>12 1 0000</t>
  </si>
  <si>
    <t>12 2 0000</t>
  </si>
  <si>
    <t>13 2 0000</t>
  </si>
  <si>
    <t>13 3 0000</t>
  </si>
  <si>
    <t>13 4 0000</t>
  </si>
  <si>
    <t>13 5 0000</t>
  </si>
  <si>
    <t>13 6 0000</t>
  </si>
  <si>
    <t>13 7 0000</t>
  </si>
  <si>
    <t>Подпрограмма "Развитие системы защиты прав потребителей в Волховском муниципальном районе" муниципальной программы "Устойчивое общественное развитие в Волховском муниципальном районе"</t>
  </si>
  <si>
    <t>Подпрограмма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</si>
  <si>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Всего расходов</t>
  </si>
  <si>
    <t>0801</t>
  </si>
  <si>
    <t>Культура</t>
  </si>
  <si>
    <t>02 5 0000</t>
  </si>
  <si>
    <t>02 5 7139</t>
  </si>
  <si>
    <t xml:space="preserve">Иные межбюджетные трансферты </t>
  </si>
  <si>
    <t>0702</t>
  </si>
  <si>
    <t>Общее образование</t>
  </si>
  <si>
    <t>1101</t>
  </si>
  <si>
    <t>Физическая культура</t>
  </si>
  <si>
    <t>06 1 0017</t>
  </si>
  <si>
    <t>06 1 7135</t>
  </si>
  <si>
    <t>06 1 7136</t>
  </si>
  <si>
    <t>115</t>
  </si>
  <si>
    <t>119</t>
  </si>
  <si>
    <t>06 2 0017</t>
  </si>
  <si>
    <t>06 2 7153</t>
  </si>
  <si>
    <t>06 2 7144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</si>
  <si>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"Современное образование в Волховском муниципальном районе на 2014 - 2020 годы"</t>
  </si>
  <si>
    <t>Иные межбюджетные трансферты</t>
  </si>
  <si>
    <t>01 2 6001</t>
  </si>
  <si>
    <t>01 4 6002</t>
  </si>
  <si>
    <t>0501</t>
  </si>
  <si>
    <t>Жилищное хозяйство</t>
  </si>
  <si>
    <t>02 3 9603</t>
  </si>
  <si>
    <t>04 2 0016</t>
  </si>
  <si>
    <t>117</t>
  </si>
  <si>
    <t>04 3 1001</t>
  </si>
  <si>
    <t>04 3 0017</t>
  </si>
  <si>
    <t>04 4 0401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</si>
  <si>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</si>
  <si>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</si>
  <si>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</si>
  <si>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</si>
  <si>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руководителя контрольно-счетной палаты муниципального образования и его заместителей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</si>
  <si>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</si>
  <si>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08 1 0601</t>
  </si>
  <si>
    <t>810</t>
  </si>
  <si>
    <t>0405</t>
  </si>
  <si>
    <t>Сельское хозяйство и рыболовство</t>
  </si>
  <si>
    <t>08 2 0602</t>
  </si>
  <si>
    <t>08 3 7103</t>
  </si>
  <si>
    <t>08 4 0603</t>
  </si>
  <si>
    <t>08 4 0604</t>
  </si>
  <si>
    <t>0412</t>
  </si>
  <si>
    <t>Другие вопросы в области национальной экономики</t>
  </si>
  <si>
    <t>0408</t>
  </si>
  <si>
    <t>09 1 5250</t>
  </si>
  <si>
    <t>09 1 7113</t>
  </si>
  <si>
    <t>09 1 7115</t>
  </si>
  <si>
    <t>09 1 7107</t>
  </si>
  <si>
    <t>09 1 7116</t>
  </si>
  <si>
    <t>09 1 7118</t>
  </si>
  <si>
    <t>09 1 7109</t>
  </si>
  <si>
    <t>09 1 7117</t>
  </si>
  <si>
    <t>09 1 7143</t>
  </si>
  <si>
    <t>09 1 7145</t>
  </si>
  <si>
    <t>109</t>
  </si>
  <si>
    <t>1002</t>
  </si>
  <si>
    <t>Социальное обслуживание населения</t>
  </si>
  <si>
    <t>09 2 7120</t>
  </si>
  <si>
    <t>04 4 1003</t>
  </si>
  <si>
    <t>04 4 1004</t>
  </si>
  <si>
    <t>05 2 1005</t>
  </si>
  <si>
    <t>05 4 6009</t>
  </si>
  <si>
    <t>06 1 1006</t>
  </si>
  <si>
    <t>06 2 1007</t>
  </si>
  <si>
    <t>06 2 1008</t>
  </si>
  <si>
    <t>06 2 1009</t>
  </si>
  <si>
    <t>06 3 1010</t>
  </si>
  <si>
    <t>06 3 1011</t>
  </si>
  <si>
    <t>06 5 1012</t>
  </si>
  <si>
    <t>06 6 1013</t>
  </si>
  <si>
    <t>06 6 1014</t>
  </si>
  <si>
    <t>06 6 1015</t>
  </si>
  <si>
    <t>06 7 1016</t>
  </si>
  <si>
    <t>08 3 1019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</si>
  <si>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</si>
  <si>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09 1 0605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</si>
  <si>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</si>
  <si>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</si>
  <si>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</si>
  <si>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09 1 0302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</si>
  <si>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</si>
  <si>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</si>
  <si>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>09 3 1020</t>
  </si>
  <si>
    <t>09 3 1021</t>
  </si>
  <si>
    <t>09 5 1022</t>
  </si>
  <si>
    <t>09 5 1023</t>
  </si>
  <si>
    <t>09 5 1024</t>
  </si>
  <si>
    <t>09 5 1026</t>
  </si>
  <si>
    <t>67 4 0000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</si>
  <si>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</si>
  <si>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</si>
  <si>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67 3 0015</t>
  </si>
  <si>
    <t>0113</t>
  </si>
  <si>
    <t>67 3 0014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</si>
  <si>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</si>
  <si>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</si>
  <si>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</si>
  <si>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</si>
  <si>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</si>
  <si>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</si>
  <si>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</si>
  <si>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</si>
  <si>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</si>
  <si>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</si>
  <si>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</si>
  <si>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Обеспечение деятельности органов местного самоуправления Волховского муниципального района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</si>
  <si>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</si>
  <si>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</si>
  <si>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</si>
  <si>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</si>
  <si>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</si>
  <si>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</si>
  <si>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</si>
  <si>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</si>
  <si>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</si>
  <si>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</si>
  <si>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</si>
  <si>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67 4 0014</t>
  </si>
  <si>
    <t/>
  </si>
  <si>
    <t>111</t>
  </si>
  <si>
    <t>Дошкольное образование</t>
  </si>
  <si>
    <t>0701</t>
  </si>
  <si>
    <t>112</t>
  </si>
  <si>
    <t>Охрана семьи и детства</t>
  </si>
  <si>
    <t>1004</t>
  </si>
  <si>
    <t>01 0 0000</t>
  </si>
  <si>
    <t>540</t>
  </si>
  <si>
    <t>0502</t>
  </si>
  <si>
    <t>Коммунальное хозяйство</t>
  </si>
  <si>
    <t>01 2 0000</t>
  </si>
  <si>
    <t>01 4 0000</t>
  </si>
  <si>
    <t>11 1 1037</t>
  </si>
  <si>
    <t>11 1 1038</t>
  </si>
  <si>
    <t>12 1 7134</t>
  </si>
  <si>
    <t>12 1 7133</t>
  </si>
  <si>
    <t>12 2 1039</t>
  </si>
  <si>
    <t>0309</t>
  </si>
  <si>
    <t>12 2 1040</t>
  </si>
  <si>
    <t>Защита населения и территорий от чрезвычайной ситуации природного и техногенного характера, гражданская оборона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</si>
  <si>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</si>
  <si>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</si>
  <si>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02 0 0000</t>
  </si>
  <si>
    <t>02 4 0000</t>
  </si>
  <si>
    <t>1003</t>
  </si>
  <si>
    <t>Социальное обеспечение населения</t>
  </si>
  <si>
    <t>02 4 7142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</si>
  <si>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</si>
  <si>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Волховского муниципального района "Развитие культуры в Волховском муниципальном районе 2014-2016 годы"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</si>
  <si>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</si>
  <si>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Муниципальная программа Волховского муниципального района "Современное образование в Волховском муниципальном районе на 2014-2020 годы"</t>
  </si>
  <si>
    <t>Муниципальная программа Волховского муниципального района "Развитие сельского хозяйства  Волховского муниципального  района на 2014-2020 годы"</t>
  </si>
  <si>
    <t>12 3 0000</t>
  </si>
  <si>
    <t>12 3 1045</t>
  </si>
  <si>
    <t>12 3 1046</t>
  </si>
  <si>
    <t>12 3 1047</t>
  </si>
  <si>
    <t>12 3 1048</t>
  </si>
  <si>
    <t>13 2 1049</t>
  </si>
  <si>
    <t>13 3 1050</t>
  </si>
  <si>
    <t>13 3 1051</t>
  </si>
  <si>
    <t>13 3 1052</t>
  </si>
  <si>
    <t>13 3 1053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</si>
  <si>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"Устойчивое общественное развитие в Волховском муниципальном районе"</t>
  </si>
  <si>
    <t>13 3 1054</t>
  </si>
  <si>
    <t>0707</t>
  </si>
  <si>
    <t>Молодежная политика и оздоровление детей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</si>
  <si>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</si>
  <si>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</si>
  <si>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13 4 1055</t>
  </si>
  <si>
    <t>13 4 1056</t>
  </si>
  <si>
    <t>13 4 1057</t>
  </si>
  <si>
    <t>13 4 1058</t>
  </si>
  <si>
    <t>13 4 1059</t>
  </si>
  <si>
    <t>13 4 1060</t>
  </si>
  <si>
    <t>13 5 1061</t>
  </si>
  <si>
    <t>13 5 1062</t>
  </si>
  <si>
    <t>630</t>
  </si>
  <si>
    <t>Субсидии некоммерческим организациям (за исключением государственных (муниципальных) учреждений)</t>
  </si>
  <si>
    <t>68 9 7101</t>
  </si>
  <si>
    <t>68 9 0000</t>
  </si>
  <si>
    <t>68 9 0016</t>
  </si>
  <si>
    <t>68 9 1066</t>
  </si>
  <si>
    <t>0111</t>
  </si>
  <si>
    <t>68 9 1067</t>
  </si>
  <si>
    <t>Непрограммные расходы</t>
  </si>
  <si>
    <t>68 9 1068</t>
  </si>
  <si>
    <t>68 9 1069</t>
  </si>
  <si>
    <t>1001</t>
  </si>
  <si>
    <t>06 2 0402</t>
  </si>
  <si>
    <t>06 3 0017</t>
  </si>
  <si>
    <t>06 3 0401</t>
  </si>
  <si>
    <t>09 3 7130</t>
  </si>
  <si>
    <t>09 3 7131</t>
  </si>
  <si>
    <t>09 3 7146</t>
  </si>
  <si>
    <t>09 3 7148</t>
  </si>
  <si>
    <t>09 3 7149</t>
  </si>
  <si>
    <t>09 3 7150</t>
  </si>
  <si>
    <t>09 3 7147</t>
  </si>
  <si>
    <t>09 4 7132</t>
  </si>
  <si>
    <t>09 4 7138</t>
  </si>
  <si>
    <t>04 3 1002</t>
  </si>
  <si>
    <t>114</t>
  </si>
  <si>
    <t>118</t>
  </si>
  <si>
    <t>120</t>
  </si>
  <si>
    <t>Комитет по образованию Волховского муниципального района</t>
  </si>
  <si>
    <t>Совет депутатов Волховского муниципального района</t>
  </si>
  <si>
    <t>0500</t>
  </si>
  <si>
    <t>Жилищно-коммунальное хозяйство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</si>
  <si>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</si>
  <si>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</si>
  <si>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</si>
  <si>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</si>
  <si>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</si>
  <si>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</si>
  <si>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</si>
  <si>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</si>
  <si>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</si>
  <si>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</si>
  <si>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</si>
  <si>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</si>
  <si>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</si>
  <si>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</si>
  <si>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</si>
  <si>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Образование</t>
  </si>
  <si>
    <t>Культура, кинематография</t>
  </si>
  <si>
    <t>Физическая культура и спорт</t>
  </si>
  <si>
    <t>09 6 1027</t>
  </si>
  <si>
    <t>09 6 1028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</si>
  <si>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"Стимулирование экономической активности в Волховском муниципальном районе на 2014-2020 годы" </t>
  </si>
  <si>
    <t>10 2 0606</t>
  </si>
  <si>
    <t>10 2 0607</t>
  </si>
  <si>
    <t>10 2 1030</t>
  </si>
  <si>
    <t>10 2 1031</t>
  </si>
  <si>
    <t>10 3 1032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</si>
  <si>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"Стимулирование экономической активности в Волховском муниципальном районе на 2014-2020 годы" </t>
  </si>
  <si>
    <t>10 4 1034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</si>
  <si>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</si>
  <si>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12 2 1042</t>
  </si>
  <si>
    <t>12 2 1041</t>
  </si>
  <si>
    <t>12 2 1043</t>
  </si>
  <si>
    <t>12 2 1044</t>
  </si>
  <si>
    <t>Волховского муниципального района</t>
  </si>
  <si>
    <t>ИСТОЧНИК ДОХОДОВ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</si>
  <si>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</si>
  <si>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</si>
  <si>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</si>
  <si>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</si>
  <si>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</si>
  <si>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</si>
  <si>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</si>
  <si>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</si>
  <si>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</si>
  <si>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</si>
  <si>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</si>
  <si>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</si>
  <si>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</si>
  <si>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</si>
  <si>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</si>
  <si>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</si>
  <si>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</si>
  <si>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</si>
  <si>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</si>
  <si>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</si>
  <si>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</si>
  <si>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</si>
  <si>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</si>
  <si>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</si>
  <si>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</si>
  <si>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</si>
  <si>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</si>
  <si>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</si>
  <si>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</si>
  <si>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</si>
  <si>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</si>
  <si>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</si>
  <si>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</si>
  <si>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</si>
  <si>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</si>
  <si>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</si>
  <si>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</si>
  <si>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</si>
  <si>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</si>
  <si>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</si>
  <si>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</si>
  <si>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</si>
  <si>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</si>
  <si>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№ п/п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</si>
  <si>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</si>
  <si>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</si>
  <si>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</si>
  <si>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</si>
  <si>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</si>
  <si>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</si>
  <si>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</si>
  <si>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</si>
  <si>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</si>
  <si>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</si>
  <si>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</si>
  <si>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</si>
  <si>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</si>
  <si>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</si>
  <si>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</si>
  <si>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</si>
  <si>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</si>
  <si>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- за счет средств областного бюджета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</si>
  <si>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</si>
  <si>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</si>
  <si>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</si>
  <si>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</si>
  <si>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</si>
  <si>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</si>
  <si>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</si>
  <si>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</si>
  <si>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</si>
  <si>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</si>
  <si>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меры социальной поддержки лицам, которым присвоено звание "Ветеран труда Ленинградской области"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</si>
  <si>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</si>
  <si>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</si>
  <si>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</si>
  <si>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</si>
  <si>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</si>
  <si>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</si>
  <si>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</si>
  <si>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</si>
  <si>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</si>
  <si>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</si>
  <si>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</si>
  <si>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</si>
  <si>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</si>
  <si>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</si>
  <si>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13 6 1063</t>
  </si>
  <si>
    <t>13 6 1064</t>
  </si>
  <si>
    <t>13 6 1065</t>
  </si>
  <si>
    <t>67 3 7151</t>
  </si>
  <si>
    <t>67 3 7101</t>
  </si>
  <si>
    <t>67 3 7102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</si>
  <si>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</si>
  <si>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</si>
  <si>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</si>
  <si>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</si>
  <si>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</si>
  <si>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Культура и кинематография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</si>
  <si>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</si>
  <si>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</si>
  <si>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"Обеспечение качественным жильем граждан на территории Волховского муниципального района" на 2014-2016 годы</t>
  </si>
  <si>
    <t>02 2 0000</t>
  </si>
  <si>
    <t>02 2 0301</t>
  </si>
  <si>
    <t xml:space="preserve">Непрограммные расходы органов местного самоуправления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</si>
  <si>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</si>
  <si>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</si>
  <si>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</si>
  <si>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</si>
  <si>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68 9 1070</t>
  </si>
  <si>
    <t>68 9 6013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</si>
  <si>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</si>
  <si>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Прочие общегосударственные расходы   в рамках непрограммных расходов органов местного самоуправления 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</si>
  <si>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</si>
  <si>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</si>
  <si>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Резервный фонд администрации Волховского муниципального района в рамках непрограммных расходов органов местного самоуправления</t>
  </si>
  <si>
    <t>Резервные фонды местных администраций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</si>
  <si>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  </r>
  </si>
  <si>
    <t>Муниципальная программа Волховского муниципального района "Развитие культуры в Волховском муниципальном районе на 2014-2016 годы"</t>
  </si>
  <si>
    <t>Подпрограмма "Обеспечение доступа жителей Волховского муниципального  района к культурным ценностям" муниципальной программы "Развитие культуры в Волховском муниципальном районе на 2014-2016 годы"</t>
  </si>
  <si>
    <t>Расходы на обеспечение деятельности муниципальных казенных учреждений в рамках подпрограммы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</si>
  <si>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</si>
  <si>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</si>
  <si>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113</t>
  </si>
  <si>
    <t>Муниципальная программа Волховского муниципального района "Устойчивое общественное развитие в Волховском муниципальном районе на 2014 - 2016 годы"</t>
  </si>
  <si>
    <t>Итого дотации</t>
  </si>
  <si>
    <t>Наименование раздела и подраздела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</si>
  <si>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</si>
  <si>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</si>
  <si>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</si>
  <si>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</si>
  <si>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на 2014-2018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</si>
  <si>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</si>
  <si>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</si>
  <si>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</si>
  <si>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</si>
  <si>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</si>
  <si>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</si>
  <si>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Подпрограмма "Переселение граждан из аварийного жилищного фонда на территории Волховского муниципального района"муниципальной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</si>
  <si>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</si>
  <si>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</si>
  <si>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</si>
  <si>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</si>
  <si>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</si>
  <si>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</si>
  <si>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 "Развитие культуры в Волховском муниципальном районе на 2014-2016 годы"</t>
  </si>
  <si>
    <t>Подпрограмма "Развитие физической культуры и массового спорта в  Волховском муниципальном районе"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</si>
  <si>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</si>
  <si>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</si>
  <si>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</si>
  <si>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в Волховском муниципальном районе на 2014-2020 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</si>
  <si>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</si>
  <si>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</si>
  <si>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</si>
  <si>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</si>
  <si>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Проектирование, строительство и реконструкция объектов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</si>
  <si>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</si>
  <si>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</si>
  <si>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Волховского муниципального района "Современное образование в Волховском муниципальном районе на 2014-2020 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</si>
  <si>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</si>
  <si>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</si>
  <si>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</si>
  <si>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</si>
  <si>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</si>
  <si>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</si>
  <si>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</si>
  <si>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</si>
  <si>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</si>
  <si>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</si>
  <si>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</si>
  <si>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</si>
  <si>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</si>
  <si>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</si>
  <si>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Развитие племенного животноводства в рамках подпрограммы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</si>
  <si>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</si>
  <si>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</si>
  <si>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</si>
  <si>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садоводческих, огороднических и дачных некоммерческих объединений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</si>
  <si>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</si>
  <si>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</si>
  <si>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</si>
  <si>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</si>
  <si>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</si>
  <si>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</si>
  <si>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</si>
  <si>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вознаграждение, причитающиеся приемному родителю,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</si>
  <si>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подготовку граждан, желающих принять на воспитание в свою семью ребенка, оставшегося без попечения родителей,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</si>
  <si>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</si>
  <si>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Доплата к пенсиям муниципальных служащих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</si>
  <si>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"Модернизация и развитие социального обслуживания населения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</si>
  <si>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Предоставление социального обслуживания населения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</si>
  <si>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</si>
  <si>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</si>
  <si>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</si>
  <si>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  </r>
  </si>
  <si>
    <t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</si>
  <si>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</si>
  <si>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</si>
  <si>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</si>
  <si>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</si>
  <si>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социальной помощи и социальной защиты населения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</si>
  <si>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</si>
  <si>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</si>
  <si>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</si>
  <si>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Кадровое обеспечение деятельности по работе с пожилыми гражданами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</si>
  <si>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</si>
  <si>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</si>
  <si>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Подпрограмма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</si>
  <si>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 </t>
  </si>
  <si>
    <t>Содействие в доступе субъектов малого и среднего предпринимательства к финансовым и материальным ресурсам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</si>
  <si>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</si>
  <si>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</si>
  <si>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"Развитие международных связей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</si>
  <si>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</si>
  <si>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</si>
  <si>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</si>
  <si>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</si>
  <si>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</si>
  <si>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</si>
  <si>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</si>
  <si>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</si>
  <si>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</si>
  <si>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</si>
  <si>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</si>
  <si>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</si>
  <si>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</si>
  <si>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</si>
  <si>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"Развитие системы защиты прав потребителей в Волховском муниципальном районе"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</si>
  <si>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</si>
  <si>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</si>
  <si>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</si>
  <si>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</si>
  <si>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</si>
  <si>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</si>
  <si>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</si>
  <si>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Содействие трудовой адаптации и занятости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</si>
  <si>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</si>
  <si>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</si>
  <si>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</si>
  <si>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"Патриотическое воспитание молодежи Волховского муниципального района на 2014-2016 годы"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</si>
  <si>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</si>
  <si>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</si>
  <si>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</si>
  <si>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</si>
  <si>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</si>
  <si>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</si>
  <si>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</si>
  <si>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Проведение мониторинга качества образовательного результатов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</si>
  <si>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Поддержка стабилизации и развития отраслей растениеводства в рамках подпрограммы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</si>
  <si>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</si>
  <si>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крестьянских (фермерских) хозяйств, личных подсобных хозяйств населения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</si>
  <si>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На меры социальной поддержки инвалидам,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имеющим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</si>
  <si>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и осуществление деятельности по опеке и попечительству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</si>
  <si>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 </t>
  </si>
  <si>
    <t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</si>
  <si>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Развитие международных связей в рамках подпрограммы  "Развитие международных связей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</si>
  <si>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</si>
  <si>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</si>
  <si>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</si>
  <si>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</si>
  <si>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</si>
  <si>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</si>
  <si>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 xml:space="preserve"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</si>
  <si>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</si>
  <si>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</si>
  <si>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</si>
  <si>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</si>
  <si>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</si>
  <si>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</si>
  <si>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</si>
  <si>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</si>
  <si>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</si>
  <si>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  </t>
  </si>
  <si>
    <t xml:space="preserve"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</si>
  <si>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</si>
  <si>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</si>
  <si>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</si>
  <si>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</si>
  <si>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</si>
  <si>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</si>
  <si>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</si>
  <si>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 xml:space="preserve"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</si>
  <si>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</si>
  <si>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</si>
  <si>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</si>
  <si>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</si>
  <si>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</si>
  <si>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</si>
  <si>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</si>
  <si>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</si>
  <si>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</si>
  <si>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 муниципального  района на 2014-2020 годы"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</si>
  <si>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</si>
  <si>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    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</si>
  <si>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</si>
  <si>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доступе субъектов малого и среднего предпринимательства к финансовым и материальным ресурсам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</si>
  <si>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</si>
  <si>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</si>
  <si>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</si>
  <si>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Жилищно-коммунальное хозяйство 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</si>
  <si>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</si>
  <si>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</si>
  <si>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</si>
  <si>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"Развитие рынка труда и содействие занятости населения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</si>
  <si>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района"Обеспечение качественным жильем граждан на территории Волховского муниципального района" на 2014-2016 годы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</si>
  <si>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</si>
  <si>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</si>
  <si>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12 2 6010</t>
  </si>
  <si>
    <t>12 2 6011</t>
  </si>
  <si>
    <t>Подпрограмма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</si>
  <si>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</si>
  <si>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</si>
  <si>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Подпрограмма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</si>
  <si>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</si>
  <si>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</si>
  <si>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</si>
  <si>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</si>
  <si>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</si>
  <si>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</si>
  <si>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</si>
  <si>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</si>
  <si>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</si>
  <si>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</si>
  <si>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</si>
  <si>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 в Волховском муниципальном районе на 2014 - 2020 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</si>
  <si>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</si>
  <si>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</si>
  <si>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</si>
  <si>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</si>
  <si>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</si>
  <si>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</si>
  <si>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</si>
  <si>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</si>
  <si>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</si>
  <si>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</si>
  <si>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Волховского муниципального района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</si>
  <si>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</si>
  <si>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</si>
  <si>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Содействие трудовой адаптации и занятости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</si>
  <si>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</si>
  <si>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</si>
  <si>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"Патриотическое воспитание молодежи Волховского муниципального района на 2014-2016 годы" муниципальной программы  Волховского муниципального района "Устойчивое общественное развитие в Волховском муниципальном районе"</t>
  </si>
  <si>
    <t xml:space="preserve"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районе" 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</si>
  <si>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 Волховского муниципального района "Устойчивое общественное развитие в Волховском муниципальном районе"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</si>
  <si>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</si>
  <si>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</si>
  <si>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</si>
  <si>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</si>
  <si>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</si>
  <si>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</si>
  <si>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</si>
  <si>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</si>
  <si>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</si>
  <si>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</si>
  <si>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</si>
  <si>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</si>
  <si>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</si>
  <si>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</si>
  <si>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</si>
  <si>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</si>
  <si>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Волховского муниципального района "Устойчивое общественное развитие в Волховском муниципальном районе"</t>
  </si>
  <si>
    <t>Подпрограмма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</si>
  <si>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</si>
  <si>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</si>
  <si>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</si>
  <si>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</si>
  <si>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</si>
  <si>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</si>
  <si>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</si>
  <si>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Волховского муниципального района "Развитие   сельского   хозяйства Волховского  муниципального  района на 2014-2020 годы"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</si>
  <si>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</si>
  <si>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 "Современное образование 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</si>
  <si>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</si>
  <si>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</si>
  <si>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</si>
  <si>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</si>
  <si>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</si>
  <si>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Содействие трудовой адаптации и занятости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</si>
  <si>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</si>
  <si>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</si>
  <si>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</si>
  <si>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</si>
  <si>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</si>
  <si>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</si>
  <si>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</si>
  <si>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</si>
  <si>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</si>
  <si>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  </r>
  </si>
  <si>
    <t>Муниципальная программа Волховского муниципального района  "Устойчивое общественное развитие в Волховском муниципальном районе на 2014 - 2016 годы"</t>
  </si>
  <si>
    <t>Подпрограмма "Развитие физической культуры и массового спорта в  Волховском муниципальном районе" муниципальной программы Волховского муниципального района"Развитие физической культуры и спорта в Волховском муниципальном районе на 2014 – 2018 годы"</t>
  </si>
  <si>
    <t>Подпрограмма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</si>
  <si>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</si>
  <si>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05 3 1071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</si>
  <si>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</si>
  <si>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Комитет социальной защиты населения Администрации Волховского муниципального района Ленинградской области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</si>
  <si>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</si>
  <si>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</si>
  <si>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</si>
  <si>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</si>
  <si>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(приложение 8)</t>
  </si>
  <si>
    <t xml:space="preserve">(приложение 9 )   </t>
  </si>
  <si>
    <t xml:space="preserve">(приложение 10) </t>
  </si>
  <si>
    <t xml:space="preserve">(приложение 12)   </t>
  </si>
  <si>
    <t>(приложение 2)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</si>
  <si>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</si>
  <si>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</si>
  <si>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</si>
  <si>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(приложение 3)</t>
  </si>
  <si>
    <t>Сумма</t>
  </si>
  <si>
    <t>(приложение 13)</t>
  </si>
  <si>
    <t>Наименование объекта</t>
  </si>
  <si>
    <t>Годы           стр-ва</t>
  </si>
  <si>
    <t>в том числе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</si>
  <si>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</si>
  <si>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</si>
  <si>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 на 2014-2020 годы"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</si>
  <si>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</si>
  <si>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</si>
  <si>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софинансирование на строительство пристройки</t>
  </si>
  <si>
    <t xml:space="preserve">Подпрограмма "Развитие дополнительного образования в Волховском муниципальном районе" </t>
  </si>
  <si>
    <t>ВСЕГО по программе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</si>
  <si>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</si>
  <si>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 ДОД "Волховская детская художественная школа"</t>
  </si>
  <si>
    <t>ИТОГО по подпрограмме</t>
  </si>
  <si>
    <t>ВСЕГО по адресной программе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</si>
  <si>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</si>
  <si>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</si>
  <si>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</si>
  <si>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</si>
  <si>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</si>
  <si>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</si>
  <si>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Волховском муниципальном районе "Устойчивое общественное развитие в Волховском муниципальном районе"</t>
  </si>
  <si>
    <t>2 02 03122 05 0000 151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</si>
  <si>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</si>
  <si>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08 4 7103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</si>
  <si>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</si>
  <si>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</si>
  <si>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</si>
  <si>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</si>
  <si>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</si>
  <si>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Обслуживание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</si>
  <si>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</si>
  <si>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органов местного самоуправления</t>
  </si>
  <si>
    <t>68 9 1073</t>
  </si>
  <si>
    <t>Организация и проведение мероприятий в сфере культуры 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</si>
  <si>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Поддержка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</si>
  <si>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04 3 1074</t>
  </si>
  <si>
    <t>04 3 1075</t>
  </si>
  <si>
    <t>05 1 1076</t>
  </si>
  <si>
    <t>Организация и проведение районных мероприятий и спортивных соревнований по различным  видам спорта среди различных групп населения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</si>
  <si>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05 1 1077</t>
  </si>
  <si>
    <t>05 1 1078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</si>
  <si>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в рамках подпрограммы "Развития физической культуры и 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</si>
  <si>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Приобретение наградной и спортивной атрибутики, типографской и сувенирной продукции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</si>
  <si>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</si>
  <si>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</si>
  <si>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"Водоснабжение и водоотведение в Волховском муниципальном районе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</si>
  <si>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</si>
  <si>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</si>
  <si>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района, в рамках подпрограммы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</si>
  <si>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</si>
  <si>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 xml:space="preserve"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</si>
  <si>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- реализация программ дошкольного образования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</si>
  <si>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</si>
  <si>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</si>
  <si>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09 3 5380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</si>
  <si>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района, в рамках подпрограммы 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</si>
  <si>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</si>
  <si>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</si>
  <si>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</si>
  <si>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</si>
  <si>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Подпрограмма "Развитие системы муниципальной службы Волховского муниципального района" муниципальной программы  Волховского муниципального района"Повышение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</si>
  <si>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</si>
  <si>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- за счет средств федерального бюджета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</si>
  <si>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</si>
  <si>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</si>
  <si>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</si>
  <si>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субъектов Российской Федерации и муниципальных образований</t>
  </si>
  <si>
    <t>2 02 01000 00 0000 151</t>
  </si>
  <si>
    <t>02 4 5135</t>
  </si>
  <si>
    <t>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</si>
  <si>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02 4 7141</t>
  </si>
  <si>
    <t>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</si>
  <si>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02 5 5082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</si>
  <si>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</si>
  <si>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09 3 5260</t>
  </si>
  <si>
    <t>На выплату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</si>
  <si>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67 3 5930</t>
  </si>
  <si>
    <t>МОБУ "Средняя общеобразовательная школа № 8 г.Волхова"</t>
  </si>
  <si>
    <t>Налог, взимаемый в связи с применением патентной системы налогообложения</t>
  </si>
  <si>
    <t>02 3 0000</t>
  </si>
  <si>
    <t>06 1 1079</t>
  </si>
  <si>
    <t>06 2 1079</t>
  </si>
  <si>
    <t>Создание безопасных условий в общеобразовательных учреждениях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</si>
  <si>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Создание безопасных условий в общеобразовательных учреждениях 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в Волховском муниципальном районе на 2014-2020 годы"</t>
  </si>
  <si>
    <t>(приложение 1)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</si>
  <si>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</si>
  <si>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</si>
  <si>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</si>
  <si>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</si>
  <si>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</si>
  <si>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</si>
  <si>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</si>
  <si>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</si>
  <si>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</si>
  <si>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</si>
  <si>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</si>
  <si>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</si>
  <si>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</si>
  <si>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</si>
  <si>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</si>
  <si>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</si>
  <si>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</si>
  <si>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</si>
  <si>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</si>
  <si>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</si>
  <si>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</si>
  <si>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</si>
  <si>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</si>
  <si>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</si>
  <si>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</si>
  <si>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</si>
  <si>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Источники внутреннего финансирования дефицита  районного бюджета Волховского муниципального района Ленинградской области на 2015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</si>
  <si>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</si>
  <si>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</si>
  <si>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</si>
  <si>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Волховского муниципального района и непрограммным направлениям деятельности) и видам расходов классификации расходов бюджета на 2015 год</t>
  </si>
  <si>
    <t>План на 2015 год</t>
  </si>
  <si>
    <t>Виды работ на 2015 год</t>
  </si>
  <si>
    <t>Формы, цели и объем межбюджетных трансфертов
бюджетам муниципальных образований Волховского муниципального района
на 2015 год</t>
  </si>
  <si>
    <t>- на меры социальной поддержки ветеранов труда, жертв политических репрессий, сельских специалистов по оплата жилья и коммунальных услуг</t>
  </si>
  <si>
    <t>09 1 7156</t>
  </si>
  <si>
    <t>09 1 7155</t>
  </si>
  <si>
    <t>09 1 5220</t>
  </si>
  <si>
    <t>На обеспечение мер социальной поддержки для лиц, награжденных нагрудным знаком "Почетный донор России"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</si>
  <si>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ветеранов труда, жертв политических репрессий, сельских специалистов по оплата жилья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</si>
  <si>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09 3 7157</t>
  </si>
  <si>
    <t>68 9 7159</t>
  </si>
  <si>
    <t>10 1 1080</t>
  </si>
  <si>
    <t>06 3 1079</t>
  </si>
  <si>
    <t>Создание безопасных условий в общеобразовательных учреждениях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</si>
  <si>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09 3 7158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</si>
  <si>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</si>
  <si>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</si>
  <si>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</si>
  <si>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</si>
  <si>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сельские поселения</t>
  </si>
  <si>
    <t xml:space="preserve">   - МО г.Волхов</t>
  </si>
  <si>
    <t>Гл.адм.</t>
  </si>
  <si>
    <t xml:space="preserve">Иные межбюджетные трансферты на комплекс практических мероприятий, направленные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</si>
  <si>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09 6 6067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</si>
  <si>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района"Развитие культуры в Волховском муниципальном районе на 2014-2016 годы"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</si>
  <si>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</si>
  <si>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</si>
  <si>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района"Развитие культуры в Волховском муниципальном районе на 2014-2016 годы"</t>
  </si>
  <si>
    <t>Подпрограмма "Развитие спорта высших достижений и системы подготовки спортивного резерва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</si>
  <si>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</si>
  <si>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</si>
  <si>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</si>
  <si>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(приложение 4)</t>
  </si>
  <si>
    <t>тыс. руб.</t>
  </si>
  <si>
    <t>Наименование поселения</t>
  </si>
  <si>
    <t xml:space="preserve">Бережковское сельское поселение 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</si>
  <si>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</si>
  <si>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</si>
  <si>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</si>
  <si>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</si>
  <si>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</si>
  <si>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</si>
  <si>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</si>
  <si>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</si>
  <si>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</si>
  <si>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</si>
  <si>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И Т О Г О :</t>
  </si>
  <si>
    <t>МОБУ ДОД "Детско-юношеская спортивная школа" г.Волхов</t>
  </si>
  <si>
    <t>2014-2015</t>
  </si>
  <si>
    <t>Ремонт спортивного зала на Кировском проспекте</t>
  </si>
  <si>
    <t>ремонт гардероба, ремонт выставочного зала, ремонт класса 2 этажа</t>
  </si>
  <si>
    <t xml:space="preserve">Приложение 14   </t>
  </si>
  <si>
    <t>Вындиноостровское сельское поселение</t>
  </si>
  <si>
    <t xml:space="preserve">       </t>
  </si>
  <si>
    <t>Наименование мероприятий</t>
  </si>
  <si>
    <t>Муниципальное образование Вындиноостровское сельское поселение</t>
  </si>
  <si>
    <t>Муниципальное образование Бережковское сельское поселение</t>
  </si>
  <si>
    <t>Муниципальное образование Иссадское сельское поселение</t>
  </si>
  <si>
    <t>Муниципальное образование Пашское сельское поселение</t>
  </si>
  <si>
    <t>Муниципальное образование Селивановское сельское поселение</t>
  </si>
  <si>
    <t>Муниципальное образование Усадищенское сельское поселение</t>
  </si>
  <si>
    <t>Муниципальное образование Колчановское сельское поселение</t>
  </si>
  <si>
    <t>Муниципальное образование Хваловское сельское поселение</t>
  </si>
  <si>
    <t>Муниципальное образование г.Волхов</t>
  </si>
  <si>
    <t>Муниципальное образование Свирицкое сельское поселение</t>
  </si>
  <si>
    <t>Муниципальное образование Сясьстройское городское поселение</t>
  </si>
  <si>
    <t>Муниципальное образование Потанинское сельское поселение</t>
  </si>
  <si>
    <t>Подпрограмма "Энергосбережение и повышение энергетической эффективности на территории Волховского муниципального района на 2014-2017 годы"</t>
  </si>
  <si>
    <t>Подпрограмма "Водоснабжение и водоотведение Волховского муниципального района на 2014-2017 годы"</t>
  </si>
  <si>
    <t>Восстановление второго ввода Ду=150мм, L=65 п.м. Волховский пр., 55</t>
  </si>
  <si>
    <t>Замена наружной (Ду=100мм, L=11 п.м., Ду=200мм, L=66,5п.м.) и внутренней (Ду=100мм, L=18 п.м.) сети хозбытовой канализации, а также участка самотечного хозбытового коллектора  (Ду=200мм, L=29,5 п.м.)  ул. Кирова, д. 1б</t>
  </si>
  <si>
    <t>Замена наружной сети хозбытовой канализации (Ду=100мм, L=24 п.м., Ду=200мм, L=56 п.м.) ул. Кирова, д. 1в</t>
  </si>
  <si>
    <t>Капитальный ремонт теплотрассы от д. №5 до д. № 21 130м д.Бережки</t>
  </si>
  <si>
    <t>Капитальный ремонт водопровода ХВС, с заменой труб металлопластик, д. Иссад, мкр. Центральный от ж/д №12 до ж/д №17, 300 м</t>
  </si>
  <si>
    <t>Ремонт теплотрассы д. Иссад м-он "Центральный от дома № 21 до дома №12 (310м)</t>
  </si>
  <si>
    <t>Капитальный ремонт водопровода, 800 м, п.Свирица</t>
  </si>
  <si>
    <t>Замена участка теплотрассы 230 п.м.</t>
  </si>
  <si>
    <t>Капитальный ремонт водопровода с заменой труб на металлопластик д.Хвалово</t>
  </si>
  <si>
    <t>Устройство водопровода Д=150 мм, г.Сясьстрой, ул. Петрозаводская д.30</t>
  </si>
  <si>
    <t>Ремонт теплотрассы от котельной ул. Чернецкое к ж/д 350 п.м. с.Колчаново</t>
  </si>
  <si>
    <t>Замена участка теплотрассы от котельной №1 до д.№ 17 по ул.Молодежная в с.Паша</t>
  </si>
  <si>
    <t>Ремонт водозаборных сооружений и насосной станции 1 подъема с.Паша</t>
  </si>
  <si>
    <t>Капитальный ремонт распределительной сети биофильтров с заменой спринклерной системы орошения биофильтров</t>
  </si>
  <si>
    <t>Капитальный ремонт водопровода откачки ила из вторичного отстойника</t>
  </si>
  <si>
    <t>Проект адресной  программы  капитальных  вложений и ремонтных работ на  2015  год  по  объектам  Волховского муниципального района</t>
  </si>
  <si>
    <t>На осуществление отдельных государственных полномочий Ленинградской области по поддержке сельскохозяйственного производства 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</si>
  <si>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 xml:space="preserve"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</si>
  <si>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в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</si>
  <si>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67 3 7159</t>
  </si>
  <si>
    <t>Муниципальное казенное учреждение " Волховский центр финансово-бухгалтерского обслуживания" администрации Волховского муниципального района Ленинградской области</t>
  </si>
  <si>
    <t>Муниципальная программа "Развитие культуры в Волховском муниципальном районе 2014-2016 годы"</t>
  </si>
  <si>
    <t>67 3 8001</t>
  </si>
  <si>
    <t>67 3 4001</t>
  </si>
  <si>
    <t>67 3 8002</t>
  </si>
  <si>
    <t>67 3 8003</t>
  </si>
  <si>
    <t>68 9 8004</t>
  </si>
  <si>
    <t>67 3 8005</t>
  </si>
  <si>
    <t>68 9 8006</t>
  </si>
  <si>
    <t>67 3 8007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</si>
  <si>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</si>
  <si>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</si>
  <si>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На меры социальной поддержки ветеранов труда, тружеников тыла, жертв политических репрессий по предоставлению ежемесячной денежной  выплаты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</si>
  <si>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</si>
  <si>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в рамках подпрограммы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</si>
  <si>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</si>
  <si>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</si>
  <si>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</si>
  <si>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</si>
  <si>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Проведение мониторинга качества образовательного результата 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</si>
  <si>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</si>
  <si>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</si>
  <si>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</si>
  <si>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</t>
  </si>
  <si>
    <t xml:space="preserve"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</si>
  <si>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</si>
  <si>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</si>
  <si>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</si>
  <si>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</si>
  <si>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"Устойчивое общественное развитие в Волховском муниципальном районе"</t>
  </si>
  <si>
    <t xml:space="preserve">Иные межбюджетные трансферты бюджетам муниципальных образований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</si>
  <si>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</si>
  <si>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>По соглашениям о передаче осуществления части полномочий по формированию, исполнению и финансовому контролю за исполнением бюджетов поселений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</si>
  <si>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 "Обеспечение качественным жильем граждан на территории Волховского муниципального района" на 2014-2016 годы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</si>
  <si>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</si>
  <si>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</si>
  <si>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</si>
  <si>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</si>
  <si>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</si>
  <si>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На меры социальной поддержки лиц, удостоенных  званием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</si>
  <si>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лиц, удостоенных  званием 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</si>
  <si>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лиц, удостоенных  званиям 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</si>
  <si>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многодетных (приемных) семей по оплате жилья и коммунальных услуг , предоставлению ежегодной денежной компенсации, предоставлению бесплатного проезда детям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</si>
  <si>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Иные межбюджетные трансферты на 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</si>
  <si>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 Волховского муниципального района</t>
  </si>
  <si>
    <t>Расходы на выплаты по оплате труда работников органов местного самоуправления в рамках обеспечения деятельности руководителя контрольно-счетной палаты муниципального образования и его заместителей в рамках обеспечения деятельности руководителя контрольно-счетной палаты муниципального образования и его заместителей</t>
  </si>
  <si>
    <t>-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</si>
  <si>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непрограммных расходов органов местного самоуправления</t>
  </si>
  <si>
    <t>На осуществление отдельных государственных полномочий Ленинградской области в области архивного дела  в рамках обеспечения деятельности центрального аппарата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</si>
  <si>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обеспечения деятельности центрального аппарата</t>
  </si>
  <si>
    <t>На исполнение органами местного самоуправления Ленинградской области части функций по исполнению областного бюджета Ленинградской области в рамках обеспечения деятельности центрального аппарата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</si>
  <si>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обеспечения деятельности центрального аппарата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</si>
  <si>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 в рамках обеспечения деятельности центрального аппарата</t>
  </si>
  <si>
    <t>Осуществление полномочий по формированию, исполнению и финансовому контролю за исполнением бюджетов сельских поселений  в рамках обеспечения деятельности центрального аппарата</t>
  </si>
  <si>
    <t>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обеспечения деятельности центрального аппарата</t>
  </si>
  <si>
    <t>Распределение межбюджетных трансфертов в рамках реализации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</si>
  <si>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320</t>
  </si>
  <si>
    <t>Расходы на выплаты персоналу государственных (муниципальных) органов</t>
  </si>
  <si>
    <t>240</t>
  </si>
  <si>
    <t>410</t>
  </si>
  <si>
    <t>850</t>
  </si>
  <si>
    <t>610</t>
  </si>
  <si>
    <t>310</t>
  </si>
  <si>
    <t>460</t>
  </si>
  <si>
    <t>Дотации</t>
  </si>
  <si>
    <t>Дотации субъектов Российской Федерации и муниципальных образований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</si>
  <si>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</si>
  <si>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</si>
  <si>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</si>
  <si>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</si>
  <si>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</si>
  <si>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Уплата  налогов, сборов и иных платежей</t>
  </si>
  <si>
    <t xml:space="preserve">Бюджетные инвестиции </t>
  </si>
  <si>
    <t xml:space="preserve">Дотации 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</si>
  <si>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</si>
  <si>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</si>
  <si>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(приложение 19)</t>
  </si>
  <si>
    <t>13 7 0610</t>
  </si>
  <si>
    <t>10 1 0612</t>
  </si>
  <si>
    <t>09 5 0611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</si>
  <si>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в рамках подпрограммы "Социальная поддержка граждан пожилого возраста и инвалидов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 </t>
  </si>
  <si>
    <t>Содействие  трудоустройству незанятых инвалидов Волховского муниципального района на оборудованные (оснащенные)для них рабочие места, путем  возмещение части затрат  работодателям  на  приобретение,  монтаж и установку оборудования,  необходимого для оборудования (оснащения) рабочего места для трудоустройства  незанятого инвалида в рамках подпрограммы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</si>
  <si>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Ремонт водопровода из труб Д=50мм (300 м), ремонт канализации из труб Д=300 мм в п. Селиваново по ул. Первомайской и  ул.Торфяников 400м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</si>
  <si>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</si>
  <si>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</si>
  <si>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На осуществление полномочий Совета депутатов МО город Волхов, в соответствии с заключенным соглашением,  в рамках обеспечения деятельности центрального аппарата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</si>
  <si>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</si>
  <si>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</si>
  <si>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</si>
  <si>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 xml:space="preserve">от  18 декабря  2014 года №  18  </t>
  </si>
  <si>
    <t>СУБСИДИИ бюджетам субъектов Российской Федерации и муниципальных образований</t>
  </si>
  <si>
    <t>2 02 02000 00 0000 151</t>
  </si>
  <si>
    <t>Прочие субсидии</t>
  </si>
  <si>
    <t>на мероприятия по формированию доступной среды жизнедеятельности для инвалидов в Ленинградской области</t>
  </si>
  <si>
    <t>2 02 02999 05 0000 151</t>
  </si>
  <si>
    <t>- на предоставление гражданам ЕДВ на проведение капитального ремонта ИЖД</t>
  </si>
  <si>
    <t>- на предоставление гражданам субсидий на оплату жилого помещения и коммунальных услуг</t>
  </si>
  <si>
    <t>- на предоставление ежемесячной денежной выплаты семьям в случае рождения третьего ребенка и последующих детей</t>
  </si>
  <si>
    <t>- на выплату единовременных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</si>
  <si>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</si>
  <si>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</si>
  <si>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</si>
  <si>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Прочие межбюджетные трансферты, передаваемые бюджетам муниципальных районов</t>
  </si>
  <si>
    <t>2 02 04999 05 0000 151</t>
  </si>
  <si>
    <t>09 1 7209</t>
  </si>
  <si>
    <t>09 1 7210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</si>
  <si>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</si>
  <si>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</si>
  <si>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09 6 7093</t>
  </si>
  <si>
    <t>Иные межбюджетные трансферты на 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</si>
  <si>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13 2 7086</t>
  </si>
  <si>
    <t>На обеспечение деятельности информационно-консультационных центров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</si>
  <si>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13 7 7206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</si>
  <si>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</si>
  <si>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67 3 4004</t>
  </si>
  <si>
    <t>Осуществление полномочий Контрольно-счетного органа Волховского муниципального района в рамках обеспечения деятельности органов местного самоуправления Волховского муниципального района</t>
  </si>
  <si>
    <t>68 9 7164</t>
  </si>
  <si>
    <t>На предоставление гражданам единовременной денежной выплаты на проведение капитального ремонта индивидуальных жилых домов в рамках непрограммных расходов органов местного самоуправления</t>
  </si>
  <si>
    <t xml:space="preserve">По соглашениям о передаче осуществления части  полномочий Контрольно-счетного органа Волховского муниципального района </t>
  </si>
  <si>
    <t>Развитие воспитательного потенциала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</si>
  <si>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Изготовление схемы размещения  рекламных конструкций в рамках непрограммных расходов органов местного самоуправления</t>
  </si>
  <si>
    <t>Прочие межбюджетные трансферты общего характера</t>
  </si>
  <si>
    <t>1403</t>
  </si>
  <si>
    <t>68 9 6016</t>
  </si>
  <si>
    <t>Осуществление мероприятий по проведению ремонтных работ  в рамках подпрограммы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</si>
  <si>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09 2 0401</t>
  </si>
  <si>
    <t>Осуществление мероприятий по проведению ремонтных работ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</si>
  <si>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06 2 0401</t>
  </si>
  <si>
    <t>68 9 6019</t>
  </si>
  <si>
    <t>68 9 1083</t>
  </si>
  <si>
    <t>68 9 1082</t>
  </si>
  <si>
    <t>06 1 0401</t>
  </si>
  <si>
    <t>Осуществление мероприятий по проведению ремонтных работ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</si>
  <si>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Дорожное хозяйство</t>
  </si>
  <si>
    <t>Проектирование, строительство и реконструкция объектов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</si>
  <si>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0409</t>
  </si>
  <si>
    <t>12 3 0402</t>
  </si>
  <si>
    <t>06 3 1009</t>
  </si>
  <si>
    <t>Ремонт центрального водовода от хоздвора завода "Лаконд" до ветлечебницы ул.Ленинградская</t>
  </si>
  <si>
    <t>Ремонт канализационного напорного коллектора, проходящего под рекой Паша</t>
  </si>
  <si>
    <t xml:space="preserve">Подпрограмма "Развитие дошкольного образования детей Волховского муниципального района" </t>
  </si>
  <si>
    <t>МДОБУ  "Детский сад №7 "Искорка" г.Волхов</t>
  </si>
  <si>
    <t>МДОБУ "Детский сад №14 "Елочка"  г.Сясьстрой</t>
  </si>
  <si>
    <t>МДОБУ "Детский сад №20" с.Старая Ладога</t>
  </si>
  <si>
    <t>оплата за выполненные в 2014 году работы по установке узла учета тепловой энергии и за выполненные работы по замене системы отопления</t>
  </si>
  <si>
    <t>МОБУ "Гостинопольская основная общеобразовательная школа"</t>
  </si>
  <si>
    <t>МОБУ ДОД "Детско-юношеская спортивная школа" г.Сясьстрой</t>
  </si>
  <si>
    <t xml:space="preserve">МОБУ ДОД "ДДЮТ Волховского муниципального района" </t>
  </si>
  <si>
    <t>оплата за выполненные в 2014 году работы по ремонту кровли</t>
  </si>
  <si>
    <t>МОБУ ДОД "Волховская детская школа искусств"</t>
  </si>
  <si>
    <t xml:space="preserve">МОБУ ДОД "Волховская детская музыкальная школа им. Я. Сибелиуса" </t>
  </si>
  <si>
    <t>оплата за выполненные в 2014 году работы по замене оконных блоков и приобретение водонагревателя</t>
  </si>
  <si>
    <t>Строительство подъездной дороги к полигону твердых бытовых и отдельных видов промышленных отходов в Волховском районе</t>
  </si>
  <si>
    <t>Строительство автомобильной дороги "Подъезд к дер. Козарево"</t>
  </si>
  <si>
    <t>оплата за выполненные в 2014 году работы по проведению экспертизы рабочего проекта, оплату проектной документации ЛОГКУ "Ленобллес", выполнение межевого дела и обследование ВОП земельного участка в 2015 году</t>
  </si>
  <si>
    <t>Муниципальная программа  "Социальная поддержка отдельных категорий граждан в Волховском муниципальном районе на 2014-2016 годы"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</si>
  <si>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</si>
  <si>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</si>
  <si>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оплата за выполненные в 2014 году по замене оконных блоков</t>
  </si>
  <si>
    <t>Подпрограмма "Повышение безопасности дорожного движения в Волховском муниципальном районе"</t>
  </si>
  <si>
    <t>ИТОГО по программе</t>
  </si>
  <si>
    <t>на обеспечение деятельности информационно-консультационных центров для потребителей</t>
  </si>
  <si>
    <t>- на меры социальной поддержки ветеранов труда, тружеников тыла, жертв политических репрессий по предоставлению ежемесячной денежной  выплаты</t>
  </si>
  <si>
    <t>- 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</si>
  <si>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</si>
  <si>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</si>
  <si>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пользования, городского и пригородного сообщения</t>
  </si>
  <si>
    <t>На осуществление полномочий Контрольно-счетного органа Волховского муниципального района в соответствии с заключенным соглашением в рамках обеспечения деятельности центрального аппарата</t>
  </si>
  <si>
    <t xml:space="preserve">Иные межбюджетные трансферты 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 в рамках непрограммных расходов органов местного самоуправления </t>
  </si>
  <si>
    <t>оплата за выполненные в 2014 году работы по подготовке двух межевых дел, изготовление исполнительной геодезической съемки, авторский надзор, а также  подготовку технического плана в 2015 году</t>
  </si>
  <si>
    <t xml:space="preserve">На подготовку мероприятий, посвященных празднованию 70-летия  Победы в Великой Отечественной войне в рамках непрограммных расходов органов местного самоуправления </t>
  </si>
  <si>
    <t xml:space="preserve">На подготовку мероприятий, посвященных празднованию  70-летия Победы в Великой Отечественной войне в рамках непрограммных расходов органов местного самоуправления 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</si>
  <si>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</t>
  </si>
  <si>
    <t>на строительство и капитальный ремонт плоскостных спортивных сооружений и стадионов</t>
  </si>
  <si>
    <t>2 02 03004 05 0000 151</t>
  </si>
  <si>
    <t>на осуществление ежегодной денежной выплаты лицам, награжденным нагрудным знаком "Почетный донор России",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</si>
  <si>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- на выплату единовременного пособия при всех формах устройства детей, лишенных родительского попечения, в семью</t>
  </si>
  <si>
    <t>- на исполнение полномочий по выплате компенсации части родительской платы</t>
  </si>
  <si>
    <t>- на осуществление выплат по компенсации части родительской платы</t>
  </si>
  <si>
    <t>- на вознаграждение, причитающиеся приемному родителю</t>
  </si>
  <si>
    <t>- на подготовку граждан, желающих принять на воспитание в свою семью ребенка, оставшегося без попечения родителей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</si>
  <si>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</si>
  <si>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Новоладожское городское поселение</t>
  </si>
  <si>
    <t>Сясьстройское городское поселение</t>
  </si>
  <si>
    <t>0505</t>
  </si>
  <si>
    <t>Другие вопросы в области жилищно-коммунального хозяйства</t>
  </si>
  <si>
    <t>На строительство и капитальный ремонт плоскостных спортивных сооружений и стадионов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</si>
  <si>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05 4 7408</t>
  </si>
  <si>
    <t>06 2 7050</t>
  </si>
  <si>
    <t>06 2 7051</t>
  </si>
  <si>
    <t>06 2 7053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</si>
  <si>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</si>
  <si>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укрепление материально-технической базы учреждений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</si>
  <si>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строительство и реконструкцию объектов для организации общего образования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</si>
  <si>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68 9 6066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</si>
  <si>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</si>
  <si>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на укрепление материально-технической базы учреждений общего образования</t>
  </si>
  <si>
    <t>на финансирование в рамках подпрограммы "Жилье для молодежи"</t>
  </si>
  <si>
    <t>0503</t>
  </si>
  <si>
    <t>Благоустройство</t>
  </si>
  <si>
    <t>04 4 7202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</si>
  <si>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</si>
  <si>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06 1 7202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</si>
  <si>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</si>
  <si>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06 2 7202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</si>
  <si>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</si>
  <si>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06 3 7202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</si>
  <si>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</si>
  <si>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68 9 7202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</si>
  <si>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</t>
  </si>
  <si>
    <t>68 9 5020</t>
  </si>
  <si>
    <t>На мероприятия подпрограммы "Обеспечение жильем молодых семей" федеральной целевой программы "Жилище" на 2011 - 2015 годы в рамках непрограммных расходов органов местного самоуправления</t>
  </si>
  <si>
    <t>68 9 7075</t>
  </si>
  <si>
    <t>68 9 7076</t>
  </si>
  <si>
    <t>На предоставление социальных выплат молодым семьям на приобретение (строительство) жилья и дополнительных социальных выплат в случае рождения (усыновления) детей в рамках непрограмных расходов органов местного самоуправления</t>
  </si>
  <si>
    <t>На предоставление молодым семьям социальных выплат на приобретение (строительство) жилья в рамках непрограммных расходов органов местного самоуправления</t>
  </si>
  <si>
    <t>МДОБУ "Детский сад 9 "Радужка" г.Волхов</t>
  </si>
  <si>
    <t>МДОБУ "Детский сад 21 "Белочка" с. Паша</t>
  </si>
  <si>
    <t>МДОБУ "Детский сад 13 "Березка" г.Сясьстрой</t>
  </si>
  <si>
    <t>МОБУ "Алексинская средняя школа"</t>
  </si>
  <si>
    <t>МОБУ "Бережковская основная общеобразовательная школа"</t>
  </si>
  <si>
    <t>МОБУ "Иссадская основная общеобразовательная школа"</t>
  </si>
  <si>
    <t>МОБУ "Пашская средняя общеобразовательная школа"</t>
  </si>
  <si>
    <t>МОБУ "Потанинская основная школа"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</si>
  <si>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</si>
  <si>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</si>
  <si>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МОБУ "Волховская средняя общеобразовательная школа № 7"</t>
  </si>
  <si>
    <t>МОБУ "Сясьстройская средняя общеобразовательная школа №2"</t>
  </si>
  <si>
    <t>МОБУ "Хваловская средняя школа"</t>
  </si>
  <si>
    <t>МОБУДОД "ДДТ"</t>
  </si>
  <si>
    <t>Осуществление мероприятий по проведению ремонтных работ в рамках подпрограммы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</si>
  <si>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05 4 0401</t>
  </si>
  <si>
    <t>МОБУ "Сясьстройская средняя общеобразовательная школа №1"</t>
  </si>
  <si>
    <t>МОБУ "Волховская средняя общеобразовательная школа №6"</t>
  </si>
  <si>
    <t>МОБУ "Волховская средняя общеобразовательная школа №5"</t>
  </si>
  <si>
    <t>МОБУ "Кисельнинская средняя общеобразовательная школа"</t>
  </si>
  <si>
    <t>МДОБУ "Детский сад №17 "Сказка"  г.Новая Ладога</t>
  </si>
  <si>
    <t>Установка оконных блоков</t>
  </si>
  <si>
    <t>Замена оконных блоков</t>
  </si>
  <si>
    <t>оплата за выполненные в 2014 году работы по установке ограждения территории, замена линолеума</t>
  </si>
  <si>
    <t>Ремонт пищеблока</t>
  </si>
  <si>
    <t xml:space="preserve">Замена оконных блоков 2 и 3 этажей </t>
  </si>
  <si>
    <t>Установка ограждения по периметру школы</t>
  </si>
  <si>
    <t>Установка периметрового ограждения</t>
  </si>
  <si>
    <t>Замена оконных блоков, частичный ремонт кровли с заменой парапета</t>
  </si>
  <si>
    <t>Ремонт отопления с заменой лежаков в подвале</t>
  </si>
  <si>
    <t>Замена оконных блоков в фойе            2-го этажа</t>
  </si>
  <si>
    <t>Ремонт кровли основного здания</t>
  </si>
  <si>
    <t>Переоборудование холла 1-го этажа с установкой турникетов</t>
  </si>
  <si>
    <t>оплата за выполненные в 2014 году работы по ремонту кровли, строительство ограждения</t>
  </si>
  <si>
    <t>Приведение уровня искусственного освещения учреждения в соответствии с требованиями, ремонт отопления (замена труб) чердачного помещения основного здания ДДТ</t>
  </si>
  <si>
    <t>Замена участка центральной трассы ХВС д.Усадище 435 п.м.</t>
  </si>
  <si>
    <t>Ремонт здания КОС м-н "Алексино"</t>
  </si>
  <si>
    <t xml:space="preserve">Программа муниципальных заимствований   Волховского муниципального района                                                                                            Ленинградской области на 2015 год    </t>
  </si>
  <si>
    <t>Предельная величина на 01.01.2015 г.</t>
  </si>
  <si>
    <t>Объем привлечения в 2015 году</t>
  </si>
  <si>
    <t>Объем погашения в 2015 году</t>
  </si>
  <si>
    <t>Предельная величина на 01.01.2016 г.</t>
  </si>
  <si>
    <t>Бюджетные кредиты, полученные из областного бюджета</t>
  </si>
  <si>
    <t>Кредиты от кредитных организаций</t>
  </si>
  <si>
    <t>Итого</t>
  </si>
  <si>
    <t>1 13 02995 05 0000 130</t>
  </si>
  <si>
    <t>Прочие доходы от компенсации затрат бюджетов муниципальных районов</t>
  </si>
  <si>
    <t>68 9 1084</t>
  </si>
  <si>
    <t>Осуществление мероприятий по проведению ремонтных работ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</si>
  <si>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02 4 5134</t>
  </si>
  <si>
    <t>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</si>
  <si>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МОБУ "Волховская городская гимназия"</t>
  </si>
  <si>
    <t>На изготовление проектно-сметной документации для строительства нового здания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</si>
  <si>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</si>
  <si>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Замена дымовой трубы на котельной п. Селиваново</t>
  </si>
  <si>
    <t>оплата за выполненные в 2014 году работы по замене оконных блоков и установке москитных сеток, косметический ремонт групповых помещений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</si>
  <si>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</si>
  <si>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</si>
  <si>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114 02000 00 0000 000</t>
  </si>
  <si>
    <t>Доходы от реализации имущества, находящегося в государственной  муниципальной собственности (за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</si>
  <si>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</si>
  <si>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Волховского муниципального района"муниципальной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</si>
  <si>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02 3 9602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</si>
  <si>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</si>
  <si>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</si>
  <si>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</si>
  <si>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развитие и поддержку информационных технологий, обеспечивающих бюджетный процесс</t>
  </si>
  <si>
    <t>2 02 03012 05 0000 151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</si>
  <si>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</si>
  <si>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-на выплату ежемесячной денежной компенсации расходов на автомобильное топливо гражданам, получающим процедуру гемодиализа</t>
  </si>
  <si>
    <t>-ежемесячная денежная выплата гражданам, являвшимся несовершеннолетними детьми в период Великой Отечественной войны 1941-1945 годов, родившимся в период с 4 сентября 1927 года по 3 сентября 1945 года</t>
  </si>
  <si>
    <t>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</si>
  <si>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2 02 03090 05 0000 151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</si>
  <si>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</si>
  <si>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2 02 03123 05 0000 151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</si>
  <si>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</si>
  <si>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</si>
  <si>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02 2 7074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</si>
  <si>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</si>
  <si>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06 1 7049</t>
  </si>
  <si>
    <t>06 2 7060</t>
  </si>
  <si>
    <t>На организацию отдыха и оздоровления детей и подростков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</si>
  <si>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06 3 7057</t>
  </si>
  <si>
    <t>На 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</si>
  <si>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09 1 5137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</si>
  <si>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</si>
  <si>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09 1 5280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</si>
  <si>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</si>
  <si>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09 1 7165</t>
  </si>
  <si>
    <t>09 1 7166</t>
  </si>
  <si>
    <t>На выплату ежемесячной денежной компенсации расходов на автомобильное топливо гражданам, получающим процедуру гемодиализа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</si>
  <si>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Ежемесячная денежная выплата гражданам, являвшимся несовершеннолетними детьми в период Великой Отечественной войны 1941-1945 годов, родившимся в период с 4 сентября 1927 года по 3 сентября 1945 года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</si>
  <si>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09 1 7211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</si>
  <si>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</si>
  <si>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09 3 5084</t>
  </si>
  <si>
    <t>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</si>
  <si>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10 2 5064</t>
  </si>
  <si>
    <t>На государственную поддержку малого и среднего предпринимательства, включая крестьянские (фермерские) хозяйства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</si>
  <si>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68 9 7010</t>
  </si>
  <si>
    <t>На развитие и поддержку информационных технологий, обеспечивающих бюджетный процесс в рамках непрограммных расходов органов местного самоуправления</t>
  </si>
  <si>
    <t>0410</t>
  </si>
  <si>
    <t>Связь и информатика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</si>
  <si>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</si>
  <si>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</si>
  <si>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2 02 03069 05 0000 151</t>
  </si>
  <si>
    <t>Софинансирование капительного ремонта спортивной площадки</t>
  </si>
  <si>
    <t>Замена оконных блоков; ремонт наружной системы  отопления (70 п.м.)</t>
  </si>
  <si>
    <t>оплата за выполненные в 2014 году работы по замене оконных блоков; ремонт мягкой кровли, 900 кв.м.</t>
  </si>
  <si>
    <t>Устройство наружной сети канализации от ж/д №15 ул. Ленинградская до канализационного коллектора у ж/д №24 мр-н "В" г. Новая Ладога</t>
  </si>
  <si>
    <t>350</t>
  </si>
  <si>
    <t>Премии и гранты</t>
  </si>
  <si>
    <t>9 3 1019</t>
  </si>
  <si>
    <t>06 1 7060</t>
  </si>
  <si>
    <t>на организация отдыха детей, находящихся в трудной жизненной ситуации в каникулы</t>
  </si>
  <si>
    <t>Монтаж повысительного насоса с системой автоматизированного управления многоквартирного жилого дома №5 ул. Красноармейская</t>
  </si>
  <si>
    <t>- на меры  социальной поддержки многодетным и приемным семьям в виде: ежемесячной денежной компенсации на оплату жилого помещения и коммунальных услуг; ежегодной денежной компенсации на каждого из детей, обучающихся в общеобразовательных учреждениях; бесплатного проезда на внутригородском транспорте (кроме такси)</t>
  </si>
  <si>
    <t>Замена участка канализационных сетей Д=300 мм, г.Сясьстрой, ул.Советская, д.22</t>
  </si>
  <si>
    <t xml:space="preserve">(приложение 29)   </t>
  </si>
  <si>
    <t xml:space="preserve">Ремонт системы отопления на 1 этаже (пищеблок, прачечная); замена оконных блоков </t>
  </si>
  <si>
    <t>На укрепление материально-технической базы учреждений дошкольного образования 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</si>
  <si>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укрепление материально-технической базы учреждений дошкольного образования  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</si>
  <si>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68 9 7203</t>
  </si>
  <si>
    <t>06 2 5097</t>
  </si>
  <si>
    <t>09 6 5027</t>
  </si>
  <si>
    <t>06 6 7060</t>
  </si>
  <si>
    <t>06 2 7208</t>
  </si>
  <si>
    <t>04 2 7036</t>
  </si>
  <si>
    <t>04 4 5144</t>
  </si>
  <si>
    <t>04 4 7205</t>
  </si>
  <si>
    <t>Профессиональная подготовка, переподготовка и повышение квалификации</t>
  </si>
  <si>
    <t>0705</t>
  </si>
  <si>
    <t>06 5 7084</t>
  </si>
  <si>
    <t>На 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</si>
  <si>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осуществление отдельных государственных полномочий Ленинградской области в области архивного дела  в рамках обеспечение деятельности органов местного самоуправления Волховского муниципального района</t>
  </si>
  <si>
    <t>На подготовку и проведение мероприятий, посвященных Дню образования ЛО в рамках непрограммных расходов органов местного самоуправления</t>
  </si>
  <si>
    <t>68  0 0000</t>
  </si>
  <si>
    <t>1050</t>
  </si>
  <si>
    <t>2 642.20</t>
  </si>
  <si>
    <t>На реализацию мероприятий государственной программы Российской Федерации "Доступная среда" на 2011 - 2015 годы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</si>
  <si>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На организацию отдыха и оздоровления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</si>
  <si>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поощрение победителей и лауреатов областных конкурсов в области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годы"образования</t>
  </si>
  <si>
    <t>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доступа жителей Волховского муниципального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</si>
  <si>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</si>
  <si>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На комплектование книжных фондов библиотек муниципальных образований Ленинградской области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района"Развитие культуры в Волховском муниципальном районе на 2014-2016 годы"</t>
  </si>
  <si>
    <t>На подготовку и проведение мероприятий, посвященных Дню образования Ленинградской области в рамках непрограммных расходов</t>
  </si>
  <si>
    <t>07 09</t>
  </si>
  <si>
    <t>67 3 4002</t>
  </si>
  <si>
    <t>Осуществление полномочий сельских поселений по вопросам градостроительной деятельности в рамках обеспечения деятельности органов местного самоуправления Волховского муниципального района</t>
  </si>
  <si>
    <t>2 02 02021 05 0000 151</t>
  </si>
  <si>
    <t>Субсидии бюджетам муниципальных районов на реализацию федеральных целевых программ</t>
  </si>
  <si>
    <t>2 02 02077 05 0000 151</t>
  </si>
  <si>
    <t>Субсидии бюджетам муниципальных районов на бюджетные инвестиции и объекты капитального строительства собственности муниципальных образований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</si>
  <si>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</si>
  <si>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</si>
  <si>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организацию отдыха и оздоровления детей и подростков</t>
  </si>
  <si>
    <t>на развитие кадрового потенциала системы дошкольного, общего и дополнительного образования</t>
  </si>
  <si>
    <t>на обеспечение выплат стимулирующего характера работникам муниципальных учреждений культуры</t>
  </si>
  <si>
    <t>организация доступа муниципальных общеобразовательных организаций к сети "Интернет"</t>
  </si>
  <si>
    <t>техническое сопровождение электронного и дистанционного обучения по адресам проживания детей-инвалидов</t>
  </si>
  <si>
    <t>на поощрение победителей и лауреатов областных конкурсов в области образования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</si>
  <si>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</si>
  <si>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</si>
  <si>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на подготовку и проведение мероприятий, посвященных Дню образования Ленинградской области </t>
  </si>
  <si>
    <t>на осуществление возложенных полномочий МО город Волхов</t>
  </si>
  <si>
    <t xml:space="preserve">По соглашениям о передаче осуществления части  полномочий по вопросам градостроительной деятельности </t>
  </si>
  <si>
    <t>Волховское городское поселение</t>
  </si>
  <si>
    <t xml:space="preserve">68 9 7203 </t>
  </si>
  <si>
    <t xml:space="preserve">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</si>
  <si>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</si>
  <si>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 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</si>
  <si>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Ремонт теплотрассы к дому №8 по ул.Центральная</t>
  </si>
  <si>
    <t>Установка узла учета тепла на газовую котельную</t>
  </si>
  <si>
    <t>Капитальный ремонт (замена) водопровода от ВОС до деревни Потанино</t>
  </si>
  <si>
    <t>На 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</si>
  <si>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68 9 1085</t>
  </si>
  <si>
    <t xml:space="preserve">Исполнение судебных актов, вступивших в законную силу, по искам к муниципальным бюджетным учреждениям в  рамках  непрограммных расходов органов местного самоуправления </t>
  </si>
  <si>
    <t>оплата за выполненные в 2014 году работы по ремонту кабинетов второго этажа, частичный ремонт кровли</t>
  </si>
  <si>
    <t>(приложение 5)</t>
  </si>
  <si>
    <t>Наименование КЦСР</t>
  </si>
  <si>
    <t>ВСЕГО МЕЖБЮДЖЕТНЫХ ТРАНСФЕРТОВ</t>
  </si>
  <si>
    <t>По соглашениям о передаче осуществления части  полномочий Совета депутатов МО город Волхов</t>
  </si>
  <si>
    <t>Межбюджетные трансферты, передаваемые бюджету Волховского муниципального района из бюджета МО город Волхов на осуществление возложенных полномочий по решению вопросов местного значения на 2015 год</t>
  </si>
  <si>
    <t>Межбюджетные трансферты, передаваемые бюджету Волховского муниципального района из бюджетов поселений на осуществление части полномочий по решению вопросов местного значения, в соответствии с заключенными соглашениями на 2015 год</t>
  </si>
  <si>
    <t>Код бюджетной классификации</t>
  </si>
  <si>
    <t>Итого по программе</t>
  </si>
  <si>
    <t>Муниципальное образование Новоладожское городское поселение</t>
  </si>
  <si>
    <t>Ведомственная структура расходов районного бюджета Волховского муниципального района на 2015 год</t>
  </si>
  <si>
    <t>(в ред. от 17 сентября 2015 года № 61)</t>
  </si>
  <si>
    <t>(в ред. от 17 сентября  2015 года № 61)</t>
  </si>
  <si>
    <t>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</si>
  <si>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Проектные и проектно-изыскательские работы по строительству КОС в с.Колчаново. Ул. Чернецкое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</si>
</sst>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_р_._-;\-* #,##0_р_._-;_-* &quot;-&quot;??_р_._-;_-@_-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0"/>
    <numFmt numFmtId="198" formatCode="#,##0.00_ ;\-#,##0.0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sz val="11"/>
      <name val="Calibri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8.5"/>
      <name val="MS Sans Serif"/>
      <family val="2"/>
    </font>
    <font>
      <i/>
      <sz val="14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84">
    <xf numFmtId="0" fontId="0" fillId="0" borderId="0" xfId="0" applyFont="1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172" fontId="9" fillId="0" borderId="0" xfId="53" applyNumberFormat="1" applyFont="1" applyFill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49" fontId="11" fillId="0" borderId="13" xfId="53" applyNumberFormat="1" applyFont="1" applyFill="1" applyBorder="1" applyAlignment="1">
      <alignment vertical="center"/>
      <protection/>
    </xf>
    <xf numFmtId="172" fontId="11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49" fontId="9" fillId="0" borderId="13" xfId="53" applyNumberFormat="1" applyFont="1" applyFill="1" applyBorder="1" applyAlignment="1">
      <alignment vertical="center"/>
      <protection/>
    </xf>
    <xf numFmtId="172" fontId="9" fillId="0" borderId="12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49" fontId="11" fillId="0" borderId="13" xfId="53" applyNumberFormat="1" applyFont="1" applyFill="1" applyBorder="1" applyAlignment="1">
      <alignment vertical="center" wrapText="1"/>
      <protection/>
    </xf>
    <xf numFmtId="0" fontId="9" fillId="0" borderId="13" xfId="53" applyNumberFormat="1" applyFont="1" applyFill="1" applyBorder="1" applyAlignment="1">
      <alignment horizontal="left" vertical="center" wrapText="1"/>
      <protection/>
    </xf>
    <xf numFmtId="0" fontId="9" fillId="0" borderId="13" xfId="53" applyNumberFormat="1" applyFont="1" applyFill="1" applyBorder="1" applyAlignment="1">
      <alignment vertical="center" wrapText="1"/>
      <protection/>
    </xf>
    <xf numFmtId="49" fontId="9" fillId="0" borderId="13" xfId="53" applyNumberFormat="1" applyFont="1" applyFill="1" applyBorder="1" applyAlignment="1">
      <alignment vertical="center" wrapText="1"/>
      <protection/>
    </xf>
    <xf numFmtId="172" fontId="9" fillId="0" borderId="14" xfId="53" applyNumberFormat="1" applyFont="1" applyFill="1" applyBorder="1" applyAlignment="1">
      <alignment horizontal="center" vertical="center"/>
      <protection/>
    </xf>
    <xf numFmtId="0" fontId="9" fillId="0" borderId="12" xfId="53" applyNumberFormat="1" applyFont="1" applyFill="1" applyBorder="1" applyAlignment="1">
      <alignment wrapText="1"/>
      <protection/>
    </xf>
    <xf numFmtId="0" fontId="9" fillId="0" borderId="0" xfId="53" applyFont="1" applyFill="1" applyAlignment="1">
      <alignment wrapText="1"/>
      <protection/>
    </xf>
    <xf numFmtId="0" fontId="10" fillId="0" borderId="15" xfId="53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vertical="center"/>
      <protection/>
    </xf>
    <xf numFmtId="172" fontId="10" fillId="0" borderId="15" xfId="53" applyNumberFormat="1" applyFont="1" applyFill="1" applyBorder="1" applyAlignment="1">
      <alignment horizontal="center" vertical="center"/>
      <protection/>
    </xf>
    <xf numFmtId="0" fontId="83" fillId="0" borderId="0" xfId="53" applyFont="1" applyFill="1">
      <alignment/>
      <protection/>
    </xf>
    <xf numFmtId="0" fontId="84" fillId="0" borderId="17" xfId="53" applyFont="1" applyFill="1" applyBorder="1" applyAlignment="1">
      <alignment horizontal="center" vertical="center"/>
      <protection/>
    </xf>
    <xf numFmtId="49" fontId="85" fillId="0" borderId="18" xfId="53" applyNumberFormat="1" applyFont="1" applyFill="1" applyBorder="1" applyAlignment="1">
      <alignment vertical="center" wrapText="1"/>
      <protection/>
    </xf>
    <xf numFmtId="172" fontId="85" fillId="0" borderId="17" xfId="53" applyNumberFormat="1" applyFont="1" applyFill="1" applyBorder="1" applyAlignment="1">
      <alignment horizontal="center" vertical="center"/>
      <protection/>
    </xf>
    <xf numFmtId="0" fontId="84" fillId="0" borderId="12" xfId="53" applyFont="1" applyFill="1" applyBorder="1" applyAlignment="1">
      <alignment horizontal="center" vertical="center"/>
      <protection/>
    </xf>
    <xf numFmtId="49" fontId="84" fillId="0" borderId="19" xfId="53" applyNumberFormat="1" applyFont="1" applyFill="1" applyBorder="1" applyAlignment="1">
      <alignment vertical="center"/>
      <protection/>
    </xf>
    <xf numFmtId="172" fontId="84" fillId="0" borderId="12" xfId="53" applyNumberFormat="1" applyFont="1" applyFill="1" applyBorder="1" applyAlignment="1">
      <alignment horizontal="center" vertical="center"/>
      <protection/>
    </xf>
    <xf numFmtId="49" fontId="86" fillId="0" borderId="19" xfId="53" applyNumberFormat="1" applyFont="1" applyFill="1" applyBorder="1" applyAlignment="1">
      <alignment vertical="center" wrapText="1"/>
      <protection/>
    </xf>
    <xf numFmtId="49" fontId="83" fillId="0" borderId="19" xfId="53" applyNumberFormat="1" applyFont="1" applyFill="1" applyBorder="1" applyAlignment="1">
      <alignment vertical="center"/>
      <protection/>
    </xf>
    <xf numFmtId="172" fontId="83" fillId="0" borderId="12" xfId="53" applyNumberFormat="1" applyFont="1" applyFill="1" applyBorder="1" applyAlignment="1">
      <alignment horizontal="center" vertical="center"/>
      <protection/>
    </xf>
    <xf numFmtId="49" fontId="83" fillId="0" borderId="19" xfId="53" applyNumberFormat="1" applyFont="1" applyFill="1" applyBorder="1" applyAlignment="1">
      <alignment vertical="center" wrapText="1"/>
      <protection/>
    </xf>
    <xf numFmtId="184" fontId="83" fillId="0" borderId="19" xfId="53" applyNumberFormat="1" applyFont="1" applyFill="1" applyBorder="1" applyAlignment="1">
      <alignment vertical="center" wrapText="1"/>
      <protection/>
    </xf>
    <xf numFmtId="49" fontId="83" fillId="0" borderId="0" xfId="53" applyNumberFormat="1" applyFont="1" applyFill="1" applyAlignment="1">
      <alignment horizontal="right" vertical="center"/>
      <protection/>
    </xf>
    <xf numFmtId="0" fontId="83" fillId="0" borderId="0" xfId="53" applyFont="1" applyFill="1" applyAlignment="1">
      <alignment vertical="center"/>
      <protection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172" fontId="9" fillId="0" borderId="0" xfId="53" applyNumberFormat="1" applyFont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left" vertical="center" wrapText="1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185" fontId="5" fillId="0" borderId="14" xfId="67" applyNumberFormat="1" applyFont="1" applyFill="1" applyBorder="1" applyAlignment="1">
      <alignment horizontal="center" vertical="center"/>
    </xf>
    <xf numFmtId="0" fontId="5" fillId="0" borderId="21" xfId="53" applyFont="1" applyBorder="1" applyAlignment="1">
      <alignment horizontal="left" vertical="center"/>
      <protection/>
    </xf>
    <xf numFmtId="0" fontId="5" fillId="0" borderId="21" xfId="53" applyFont="1" applyBorder="1" applyAlignment="1">
      <alignment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5" fontId="5" fillId="0" borderId="14" xfId="67" applyNumberFormat="1" applyFont="1" applyBorder="1" applyAlignment="1">
      <alignment horizontal="center" vertical="center"/>
    </xf>
    <xf numFmtId="49" fontId="5" fillId="0" borderId="19" xfId="53" applyNumberFormat="1" applyFont="1" applyBorder="1" applyAlignment="1">
      <alignment horizontal="center" vertical="center"/>
      <protection/>
    </xf>
    <xf numFmtId="185" fontId="10" fillId="0" borderId="15" xfId="67" applyNumberFormat="1" applyFont="1" applyBorder="1" applyAlignment="1">
      <alignment horizontal="center" vertical="center"/>
    </xf>
    <xf numFmtId="49" fontId="9" fillId="0" borderId="0" xfId="53" applyNumberFormat="1" applyFont="1" applyAlignment="1">
      <alignment vertical="center"/>
      <protection/>
    </xf>
    <xf numFmtId="185" fontId="9" fillId="0" borderId="0" xfId="53" applyNumberFormat="1" applyFont="1" applyAlignment="1">
      <alignment vertical="center"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43" fontId="11" fillId="0" borderId="20" xfId="65" applyFont="1" applyFill="1" applyBorder="1" applyAlignment="1">
      <alignment vertical="center" wrapText="1"/>
    </xf>
    <xf numFmtId="0" fontId="87" fillId="0" borderId="0" xfId="0" applyFont="1" applyFill="1" applyAlignment="1">
      <alignment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173" fontId="11" fillId="0" borderId="2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2" fontId="9" fillId="0" borderId="20" xfId="0" applyNumberFormat="1" applyFont="1" applyFill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center" vertical="center" wrapText="1"/>
    </xf>
    <xf numFmtId="43" fontId="9" fillId="0" borderId="20" xfId="65" applyFont="1" applyFill="1" applyBorder="1" applyAlignment="1">
      <alignment vertical="center" wrapText="1"/>
    </xf>
    <xf numFmtId="0" fontId="87" fillId="0" borderId="0" xfId="0" applyFont="1" applyFill="1" applyAlignment="1">
      <alignment horizontal="left"/>
    </xf>
    <xf numFmtId="0" fontId="7" fillId="0" borderId="20" xfId="0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top" wrapText="1"/>
    </xf>
    <xf numFmtId="11" fontId="9" fillId="0" borderId="20" xfId="0" applyNumberFormat="1" applyFont="1" applyFill="1" applyBorder="1" applyAlignment="1">
      <alignment horizontal="left" vertical="top" wrapText="1"/>
    </xf>
    <xf numFmtId="173" fontId="9" fillId="0" borderId="20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left"/>
    </xf>
    <xf numFmtId="0" fontId="7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3" fontId="7" fillId="0" borderId="20" xfId="65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9" fillId="0" borderId="20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83" fillId="0" borderId="2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0" fontId="9" fillId="0" borderId="21" xfId="53" applyFont="1" applyFill="1" applyBorder="1" applyAlignment="1">
      <alignment horizontal="left" vertical="center" wrapText="1"/>
      <protection/>
    </xf>
    <xf numFmtId="0" fontId="83" fillId="0" borderId="2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88" fillId="0" borderId="0" xfId="0" applyFont="1" applyFill="1" applyAlignment="1">
      <alignment/>
    </xf>
    <xf numFmtId="43" fontId="83" fillId="0" borderId="20" xfId="65" applyFont="1" applyFill="1" applyBorder="1" applyAlignment="1">
      <alignment vertical="center"/>
    </xf>
    <xf numFmtId="43" fontId="9" fillId="0" borderId="20" xfId="65" applyFont="1" applyFill="1" applyBorder="1" applyAlignment="1">
      <alignment vertical="center"/>
    </xf>
    <xf numFmtId="43" fontId="7" fillId="0" borderId="0" xfId="65" applyFont="1" applyFill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88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13" xfId="53" applyFont="1" applyBorder="1" applyAlignment="1">
      <alignment horizontal="left"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185" fontId="5" fillId="0" borderId="12" xfId="67" applyNumberFormat="1" applyFont="1" applyBorder="1" applyAlignment="1">
      <alignment horizontal="center" vertical="center"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0" fontId="5" fillId="0" borderId="25" xfId="53" applyFont="1" applyBorder="1" applyAlignment="1">
      <alignment vertical="center"/>
      <protection/>
    </xf>
    <xf numFmtId="0" fontId="5" fillId="0" borderId="25" xfId="53" applyFont="1" applyBorder="1" applyAlignment="1">
      <alignment vertical="center" wrapText="1"/>
      <protection/>
    </xf>
    <xf numFmtId="0" fontId="5" fillId="0" borderId="11" xfId="53" applyFont="1" applyBorder="1" applyAlignment="1">
      <alignment vertical="center"/>
      <protection/>
    </xf>
    <xf numFmtId="0" fontId="5" fillId="0" borderId="25" xfId="53" applyFont="1" applyBorder="1" applyAlignment="1">
      <alignment horizontal="left" vertical="center"/>
      <protection/>
    </xf>
    <xf numFmtId="49" fontId="9" fillId="0" borderId="11" xfId="53" applyNumberFormat="1" applyFont="1" applyBorder="1" applyAlignment="1">
      <alignment horizontal="center" vertical="center"/>
      <protection/>
    </xf>
    <xf numFmtId="49" fontId="5" fillId="0" borderId="25" xfId="53" applyNumberFormat="1" applyFont="1" applyBorder="1" applyAlignment="1">
      <alignment horizontal="center" vertical="center"/>
      <protection/>
    </xf>
    <xf numFmtId="185" fontId="5" fillId="0" borderId="11" xfId="67" applyNumberFormat="1" applyFont="1" applyFill="1" applyBorder="1" applyAlignment="1">
      <alignment horizontal="center" vertical="center"/>
    </xf>
    <xf numFmtId="49" fontId="11" fillId="0" borderId="11" xfId="53" applyNumberFormat="1" applyFont="1" applyBorder="1" applyAlignment="1">
      <alignment horizontal="center" vertical="center"/>
      <protection/>
    </xf>
    <xf numFmtId="49" fontId="5" fillId="0" borderId="26" xfId="53" applyNumberFormat="1" applyFont="1" applyBorder="1" applyAlignment="1">
      <alignment horizontal="center" vertical="center"/>
      <protection/>
    </xf>
    <xf numFmtId="0" fontId="5" fillId="0" borderId="25" xfId="53" applyFont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left" vertical="center"/>
      <protection/>
    </xf>
    <xf numFmtId="49" fontId="6" fillId="0" borderId="15" xfId="53" applyNumberFormat="1" applyFont="1" applyBorder="1" applyAlignment="1">
      <alignment horizontal="center" vertical="center"/>
      <protection/>
    </xf>
    <xf numFmtId="49" fontId="6" fillId="0" borderId="27" xfId="53" applyNumberFormat="1" applyFont="1" applyBorder="1" applyAlignment="1">
      <alignment horizontal="center" vertical="center"/>
      <protection/>
    </xf>
    <xf numFmtId="185" fontId="6" fillId="0" borderId="15" xfId="67" applyNumberFormat="1" applyFont="1" applyBorder="1" applyAlignment="1">
      <alignment horizontal="center" vertical="center"/>
    </xf>
    <xf numFmtId="0" fontId="6" fillId="0" borderId="16" xfId="53" applyFont="1" applyBorder="1" applyAlignment="1">
      <alignment vertical="center" wrapText="1"/>
      <protection/>
    </xf>
    <xf numFmtId="185" fontId="6" fillId="0" borderId="15" xfId="67" applyNumberFormat="1" applyFont="1" applyFill="1" applyBorder="1" applyAlignment="1">
      <alignment horizontal="center" vertical="center"/>
    </xf>
    <xf numFmtId="0" fontId="6" fillId="0" borderId="16" xfId="53" applyFont="1" applyBorder="1" applyAlignment="1">
      <alignment vertical="center"/>
      <protection/>
    </xf>
    <xf numFmtId="185" fontId="5" fillId="33" borderId="11" xfId="67" applyNumberFormat="1" applyFont="1" applyFill="1" applyBorder="1" applyAlignment="1">
      <alignment horizontal="center" vertical="center"/>
    </xf>
    <xf numFmtId="185" fontId="5" fillId="0" borderId="11" xfId="67" applyNumberFormat="1" applyFont="1" applyBorder="1" applyAlignment="1">
      <alignment horizontal="center" vertical="center"/>
    </xf>
    <xf numFmtId="49" fontId="5" fillId="0" borderId="27" xfId="53" applyNumberFormat="1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3" fontId="3" fillId="0" borderId="20" xfId="65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13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" fillId="0" borderId="13" xfId="53" applyFont="1" applyFill="1" applyBorder="1" applyAlignment="1">
      <alignment horizontal="left" vertical="center"/>
      <protection/>
    </xf>
    <xf numFmtId="49" fontId="3" fillId="0" borderId="28" xfId="0" applyNumberFormat="1" applyFont="1" applyFill="1" applyBorder="1" applyAlignment="1">
      <alignment horizontal="center" vertical="center" wrapText="1"/>
    </xf>
    <xf numFmtId="49" fontId="89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88" fillId="0" borderId="0" xfId="0" applyFont="1" applyFill="1" applyAlignment="1">
      <alignment vertical="center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horizontal="left" wrapText="1"/>
    </xf>
    <xf numFmtId="43" fontId="3" fillId="0" borderId="20" xfId="65" applyFont="1" applyFill="1" applyBorder="1" applyAlignment="1">
      <alignment vertical="center"/>
    </xf>
    <xf numFmtId="11" fontId="11" fillId="0" borderId="20" xfId="0" applyNumberFormat="1" applyFont="1" applyFill="1" applyBorder="1" applyAlignment="1">
      <alignment horizontal="left" vertical="top" wrapText="1"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21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left"/>
    </xf>
    <xf numFmtId="0" fontId="9" fillId="0" borderId="0" xfId="53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3" fillId="0" borderId="0" xfId="53" applyFont="1" applyFill="1" applyAlignment="1">
      <alignment horizontal="center" vertical="center"/>
      <protection/>
    </xf>
    <xf numFmtId="49" fontId="83" fillId="0" borderId="0" xfId="53" applyNumberFormat="1" applyFont="1" applyFill="1" applyAlignment="1">
      <alignment vertical="center"/>
      <protection/>
    </xf>
    <xf numFmtId="172" fontId="83" fillId="0" borderId="0" xfId="53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5" fillId="0" borderId="0" xfId="53" applyFont="1" applyFill="1" applyAlignment="1">
      <alignment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vertical="center"/>
      <protection/>
    </xf>
    <xf numFmtId="0" fontId="26" fillId="0" borderId="0" xfId="53" applyFont="1" applyFill="1" applyAlignment="1">
      <alignment horizontal="left" vertical="center"/>
      <protection/>
    </xf>
    <xf numFmtId="0" fontId="26" fillId="0" borderId="0" xfId="53" applyFont="1" applyFill="1" applyAlignment="1">
      <alignment vertical="center"/>
      <protection/>
    </xf>
    <xf numFmtId="0" fontId="28" fillId="0" borderId="0" xfId="53" applyFont="1" applyFill="1" applyAlignment="1">
      <alignment vertical="center"/>
      <protection/>
    </xf>
    <xf numFmtId="49" fontId="83" fillId="0" borderId="29" xfId="53" applyNumberFormat="1" applyFont="1" applyFill="1" applyBorder="1" applyAlignment="1">
      <alignment horizontal="left" vertical="center" wrapText="1"/>
      <protection/>
    </xf>
    <xf numFmtId="172" fontId="83" fillId="0" borderId="29" xfId="53" applyNumberFormat="1" applyFont="1" applyFill="1" applyBorder="1" applyAlignment="1">
      <alignment horizontal="center" vertical="center"/>
      <protection/>
    </xf>
    <xf numFmtId="49" fontId="7" fillId="0" borderId="28" xfId="53" applyNumberFormat="1" applyFont="1" applyFill="1" applyBorder="1" applyAlignment="1">
      <alignment horizontal="center" vertical="center" wrapText="1"/>
      <protection/>
    </xf>
    <xf numFmtId="49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left" vertical="top" wrapText="1"/>
    </xf>
    <xf numFmtId="0" fontId="3" fillId="0" borderId="20" xfId="53" applyFont="1" applyFill="1" applyBorder="1" applyAlignment="1">
      <alignment horizontal="left" vertical="center" wrapText="1"/>
      <protection/>
    </xf>
    <xf numFmtId="49" fontId="4" fillId="0" borderId="20" xfId="53" applyNumberFormat="1" applyFont="1" applyFill="1" applyBorder="1" applyAlignment="1">
      <alignment horizontal="center" vertical="center" wrapText="1"/>
      <protection/>
    </xf>
    <xf numFmtId="49" fontId="16" fillId="0" borderId="20" xfId="53" applyNumberFormat="1" applyFont="1" applyFill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2" fillId="0" borderId="19" xfId="53" applyNumberFormat="1" applyFont="1" applyFill="1" applyBorder="1" applyAlignment="1">
      <alignment vertical="center" wrapText="1"/>
      <protection/>
    </xf>
    <xf numFmtId="49" fontId="9" fillId="0" borderId="19" xfId="53" applyNumberFormat="1" applyFont="1" applyFill="1" applyBorder="1" applyAlignment="1">
      <alignment vertical="center"/>
      <protection/>
    </xf>
    <xf numFmtId="184" fontId="83" fillId="0" borderId="19" xfId="53" applyNumberFormat="1" applyFont="1" applyFill="1" applyBorder="1" applyAlignment="1">
      <alignment horizontal="left" vertical="center" wrapText="1"/>
      <protection/>
    </xf>
    <xf numFmtId="184" fontId="9" fillId="0" borderId="2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49" fontId="16" fillId="0" borderId="28" xfId="53" applyNumberFormat="1" applyFont="1" applyFill="1" applyBorder="1" applyAlignment="1">
      <alignment horizontal="center" vertical="center" wrapText="1"/>
      <protection/>
    </xf>
    <xf numFmtId="172" fontId="9" fillId="0" borderId="0" xfId="53" applyNumberFormat="1" applyFont="1" applyFill="1" applyAlignment="1">
      <alignment vertical="center"/>
      <protection/>
    </xf>
    <xf numFmtId="43" fontId="7" fillId="0" borderId="0" xfId="65" applyFont="1" applyFill="1" applyAlignment="1">
      <alignment horizontal="center" vertical="center"/>
    </xf>
    <xf numFmtId="43" fontId="11" fillId="0" borderId="20" xfId="65" applyFont="1" applyFill="1" applyBorder="1" applyAlignment="1">
      <alignment horizontal="center" vertical="center" wrapText="1"/>
    </xf>
    <xf numFmtId="43" fontId="9" fillId="0" borderId="20" xfId="65" applyFont="1" applyFill="1" applyBorder="1" applyAlignment="1">
      <alignment horizontal="center" vertical="center" wrapText="1"/>
    </xf>
    <xf numFmtId="43" fontId="16" fillId="0" borderId="20" xfId="65" applyFont="1" applyFill="1" applyBorder="1" applyAlignment="1">
      <alignment horizontal="center" vertical="center" wrapText="1"/>
    </xf>
    <xf numFmtId="43" fontId="7" fillId="0" borderId="20" xfId="65" applyFont="1" applyFill="1" applyBorder="1" applyAlignment="1">
      <alignment horizontal="center" vertical="center" wrapText="1"/>
    </xf>
    <xf numFmtId="43" fontId="18" fillId="0" borderId="0" xfId="65" applyFont="1" applyFill="1" applyAlignment="1">
      <alignment horizontal="center" vertical="center"/>
    </xf>
    <xf numFmtId="0" fontId="7" fillId="0" borderId="22" xfId="0" applyNumberFormat="1" applyFont="1" applyFill="1" applyBorder="1" applyAlignment="1">
      <alignment horizontal="left" wrapText="1"/>
    </xf>
    <xf numFmtId="0" fontId="11" fillId="0" borderId="20" xfId="0" applyNumberFormat="1" applyFont="1" applyFill="1" applyBorder="1" applyAlignment="1">
      <alignment horizontal="left" vertical="top" wrapText="1"/>
    </xf>
    <xf numFmtId="184" fontId="9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0" xfId="53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13" fillId="0" borderId="0" xfId="53" applyFont="1" applyAlignment="1">
      <alignment vertical="center"/>
      <protection/>
    </xf>
    <xf numFmtId="172" fontId="13" fillId="0" borderId="0" xfId="53" applyNumberFormat="1" applyFont="1" applyAlignment="1">
      <alignment vertical="center"/>
      <protection/>
    </xf>
    <xf numFmtId="0" fontId="10" fillId="0" borderId="11" xfId="53" applyFont="1" applyBorder="1" applyAlignment="1">
      <alignment vertical="center"/>
      <protection/>
    </xf>
    <xf numFmtId="0" fontId="10" fillId="0" borderId="11" xfId="53" applyFont="1" applyBorder="1" applyAlignment="1">
      <alignment vertical="center" wrapText="1"/>
      <protection/>
    </xf>
    <xf numFmtId="172" fontId="10" fillId="0" borderId="12" xfId="53" applyNumberFormat="1" applyFont="1" applyBorder="1" applyAlignment="1">
      <alignment horizontal="center" vertical="center"/>
      <protection/>
    </xf>
    <xf numFmtId="0" fontId="29" fillId="0" borderId="0" xfId="53" applyFont="1" applyAlignment="1">
      <alignment vertical="center"/>
      <protection/>
    </xf>
    <xf numFmtId="0" fontId="13" fillId="0" borderId="11" xfId="53" applyFont="1" applyBorder="1" applyAlignment="1">
      <alignment vertical="center"/>
      <protection/>
    </xf>
    <xf numFmtId="0" fontId="13" fillId="0" borderId="11" xfId="53" applyFont="1" applyBorder="1" applyAlignment="1">
      <alignment vertical="center" wrapText="1"/>
      <protection/>
    </xf>
    <xf numFmtId="172" fontId="13" fillId="0" borderId="12" xfId="53" applyNumberFormat="1" applyFont="1" applyBorder="1" applyAlignment="1">
      <alignment horizontal="center" vertical="center"/>
      <protection/>
    </xf>
    <xf numFmtId="0" fontId="30" fillId="0" borderId="0" xfId="53" applyFont="1" applyAlignment="1">
      <alignment vertical="center"/>
      <protection/>
    </xf>
    <xf numFmtId="0" fontId="13" fillId="0" borderId="12" xfId="53" applyFont="1" applyBorder="1" applyAlignment="1">
      <alignment vertical="center"/>
      <protection/>
    </xf>
    <xf numFmtId="0" fontId="13" fillId="0" borderId="12" xfId="53" applyFont="1" applyBorder="1" applyAlignment="1">
      <alignment vertical="center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2" xfId="53" applyFont="1" applyBorder="1" applyAlignment="1">
      <alignment vertical="center" wrapText="1"/>
      <protection/>
    </xf>
    <xf numFmtId="0" fontId="13" fillId="0" borderId="29" xfId="53" applyFont="1" applyBorder="1" applyAlignment="1">
      <alignment vertical="center"/>
      <protection/>
    </xf>
    <xf numFmtId="0" fontId="13" fillId="0" borderId="29" xfId="53" applyFont="1" applyBorder="1" applyAlignment="1">
      <alignment vertical="center" wrapText="1"/>
      <protection/>
    </xf>
    <xf numFmtId="172" fontId="13" fillId="0" borderId="29" xfId="53" applyNumberFormat="1" applyFont="1" applyBorder="1" applyAlignment="1">
      <alignment horizontal="center" vertical="center"/>
      <protection/>
    </xf>
    <xf numFmtId="0" fontId="13" fillId="0" borderId="31" xfId="53" applyFont="1" applyBorder="1" applyAlignment="1">
      <alignment vertical="center"/>
      <protection/>
    </xf>
    <xf numFmtId="0" fontId="10" fillId="0" borderId="31" xfId="53" applyFont="1" applyBorder="1" applyAlignment="1">
      <alignment vertical="center"/>
      <protection/>
    </xf>
    <xf numFmtId="172" fontId="10" fillId="0" borderId="31" xfId="53" applyNumberFormat="1" applyFont="1" applyBorder="1" applyAlignment="1">
      <alignment horizontal="center" vertical="center"/>
      <protection/>
    </xf>
    <xf numFmtId="0" fontId="23" fillId="0" borderId="0" xfId="53" applyFont="1" applyBorder="1" applyAlignment="1">
      <alignment vertical="center"/>
      <protection/>
    </xf>
    <xf numFmtId="172" fontId="23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23" fillId="0" borderId="0" xfId="53" applyFont="1" applyFill="1" applyBorder="1" applyAlignment="1">
      <alignment vertical="center"/>
      <protection/>
    </xf>
    <xf numFmtId="0" fontId="30" fillId="0" borderId="0" xfId="53" applyFont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172" fontId="31" fillId="0" borderId="0" xfId="53" applyNumberFormat="1" applyFont="1" applyBorder="1" applyAlignment="1">
      <alignment horizontal="center" vertical="center"/>
      <protection/>
    </xf>
    <xf numFmtId="172" fontId="2" fillId="0" borderId="0" xfId="53" applyNumberFormat="1" applyAlignment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43" fontId="9" fillId="0" borderId="20" xfId="68" applyFont="1" applyFill="1" applyBorder="1" applyAlignment="1">
      <alignment vertical="center" wrapText="1"/>
    </xf>
    <xf numFmtId="49" fontId="11" fillId="0" borderId="19" xfId="53" applyNumberFormat="1" applyFont="1" applyFill="1" applyBorder="1" applyAlignment="1">
      <alignment vertical="center"/>
      <protection/>
    </xf>
    <xf numFmtId="0" fontId="84" fillId="0" borderId="0" xfId="53" applyFont="1" applyFill="1">
      <alignment/>
      <protection/>
    </xf>
    <xf numFmtId="0" fontId="83" fillId="0" borderId="19" xfId="0" applyFont="1" applyFill="1" applyBorder="1" applyAlignment="1">
      <alignment wrapText="1"/>
    </xf>
    <xf numFmtId="43" fontId="9" fillId="0" borderId="20" xfId="68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3" fontId="9" fillId="0" borderId="0" xfId="65" applyFont="1" applyFill="1" applyAlignment="1">
      <alignment horizontal="right" vertical="center"/>
    </xf>
    <xf numFmtId="43" fontId="9" fillId="0" borderId="0" xfId="65" applyFont="1" applyFill="1" applyAlignment="1">
      <alignment vertical="center"/>
    </xf>
    <xf numFmtId="0" fontId="14" fillId="0" borderId="0" xfId="0" applyFont="1" applyFill="1" applyAlignment="1">
      <alignment wrapText="1"/>
    </xf>
    <xf numFmtId="0" fontId="20" fillId="0" borderId="0" xfId="0" applyFont="1" applyFill="1" applyAlignment="1">
      <alignment vertical="center"/>
    </xf>
    <xf numFmtId="0" fontId="6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43" fontId="11" fillId="0" borderId="20" xfId="65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11" fillId="0" borderId="2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20" fillId="0" borderId="0" xfId="65" applyFont="1" applyFill="1" applyAlignment="1">
      <alignment vertical="center"/>
    </xf>
    <xf numFmtId="43" fontId="11" fillId="0" borderId="20" xfId="68" applyFont="1" applyFill="1" applyBorder="1" applyAlignment="1">
      <alignment horizontal="center" vertical="center" wrapText="1"/>
    </xf>
    <xf numFmtId="0" fontId="33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0" fontId="33" fillId="0" borderId="0" xfId="56" applyFont="1" applyAlignment="1">
      <alignment horizontal="right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0" fontId="13" fillId="0" borderId="20" xfId="56" applyFont="1" applyBorder="1">
      <alignment/>
      <protection/>
    </xf>
    <xf numFmtId="0" fontId="10" fillId="0" borderId="20" xfId="56" applyFont="1" applyBorder="1" applyAlignment="1">
      <alignment vertical="center"/>
      <protection/>
    </xf>
    <xf numFmtId="172" fontId="10" fillId="0" borderId="20" xfId="56" applyNumberFormat="1" applyFont="1" applyBorder="1" applyAlignment="1">
      <alignment horizontal="center" vertical="center"/>
      <protection/>
    </xf>
    <xf numFmtId="0" fontId="12" fillId="0" borderId="0" xfId="56" applyFont="1" applyAlignment="1">
      <alignment vertical="center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91" fillId="0" borderId="20" xfId="0" applyFont="1" applyBorder="1" applyAlignment="1">
      <alignment horizontal="left" vertical="center" wrapText="1"/>
    </xf>
    <xf numFmtId="0" fontId="91" fillId="0" borderId="20" xfId="0" applyFont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198" fontId="11" fillId="0" borderId="20" xfId="65" applyNumberFormat="1" applyFont="1" applyFill="1" applyBorder="1" applyAlignment="1">
      <alignment vertical="center" wrapText="1"/>
    </xf>
    <xf numFmtId="172" fontId="83" fillId="0" borderId="0" xfId="53" applyNumberFormat="1" applyFont="1" applyFill="1" applyAlignment="1">
      <alignment vertical="center"/>
      <protection/>
    </xf>
    <xf numFmtId="0" fontId="13" fillId="0" borderId="20" xfId="0" applyFont="1" applyBorder="1" applyAlignment="1">
      <alignment horizontal="left" vertical="center" wrapText="1"/>
    </xf>
    <xf numFmtId="43" fontId="13" fillId="0" borderId="20" xfId="65" applyFont="1" applyBorder="1" applyAlignment="1">
      <alignment horizontal="center" vertical="center" wrapText="1"/>
    </xf>
    <xf numFmtId="43" fontId="10" fillId="0" borderId="20" xfId="65" applyFont="1" applyBorder="1" applyAlignment="1">
      <alignment horizontal="center" vertical="center" wrapText="1"/>
    </xf>
    <xf numFmtId="43" fontId="10" fillId="0" borderId="20" xfId="65" applyFont="1" applyBorder="1" applyAlignment="1">
      <alignment horizontal="center" vertical="center"/>
    </xf>
    <xf numFmtId="49" fontId="83" fillId="0" borderId="32" xfId="53" applyNumberFormat="1" applyFont="1" applyFill="1" applyBorder="1" applyAlignment="1">
      <alignment vertical="center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0" fontId="9" fillId="0" borderId="23" xfId="0" applyFont="1" applyFill="1" applyBorder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vertical="center" wrapText="1"/>
    </xf>
    <xf numFmtId="49" fontId="89" fillId="0" borderId="20" xfId="0" applyNumberFormat="1" applyFont="1" applyFill="1" applyBorder="1" applyAlignment="1">
      <alignment horizontal="center" vertical="center"/>
    </xf>
    <xf numFmtId="43" fontId="89" fillId="0" borderId="20" xfId="68" applyFont="1" applyFill="1" applyBorder="1" applyAlignment="1">
      <alignment vertical="center"/>
    </xf>
    <xf numFmtId="43" fontId="83" fillId="0" borderId="20" xfId="68" applyFont="1" applyFill="1" applyBorder="1" applyAlignment="1">
      <alignment vertical="center"/>
    </xf>
    <xf numFmtId="43" fontId="3" fillId="0" borderId="20" xfId="68" applyFont="1" applyFill="1" applyBorder="1" applyAlignment="1">
      <alignment vertical="center" wrapText="1"/>
    </xf>
    <xf numFmtId="43" fontId="5" fillId="0" borderId="20" xfId="68" applyFont="1" applyFill="1" applyBorder="1" applyAlignment="1">
      <alignment vertical="center" wrapText="1"/>
    </xf>
    <xf numFmtId="0" fontId="3" fillId="0" borderId="21" xfId="53" applyFont="1" applyFill="1" applyBorder="1" applyAlignment="1">
      <alignment vertical="center"/>
      <protection/>
    </xf>
    <xf numFmtId="0" fontId="14" fillId="0" borderId="20" xfId="53" applyFont="1" applyFill="1" applyBorder="1" applyAlignment="1">
      <alignment horizontal="left" vertical="center" wrapText="1"/>
      <protection/>
    </xf>
    <xf numFmtId="0" fontId="14" fillId="0" borderId="20" xfId="53" applyFont="1" applyFill="1" applyBorder="1" applyAlignment="1">
      <alignment horizontal="left" vertical="center"/>
      <protection/>
    </xf>
    <xf numFmtId="0" fontId="2" fillId="0" borderId="0" xfId="53" applyFont="1" applyFill="1" applyAlignment="1">
      <alignment vertical="center"/>
      <protection/>
    </xf>
    <xf numFmtId="0" fontId="7" fillId="0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173" fontId="11" fillId="0" borderId="10" xfId="0" applyNumberFormat="1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vertical="center" wrapText="1"/>
    </xf>
    <xf numFmtId="173" fontId="9" fillId="0" borderId="23" xfId="0" applyNumberFormat="1" applyFont="1" applyFill="1" applyBorder="1" applyAlignment="1">
      <alignment horizontal="left" vertical="top" wrapText="1"/>
    </xf>
    <xf numFmtId="172" fontId="9" fillId="0" borderId="0" xfId="53" applyNumberFormat="1" applyFont="1" applyFill="1" applyAlignment="1">
      <alignment horizontal="right" vertic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9" fillId="0" borderId="0" xfId="53" applyFont="1" applyAlignment="1">
      <alignment horizontal="center"/>
      <protection/>
    </xf>
    <xf numFmtId="0" fontId="10" fillId="0" borderId="0" xfId="53" applyFont="1" applyAlignment="1">
      <alignment horizontal="center" wrapText="1"/>
      <protection/>
    </xf>
    <xf numFmtId="0" fontId="5" fillId="0" borderId="0" xfId="53" applyFont="1">
      <alignment/>
      <protection/>
    </xf>
    <xf numFmtId="0" fontId="5" fillId="0" borderId="33" xfId="53" applyFont="1" applyBorder="1">
      <alignment/>
      <protection/>
    </xf>
    <xf numFmtId="0" fontId="5" fillId="0" borderId="34" xfId="53" applyFont="1" applyBorder="1" applyAlignment="1">
      <alignment horizontal="center" wrapText="1"/>
      <protection/>
    </xf>
    <xf numFmtId="0" fontId="5" fillId="0" borderId="35" xfId="53" applyFont="1" applyBorder="1" applyAlignment="1">
      <alignment horizontal="center" wrapText="1"/>
      <protection/>
    </xf>
    <xf numFmtId="0" fontId="5" fillId="0" borderId="36" xfId="53" applyFont="1" applyBorder="1">
      <alignment/>
      <protection/>
    </xf>
    <xf numFmtId="3" fontId="5" fillId="0" borderId="20" xfId="53" applyNumberFormat="1" applyFont="1" applyBorder="1" applyAlignment="1">
      <alignment horizontal="center"/>
      <protection/>
    </xf>
    <xf numFmtId="3" fontId="5" fillId="0" borderId="37" xfId="53" applyNumberFormat="1" applyFont="1" applyBorder="1" applyAlignment="1">
      <alignment horizontal="center"/>
      <protection/>
    </xf>
    <xf numFmtId="0" fontId="5" fillId="0" borderId="36" xfId="53" applyFont="1" applyBorder="1" applyAlignment="1">
      <alignment horizontal="left" vertical="center" wrapText="1"/>
      <protection/>
    </xf>
    <xf numFmtId="0" fontId="5" fillId="0" borderId="36" xfId="53" applyFont="1" applyBorder="1" applyAlignment="1">
      <alignment horizontal="left" vertical="center"/>
      <protection/>
    </xf>
    <xf numFmtId="3" fontId="5" fillId="0" borderId="20" xfId="53" applyNumberFormat="1" applyFont="1" applyFill="1" applyBorder="1" applyAlignment="1">
      <alignment horizontal="center"/>
      <protection/>
    </xf>
    <xf numFmtId="0" fontId="3" fillId="0" borderId="38" xfId="53" applyFont="1" applyBorder="1">
      <alignment/>
      <protection/>
    </xf>
    <xf numFmtId="11" fontId="14" fillId="0" borderId="20" xfId="0" applyNumberFormat="1" applyFont="1" applyFill="1" applyBorder="1" applyAlignment="1">
      <alignment horizontal="left" vertical="top" wrapText="1"/>
    </xf>
    <xf numFmtId="172" fontId="5" fillId="0" borderId="20" xfId="53" applyNumberFormat="1" applyFont="1" applyBorder="1" applyAlignment="1">
      <alignment horizontal="center"/>
      <protection/>
    </xf>
    <xf numFmtId="172" fontId="5" fillId="0" borderId="37" xfId="53" applyNumberFormat="1" applyFont="1" applyBorder="1" applyAlignment="1">
      <alignment horizontal="center"/>
      <protection/>
    </xf>
    <xf numFmtId="49" fontId="83" fillId="0" borderId="2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49" fontId="84" fillId="0" borderId="28" xfId="0" applyNumberFormat="1" applyFont="1" applyFill="1" applyBorder="1" applyAlignment="1">
      <alignment horizontal="center" vertical="center"/>
    </xf>
    <xf numFmtId="172" fontId="3" fillId="0" borderId="39" xfId="53" applyNumberFormat="1" applyFont="1" applyBorder="1" applyAlignment="1">
      <alignment horizontal="center"/>
      <protection/>
    </xf>
    <xf numFmtId="172" fontId="3" fillId="0" borderId="40" xfId="53" applyNumberFormat="1" applyFont="1" applyBorder="1" applyAlignment="1">
      <alignment horizontal="center"/>
      <protection/>
    </xf>
    <xf numFmtId="0" fontId="83" fillId="0" borderId="13" xfId="0" applyFont="1" applyFill="1" applyBorder="1" applyAlignment="1">
      <alignment wrapText="1"/>
    </xf>
    <xf numFmtId="0" fontId="83" fillId="0" borderId="14" xfId="0" applyFont="1" applyBorder="1" applyAlignment="1">
      <alignment vertical="center"/>
    </xf>
    <xf numFmtId="0" fontId="7" fillId="0" borderId="20" xfId="0" applyNumberFormat="1" applyFont="1" applyFill="1" applyBorder="1" applyAlignment="1">
      <alignment horizontal="left" vertical="center" wrapText="1"/>
    </xf>
    <xf numFmtId="43" fontId="9" fillId="0" borderId="0" xfId="67" applyFont="1" applyFill="1" applyAlignment="1">
      <alignment horizontal="center" vertical="center"/>
    </xf>
    <xf numFmtId="172" fontId="6" fillId="0" borderId="20" xfId="53" applyNumberFormat="1" applyFont="1" applyFill="1" applyBorder="1" applyAlignment="1">
      <alignment horizontal="center" vertical="center" wrapText="1"/>
      <protection/>
    </xf>
    <xf numFmtId="43" fontId="28" fillId="0" borderId="0" xfId="67" applyFont="1" applyFill="1" applyAlignment="1">
      <alignment horizontal="center" vertical="center"/>
    </xf>
    <xf numFmtId="43" fontId="2" fillId="0" borderId="0" xfId="67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" fillId="0" borderId="0" xfId="53" applyFont="1" applyFill="1" applyAlignment="1">
      <alignment horizontal="center" vertical="center"/>
      <protection/>
    </xf>
    <xf numFmtId="0" fontId="11" fillId="0" borderId="0" xfId="53" applyFont="1" applyFill="1" applyAlignment="1">
      <alignment vertical="center"/>
      <protection/>
    </xf>
    <xf numFmtId="43" fontId="11" fillId="0" borderId="0" xfId="67" applyFont="1" applyFill="1" applyAlignment="1">
      <alignment vertical="center"/>
    </xf>
    <xf numFmtId="0" fontId="6" fillId="0" borderId="20" xfId="53" applyFont="1" applyFill="1" applyBorder="1" applyAlignment="1">
      <alignment horizontal="left" vertical="center" wrapText="1"/>
      <protection/>
    </xf>
    <xf numFmtId="0" fontId="2" fillId="0" borderId="20" xfId="53" applyFont="1" applyFill="1" applyBorder="1" applyAlignment="1">
      <alignment vertical="center"/>
      <protection/>
    </xf>
    <xf numFmtId="0" fontId="83" fillId="0" borderId="29" xfId="53" applyFont="1" applyFill="1" applyBorder="1" applyAlignment="1">
      <alignment horizontal="center" vertical="center"/>
      <protection/>
    </xf>
    <xf numFmtId="0" fontId="83" fillId="0" borderId="14" xfId="53" applyFont="1" applyFill="1" applyBorder="1" applyAlignment="1">
      <alignment horizontal="center" vertical="center"/>
      <protection/>
    </xf>
    <xf numFmtId="0" fontId="83" fillId="0" borderId="11" xfId="53" applyFont="1" applyFill="1" applyBorder="1" applyAlignment="1">
      <alignment horizontal="center" vertical="center"/>
      <protection/>
    </xf>
    <xf numFmtId="0" fontId="83" fillId="0" borderId="14" xfId="0" applyFont="1" applyFill="1" applyBorder="1" applyAlignment="1">
      <alignment horizontal="center" vertical="center"/>
    </xf>
    <xf numFmtId="172" fontId="83" fillId="33" borderId="12" xfId="53" applyNumberFormat="1" applyFont="1" applyFill="1" applyBorder="1" applyAlignment="1">
      <alignment horizontal="center" vertical="center"/>
      <protection/>
    </xf>
    <xf numFmtId="172" fontId="83" fillId="33" borderId="29" xfId="53" applyNumberFormat="1" applyFont="1" applyFill="1" applyBorder="1" applyAlignment="1">
      <alignment horizontal="center" vertical="center"/>
      <protection/>
    </xf>
    <xf numFmtId="172" fontId="9" fillId="33" borderId="12" xfId="53" applyNumberFormat="1" applyFont="1" applyFill="1" applyBorder="1" applyAlignment="1">
      <alignment horizontal="center" vertical="center"/>
      <protection/>
    </xf>
    <xf numFmtId="172" fontId="83" fillId="33" borderId="14" xfId="53" applyNumberFormat="1" applyFont="1" applyFill="1" applyBorder="1" applyAlignment="1">
      <alignment horizontal="center" vertical="center"/>
      <protection/>
    </xf>
    <xf numFmtId="0" fontId="11" fillId="0" borderId="20" xfId="56" applyFont="1" applyBorder="1" applyAlignment="1">
      <alignment horizontal="center" vertical="center" wrapText="1"/>
      <protection/>
    </xf>
    <xf numFmtId="0" fontId="11" fillId="0" borderId="24" xfId="56" applyFont="1" applyBorder="1" applyAlignment="1">
      <alignment horizontal="center" vertical="center" wrapText="1"/>
      <protection/>
    </xf>
    <xf numFmtId="0" fontId="9" fillId="0" borderId="20" xfId="65" applyNumberFormat="1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left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49" fontId="5" fillId="0" borderId="25" xfId="53" applyNumberFormat="1" applyFont="1" applyFill="1" applyBorder="1" applyAlignment="1">
      <alignment horizontal="center" vertical="center"/>
      <protection/>
    </xf>
    <xf numFmtId="43" fontId="7" fillId="0" borderId="0" xfId="68" applyFont="1" applyFill="1" applyAlignment="1">
      <alignment horizontal="right" vertical="center"/>
    </xf>
    <xf numFmtId="0" fontId="14" fillId="0" borderId="0" xfId="54" applyFont="1" applyAlignment="1">
      <alignment vertical="center"/>
      <protection/>
    </xf>
    <xf numFmtId="0" fontId="14" fillId="0" borderId="0" xfId="54" applyFont="1" applyBorder="1" applyAlignment="1">
      <alignment vertical="center"/>
      <protection/>
    </xf>
    <xf numFmtId="0" fontId="14" fillId="0" borderId="0" xfId="57" applyFont="1" applyAlignment="1">
      <alignment horizontal="center" vertical="center"/>
      <protection/>
    </xf>
    <xf numFmtId="0" fontId="14" fillId="0" borderId="0" xfId="54" applyFont="1" applyAlignment="1">
      <alignment horizontal="center" vertical="center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14" fillId="0" borderId="20" xfId="54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0" fontId="34" fillId="0" borderId="20" xfId="0" applyFont="1" applyFill="1" applyBorder="1" applyAlignment="1">
      <alignment horizontal="left" vertical="center" wrapText="1"/>
    </xf>
    <xf numFmtId="0" fontId="13" fillId="0" borderId="0" xfId="54" applyFont="1" applyAlignment="1">
      <alignment vertical="center"/>
      <protection/>
    </xf>
    <xf numFmtId="0" fontId="10" fillId="0" borderId="20" xfId="54" applyFont="1" applyBorder="1" applyAlignment="1">
      <alignment horizontal="left" vertical="center" wrapText="1"/>
      <protection/>
    </xf>
    <xf numFmtId="0" fontId="10" fillId="0" borderId="0" xfId="54" applyFont="1" applyAlignment="1">
      <alignment horizontal="left" vertical="center"/>
      <protection/>
    </xf>
    <xf numFmtId="173" fontId="13" fillId="0" borderId="20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11" fontId="13" fillId="0" borderId="20" xfId="0" applyNumberFormat="1" applyFont="1" applyFill="1" applyBorder="1" applyAlignment="1">
      <alignment horizontal="left" vertical="center" wrapText="1"/>
    </xf>
    <xf numFmtId="49" fontId="10" fillId="0" borderId="20" xfId="54" applyNumberFormat="1" applyFont="1" applyBorder="1" applyAlignment="1">
      <alignment vertical="center" wrapText="1"/>
      <protection/>
    </xf>
    <xf numFmtId="0" fontId="14" fillId="0" borderId="0" xfId="54" applyFont="1" applyAlignment="1">
      <alignment vertical="center" wrapText="1"/>
      <protection/>
    </xf>
    <xf numFmtId="0" fontId="91" fillId="0" borderId="10" xfId="0" applyFont="1" applyBorder="1" applyAlignment="1">
      <alignment horizontal="left" vertical="center" wrapText="1"/>
    </xf>
    <xf numFmtId="0" fontId="91" fillId="0" borderId="22" xfId="0" applyFont="1" applyBorder="1" applyAlignment="1">
      <alignment horizontal="left" vertical="center" wrapText="1"/>
    </xf>
    <xf numFmtId="0" fontId="36" fillId="0" borderId="0" xfId="56" applyFont="1" applyFill="1" applyAlignment="1">
      <alignment horizontal="center" vertical="center"/>
      <protection/>
    </xf>
    <xf numFmtId="0" fontId="15" fillId="0" borderId="0" xfId="56" applyNumberFormat="1" applyFont="1" applyFill="1" applyAlignment="1">
      <alignment vertical="top" wrapText="1"/>
      <protection/>
    </xf>
    <xf numFmtId="0" fontId="15" fillId="0" borderId="0" xfId="56" applyFont="1" applyFill="1" applyAlignment="1">
      <alignment vertical="center"/>
      <protection/>
    </xf>
    <xf numFmtId="0" fontId="13" fillId="0" borderId="0" xfId="56" applyFont="1" applyFill="1">
      <alignment/>
      <protection/>
    </xf>
    <xf numFmtId="0" fontId="13" fillId="0" borderId="0" xfId="56" applyFont="1" applyFill="1" applyAlignment="1">
      <alignment vertical="center"/>
      <protection/>
    </xf>
    <xf numFmtId="0" fontId="13" fillId="0" borderId="0" xfId="56" applyNumberFormat="1" applyFont="1" applyFill="1" applyAlignment="1">
      <alignment vertical="top"/>
      <protection/>
    </xf>
    <xf numFmtId="0" fontId="13" fillId="0" borderId="0" xfId="56" applyFont="1" applyFill="1" applyAlignment="1">
      <alignment horizontal="center"/>
      <protection/>
    </xf>
    <xf numFmtId="0" fontId="11" fillId="0" borderId="20" xfId="56" applyFont="1" applyFill="1" applyBorder="1" applyAlignment="1">
      <alignment horizontal="center" vertical="center"/>
      <protection/>
    </xf>
    <xf numFmtId="49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56" applyFont="1" applyFill="1" applyBorder="1" applyAlignment="1">
      <alignment horizontal="center" vertical="center"/>
      <protection/>
    </xf>
    <xf numFmtId="0" fontId="14" fillId="0" borderId="20" xfId="56" applyNumberFormat="1" applyFont="1" applyFill="1" applyBorder="1" applyAlignment="1">
      <alignment horizontal="left" vertical="top" wrapText="1"/>
      <protection/>
    </xf>
    <xf numFmtId="172" fontId="92" fillId="0" borderId="20" xfId="56" applyNumberFormat="1" applyFont="1" applyFill="1" applyBorder="1" applyAlignment="1">
      <alignment horizontal="center" vertical="center"/>
      <protection/>
    </xf>
    <xf numFmtId="172" fontId="10" fillId="0" borderId="20" xfId="54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>
      <alignment/>
      <protection/>
    </xf>
    <xf numFmtId="172" fontId="13" fillId="0" borderId="20" xfId="56" applyNumberFormat="1" applyFont="1" applyBorder="1" applyAlignment="1">
      <alignment horizontal="center"/>
      <protection/>
    </xf>
    <xf numFmtId="172" fontId="13" fillId="33" borderId="20" xfId="56" applyNumberFormat="1" applyFont="1" applyFill="1" applyBorder="1" applyAlignment="1">
      <alignment horizontal="center"/>
      <protection/>
    </xf>
    <xf numFmtId="0" fontId="14" fillId="0" borderId="20" xfId="56" applyFont="1" applyFill="1" applyBorder="1" applyAlignment="1">
      <alignment horizontal="center" vertical="center"/>
      <protection/>
    </xf>
    <xf numFmtId="172" fontId="14" fillId="0" borderId="41" xfId="53" applyNumberFormat="1" applyFont="1" applyBorder="1" applyAlignment="1">
      <alignment horizontal="center" vertical="center" wrapText="1"/>
      <protection/>
    </xf>
    <xf numFmtId="0" fontId="13" fillId="0" borderId="17" xfId="53" applyFont="1" applyBorder="1" applyAlignment="1">
      <alignment horizontal="center" vertical="center"/>
      <protection/>
    </xf>
    <xf numFmtId="49" fontId="12" fillId="0" borderId="25" xfId="53" applyNumberFormat="1" applyFont="1" applyFill="1" applyBorder="1" applyAlignment="1">
      <alignment vertical="center"/>
      <protection/>
    </xf>
    <xf numFmtId="172" fontId="12" fillId="0" borderId="11" xfId="53" applyNumberFormat="1" applyFont="1" applyFill="1" applyBorder="1" applyAlignment="1">
      <alignment horizontal="center" vertical="center"/>
      <protection/>
    </xf>
    <xf numFmtId="172" fontId="11" fillId="0" borderId="15" xfId="53" applyNumberFormat="1" applyFont="1" applyFill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center"/>
      <protection/>
    </xf>
    <xf numFmtId="0" fontId="14" fillId="0" borderId="20" xfId="53" applyFont="1" applyFill="1" applyBorder="1" applyAlignment="1">
      <alignment horizontal="center" vertical="center" wrapText="1"/>
      <protection/>
    </xf>
    <xf numFmtId="0" fontId="9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3" fontId="5" fillId="0" borderId="0" xfId="68" applyFont="1" applyFill="1" applyAlignment="1">
      <alignment horizontal="right" vertical="center"/>
    </xf>
    <xf numFmtId="43" fontId="91" fillId="0" borderId="0" xfId="68" applyFont="1" applyAlignment="1">
      <alignment vertical="center"/>
    </xf>
    <xf numFmtId="0" fontId="91" fillId="0" borderId="0" xfId="0" applyFont="1" applyAlignment="1">
      <alignment vertical="center"/>
    </xf>
    <xf numFmtId="43" fontId="91" fillId="0" borderId="20" xfId="68" applyFont="1" applyBorder="1" applyAlignment="1">
      <alignment vertical="center"/>
    </xf>
    <xf numFmtId="0" fontId="91" fillId="0" borderId="20" xfId="0" applyFont="1" applyBorder="1" applyAlignment="1">
      <alignment vertical="center"/>
    </xf>
    <xf numFmtId="43" fontId="93" fillId="0" borderId="20" xfId="68" applyFont="1" applyBorder="1" applyAlignment="1">
      <alignment vertical="center"/>
    </xf>
    <xf numFmtId="43" fontId="93" fillId="0" borderId="20" xfId="68" applyFont="1" applyBorder="1" applyAlignment="1">
      <alignment vertical="center" wrapText="1"/>
    </xf>
    <xf numFmtId="0" fontId="24" fillId="0" borderId="0" xfId="53" applyFont="1" applyFill="1" applyAlignment="1">
      <alignment horizontal="right" vertical="center"/>
      <protection/>
    </xf>
    <xf numFmtId="0" fontId="14" fillId="0" borderId="20" xfId="53" applyFont="1" applyFill="1" applyBorder="1" applyAlignment="1">
      <alignment vertical="center" wrapText="1"/>
      <protection/>
    </xf>
    <xf numFmtId="0" fontId="6" fillId="0" borderId="20" xfId="53" applyFont="1" applyFill="1" applyBorder="1" applyAlignment="1">
      <alignment vertical="center" wrapText="1"/>
      <protection/>
    </xf>
    <xf numFmtId="0" fontId="14" fillId="0" borderId="20" xfId="53" applyFont="1" applyFill="1" applyBorder="1" applyAlignment="1">
      <alignment horizontal="center" vertical="center"/>
      <protection/>
    </xf>
    <xf numFmtId="172" fontId="6" fillId="0" borderId="20" xfId="53" applyNumberFormat="1" applyFont="1" applyFill="1" applyBorder="1" applyAlignment="1">
      <alignment horizontal="center" vertical="center"/>
      <protection/>
    </xf>
    <xf numFmtId="0" fontId="6" fillId="0" borderId="20" xfId="67" applyNumberFormat="1" applyFont="1" applyFill="1" applyBorder="1" applyAlignment="1">
      <alignment horizontal="center" vertical="center"/>
    </xf>
    <xf numFmtId="0" fontId="14" fillId="0" borderId="24" xfId="53" applyFont="1" applyFill="1" applyBorder="1" applyAlignment="1">
      <alignment horizontal="left" vertical="center" wrapText="1"/>
      <protection/>
    </xf>
    <xf numFmtId="0" fontId="6" fillId="0" borderId="19" xfId="53" applyFont="1" applyFill="1" applyBorder="1" applyAlignment="1">
      <alignment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172" fontId="6" fillId="0" borderId="20" xfId="67" applyNumberFormat="1" applyFont="1" applyFill="1" applyBorder="1" applyAlignment="1">
      <alignment horizontal="center" vertical="center"/>
    </xf>
    <xf numFmtId="0" fontId="14" fillId="0" borderId="23" xfId="53" applyFont="1" applyFill="1" applyBorder="1" applyAlignment="1">
      <alignment vertical="center" wrapText="1"/>
      <protection/>
    </xf>
    <xf numFmtId="3" fontId="14" fillId="0" borderId="20" xfId="53" applyNumberFormat="1" applyFont="1" applyFill="1" applyBorder="1" applyAlignment="1">
      <alignment horizontal="center" vertical="center" wrapText="1"/>
      <protection/>
    </xf>
    <xf numFmtId="0" fontId="38" fillId="0" borderId="0" xfId="53" applyFont="1" applyFill="1" applyAlignment="1">
      <alignment vertical="center"/>
      <protection/>
    </xf>
    <xf numFmtId="0" fontId="38" fillId="0" borderId="0" xfId="53" applyFont="1" applyFill="1" applyAlignment="1">
      <alignment horizontal="left" vertical="center"/>
      <protection/>
    </xf>
    <xf numFmtId="0" fontId="11" fillId="0" borderId="20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5" fillId="0" borderId="10" xfId="53" applyNumberFormat="1" applyFont="1" applyFill="1" applyBorder="1" applyAlignment="1">
      <alignment horizontal="center" vertical="center" wrapText="1"/>
      <protection/>
    </xf>
    <xf numFmtId="49" fontId="9" fillId="0" borderId="28" xfId="53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20" xfId="0" applyNumberFormat="1" applyFont="1" applyFill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horizontal="left" vertical="top" wrapText="1"/>
    </xf>
    <xf numFmtId="173" fontId="11" fillId="0" borderId="2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2" fontId="9" fillId="0" borderId="20" xfId="0" applyNumberFormat="1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left" vertical="center"/>
    </xf>
    <xf numFmtId="11" fontId="9" fillId="0" borderId="20" xfId="0" applyNumberFormat="1" applyFont="1" applyFill="1" applyBorder="1" applyAlignment="1">
      <alignment horizontal="left" vertical="center" wrapText="1"/>
    </xf>
    <xf numFmtId="173" fontId="9" fillId="0" borderId="20" xfId="0" applyNumberFormat="1" applyFont="1" applyFill="1" applyBorder="1" applyAlignment="1">
      <alignment horizontal="left" vertical="center" wrapText="1"/>
    </xf>
    <xf numFmtId="11" fontId="14" fillId="0" borderId="20" xfId="0" applyNumberFormat="1" applyFont="1" applyFill="1" applyBorder="1" applyAlignment="1">
      <alignment horizontal="left" vertical="center" wrapText="1"/>
    </xf>
    <xf numFmtId="184" fontId="9" fillId="0" borderId="2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87" fillId="0" borderId="2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173" fontId="9" fillId="0" borderId="10" xfId="0" applyNumberFormat="1" applyFont="1" applyFill="1" applyBorder="1" applyAlignment="1">
      <alignment horizontal="left" vertical="center" wrapText="1"/>
    </xf>
    <xf numFmtId="0" fontId="89" fillId="0" borderId="20" xfId="0" applyFont="1" applyFill="1" applyBorder="1" applyAlignment="1">
      <alignment horizontal="center" vertical="center" wrapText="1"/>
    </xf>
    <xf numFmtId="49" fontId="11" fillId="0" borderId="20" xfId="53" applyNumberFormat="1" applyFont="1" applyFill="1" applyBorder="1" applyAlignment="1">
      <alignment horizontal="center" vertical="center" wrapText="1"/>
      <protection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49" fontId="83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3" fillId="0" borderId="20" xfId="53" applyNumberFormat="1" applyFont="1" applyFill="1" applyBorder="1" applyAlignment="1">
      <alignment horizontal="left" vertical="center" wrapText="1"/>
      <protection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53" applyFont="1" applyFill="1" applyBorder="1" applyAlignment="1">
      <alignment vertical="center"/>
      <protection/>
    </xf>
    <xf numFmtId="49" fontId="9" fillId="0" borderId="20" xfId="53" applyNumberFormat="1" applyFont="1" applyFill="1" applyBorder="1" applyAlignment="1">
      <alignment horizontal="center" wrapText="1"/>
      <protection/>
    </xf>
    <xf numFmtId="49" fontId="11" fillId="0" borderId="20" xfId="0" applyNumberFormat="1" applyFont="1" applyFill="1" applyBorder="1" applyAlignment="1">
      <alignment horizontal="center" vertical="center"/>
    </xf>
    <xf numFmtId="184" fontId="9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wrapText="1"/>
    </xf>
    <xf numFmtId="0" fontId="94" fillId="0" borderId="0" xfId="53" applyFont="1" applyFill="1">
      <alignment/>
      <protection/>
    </xf>
    <xf numFmtId="0" fontId="94" fillId="0" borderId="41" xfId="53" applyFont="1" applyFill="1" applyBorder="1" applyAlignment="1">
      <alignment horizontal="center" vertical="center" wrapText="1"/>
      <protection/>
    </xf>
    <xf numFmtId="49" fontId="94" fillId="0" borderId="42" xfId="53" applyNumberFormat="1" applyFont="1" applyFill="1" applyBorder="1" applyAlignment="1">
      <alignment horizontal="center" vertical="center"/>
      <protection/>
    </xf>
    <xf numFmtId="172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>
      <alignment/>
      <protection/>
    </xf>
    <xf numFmtId="0" fontId="24" fillId="0" borderId="15" xfId="53" applyFont="1" applyFill="1" applyBorder="1" applyAlignment="1">
      <alignment horizontal="center" vertical="center" wrapText="1"/>
      <protection/>
    </xf>
    <xf numFmtId="49" fontId="24" fillId="0" borderId="16" xfId="53" applyNumberFormat="1" applyFont="1" applyFill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90" fillId="0" borderId="20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43" fontId="39" fillId="0" borderId="20" xfId="67" applyFont="1" applyFill="1" applyBorder="1" applyAlignment="1">
      <alignment horizontal="center" vertical="center" wrapText="1"/>
    </xf>
    <xf numFmtId="0" fontId="40" fillId="0" borderId="0" xfId="53" applyFont="1" applyFill="1" applyAlignment="1">
      <alignment vertical="center"/>
      <protection/>
    </xf>
    <xf numFmtId="43" fontId="7" fillId="0" borderId="0" xfId="68" applyFont="1" applyFill="1" applyAlignment="1">
      <alignment horizontal="center" vertical="center"/>
    </xf>
    <xf numFmtId="172" fontId="9" fillId="0" borderId="0" xfId="56" applyNumberFormat="1" applyFont="1" applyFill="1" applyAlignment="1">
      <alignment horizontal="center" vertical="center"/>
      <protection/>
    </xf>
    <xf numFmtId="43" fontId="7" fillId="0" borderId="0" xfId="68" applyFont="1" applyFill="1" applyAlignment="1">
      <alignment vertical="center"/>
    </xf>
    <xf numFmtId="43" fontId="3" fillId="0" borderId="20" xfId="68" applyFont="1" applyFill="1" applyBorder="1" applyAlignment="1">
      <alignment horizontal="center" vertical="center" wrapText="1"/>
    </xf>
    <xf numFmtId="43" fontId="11" fillId="0" borderId="20" xfId="68" applyFont="1" applyFill="1" applyBorder="1" applyAlignment="1">
      <alignment vertical="center" wrapText="1"/>
    </xf>
    <xf numFmtId="43" fontId="16" fillId="0" borderId="20" xfId="68" applyFont="1" applyFill="1" applyBorder="1" applyAlignment="1">
      <alignment horizontal="center" vertical="center" wrapText="1"/>
    </xf>
    <xf numFmtId="43" fontId="16" fillId="0" borderId="20" xfId="68" applyFont="1" applyFill="1" applyBorder="1" applyAlignment="1">
      <alignment vertical="center" wrapText="1"/>
    </xf>
    <xf numFmtId="43" fontId="7" fillId="0" borderId="20" xfId="68" applyFont="1" applyFill="1" applyBorder="1" applyAlignment="1">
      <alignment horizontal="center" vertical="center" wrapText="1"/>
    </xf>
    <xf numFmtId="43" fontId="7" fillId="0" borderId="20" xfId="68" applyFont="1" applyFill="1" applyBorder="1" applyAlignment="1">
      <alignment vertical="center" wrapText="1"/>
    </xf>
    <xf numFmtId="43" fontId="83" fillId="0" borderId="20" xfId="68" applyFont="1" applyFill="1" applyBorder="1" applyAlignment="1">
      <alignment horizontal="center" vertical="center"/>
    </xf>
    <xf numFmtId="43" fontId="84" fillId="0" borderId="20" xfId="68" applyFont="1" applyFill="1" applyBorder="1" applyAlignment="1">
      <alignment horizontal="center" vertical="center"/>
    </xf>
    <xf numFmtId="43" fontId="9" fillId="0" borderId="20" xfId="68" applyFont="1" applyFill="1" applyBorder="1" applyAlignment="1">
      <alignment vertical="center"/>
    </xf>
    <xf numFmtId="43" fontId="89" fillId="0" borderId="20" xfId="68" applyFont="1" applyFill="1" applyBorder="1" applyAlignment="1">
      <alignment horizontal="center" vertical="center"/>
    </xf>
    <xf numFmtId="49" fontId="3" fillId="0" borderId="20" xfId="68" applyNumberFormat="1" applyFont="1" applyFill="1" applyBorder="1" applyAlignment="1">
      <alignment horizontal="center" vertical="center" wrapText="1"/>
    </xf>
    <xf numFmtId="49" fontId="16" fillId="0" borderId="20" xfId="68" applyNumberFormat="1" applyFont="1" applyFill="1" applyBorder="1" applyAlignment="1">
      <alignment horizontal="center" vertical="center" wrapText="1"/>
    </xf>
    <xf numFmtId="49" fontId="11" fillId="0" borderId="20" xfId="68" applyNumberFormat="1" applyFont="1" applyFill="1" applyBorder="1" applyAlignment="1">
      <alignment horizontal="center" vertical="center" wrapText="1"/>
    </xf>
    <xf numFmtId="49" fontId="7" fillId="0" borderId="20" xfId="68" applyNumberFormat="1" applyFont="1" applyFill="1" applyBorder="1" applyAlignment="1">
      <alignment horizontal="center" vertical="center" wrapText="1"/>
    </xf>
    <xf numFmtId="49" fontId="9" fillId="0" borderId="20" xfId="68" applyNumberFormat="1" applyFont="1" applyFill="1" applyBorder="1" applyAlignment="1">
      <alignment horizontal="center" vertical="center"/>
    </xf>
    <xf numFmtId="49" fontId="83" fillId="0" borderId="20" xfId="68" applyNumberFormat="1" applyFont="1" applyFill="1" applyBorder="1" applyAlignment="1">
      <alignment horizontal="center" vertical="center"/>
    </xf>
    <xf numFmtId="49" fontId="3" fillId="0" borderId="20" xfId="68" applyNumberFormat="1" applyFont="1" applyFill="1" applyBorder="1" applyAlignment="1">
      <alignment horizontal="center" vertical="center"/>
    </xf>
    <xf numFmtId="43" fontId="3" fillId="0" borderId="20" xfId="68" applyFont="1" applyFill="1" applyBorder="1" applyAlignment="1">
      <alignment vertical="center"/>
    </xf>
    <xf numFmtId="49" fontId="9" fillId="0" borderId="20" xfId="68" applyNumberFormat="1" applyFont="1" applyFill="1" applyBorder="1" applyAlignment="1">
      <alignment horizontal="center" vertical="center" wrapText="1"/>
    </xf>
    <xf numFmtId="49" fontId="9" fillId="0" borderId="10" xfId="68" applyNumberFormat="1" applyFont="1" applyFill="1" applyBorder="1" applyAlignment="1">
      <alignment horizontal="center" vertical="center" wrapText="1"/>
    </xf>
    <xf numFmtId="43" fontId="9" fillId="0" borderId="10" xfId="68" applyFont="1" applyFill="1" applyBorder="1" applyAlignment="1">
      <alignment vertical="center" wrapText="1"/>
    </xf>
    <xf numFmtId="49" fontId="11" fillId="0" borderId="10" xfId="68" applyNumberFormat="1" applyFont="1" applyFill="1" applyBorder="1" applyAlignment="1">
      <alignment horizontal="center" vertical="center" wrapText="1"/>
    </xf>
    <xf numFmtId="43" fontId="4" fillId="0" borderId="20" xfId="68" applyFont="1" applyFill="1" applyBorder="1" applyAlignment="1">
      <alignment horizontal="center" vertical="center" wrapText="1"/>
    </xf>
    <xf numFmtId="43" fontId="4" fillId="0" borderId="20" xfId="68" applyFont="1" applyFill="1" applyBorder="1" applyAlignment="1">
      <alignment vertical="center" wrapText="1"/>
    </xf>
    <xf numFmtId="0" fontId="9" fillId="0" borderId="20" xfId="68" applyNumberFormat="1" applyFont="1" applyFill="1" applyBorder="1" applyAlignment="1">
      <alignment horizontal="center" vertical="center" wrapText="1"/>
    </xf>
    <xf numFmtId="43" fontId="18" fillId="0" borderId="0" xfId="68" applyFont="1" applyFill="1" applyAlignment="1">
      <alignment horizontal="center" vertical="center"/>
    </xf>
    <xf numFmtId="43" fontId="18" fillId="0" borderId="0" xfId="68" applyFont="1" applyFill="1" applyAlignment="1">
      <alignment vertical="center"/>
    </xf>
    <xf numFmtId="0" fontId="7" fillId="0" borderId="20" xfId="68" applyNumberFormat="1" applyFont="1" applyFill="1" applyBorder="1" applyAlignment="1">
      <alignment horizontal="center" vertical="center" wrapText="1"/>
    </xf>
    <xf numFmtId="0" fontId="11" fillId="0" borderId="20" xfId="68" applyNumberFormat="1" applyFont="1" applyFill="1" applyBorder="1" applyAlignment="1">
      <alignment horizontal="center" vertical="center" wrapText="1"/>
    </xf>
    <xf numFmtId="0" fontId="3" fillId="0" borderId="20" xfId="68" applyNumberFormat="1" applyFont="1" applyFill="1" applyBorder="1" applyAlignment="1">
      <alignment horizontal="center" vertical="center" wrapText="1"/>
    </xf>
    <xf numFmtId="0" fontId="11" fillId="0" borderId="20" xfId="68" applyNumberFormat="1" applyFont="1" applyFill="1" applyBorder="1" applyAlignment="1">
      <alignment vertical="center" wrapText="1"/>
    </xf>
    <xf numFmtId="0" fontId="91" fillId="0" borderId="10" xfId="0" applyFont="1" applyBorder="1" applyAlignment="1">
      <alignment horizontal="left" vertical="center" wrapText="1"/>
    </xf>
    <xf numFmtId="0" fontId="10" fillId="0" borderId="0" xfId="53" applyFont="1" applyAlignment="1">
      <alignment horizontal="center" vertical="center" wrapText="1"/>
      <protection/>
    </xf>
    <xf numFmtId="0" fontId="10" fillId="0" borderId="0" xfId="53" applyFont="1" applyFill="1" applyAlignment="1">
      <alignment horizontal="center" wrapText="1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3" fillId="0" borderId="29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29" xfId="53" applyFont="1" applyFill="1" applyBorder="1" applyAlignment="1">
      <alignment horizontal="center" vertical="center"/>
      <protection/>
    </xf>
    <xf numFmtId="0" fontId="83" fillId="0" borderId="14" xfId="53" applyFont="1" applyFill="1" applyBorder="1" applyAlignment="1">
      <alignment horizontal="center" vertical="center"/>
      <protection/>
    </xf>
    <xf numFmtId="0" fontId="83" fillId="0" borderId="11" xfId="53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0" fillId="0" borderId="0" xfId="56" applyFont="1" applyAlignment="1">
      <alignment horizontal="center" vertical="center" wrapText="1"/>
      <protection/>
    </xf>
    <xf numFmtId="0" fontId="10" fillId="0" borderId="24" xfId="54" applyFont="1" applyFill="1" applyBorder="1" applyAlignment="1">
      <alignment horizontal="left" vertical="center" wrapText="1"/>
      <protection/>
    </xf>
    <xf numFmtId="0" fontId="10" fillId="0" borderId="19" xfId="54" applyFont="1" applyFill="1" applyBorder="1" applyAlignment="1">
      <alignment horizontal="left" vertical="center" wrapText="1"/>
      <protection/>
    </xf>
    <xf numFmtId="0" fontId="10" fillId="0" borderId="0" xfId="56" applyFont="1" applyFill="1" applyAlignment="1">
      <alignment horizontal="center" wrapText="1"/>
      <protection/>
    </xf>
    <xf numFmtId="0" fontId="6" fillId="0" borderId="17" xfId="53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/>
      <protection/>
    </xf>
    <xf numFmtId="0" fontId="10" fillId="0" borderId="27" xfId="53" applyFont="1" applyBorder="1" applyAlignment="1">
      <alignment horizontal="center" vertical="center"/>
      <protection/>
    </xf>
    <xf numFmtId="0" fontId="6" fillId="0" borderId="41" xfId="53" applyFont="1" applyBorder="1" applyAlignment="1">
      <alignment horizontal="center" vertical="center"/>
      <protection/>
    </xf>
    <xf numFmtId="0" fontId="6" fillId="0" borderId="43" xfId="53" applyFont="1" applyBorder="1" applyAlignment="1">
      <alignment horizontal="center" vertical="center"/>
      <protection/>
    </xf>
    <xf numFmtId="0" fontId="17" fillId="0" borderId="0" xfId="53" applyFont="1" applyAlignment="1">
      <alignment horizontal="center" vertical="center" wrapText="1"/>
      <protection/>
    </xf>
    <xf numFmtId="172" fontId="11" fillId="0" borderId="41" xfId="53" applyNumberFormat="1" applyFont="1" applyFill="1" applyBorder="1" applyAlignment="1">
      <alignment horizontal="center" vertical="center" wrapText="1"/>
      <protection/>
    </xf>
    <xf numFmtId="172" fontId="11" fillId="0" borderId="43" xfId="53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53" applyFont="1" applyFill="1" applyAlignment="1">
      <alignment horizont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27" fillId="0" borderId="24" xfId="53" applyFont="1" applyFill="1" applyBorder="1" applyAlignment="1">
      <alignment horizontal="center" vertical="center" wrapText="1"/>
      <protection/>
    </xf>
    <xf numFmtId="0" fontId="27" fillId="0" borderId="19" xfId="53" applyFont="1" applyFill="1" applyBorder="1" applyAlignment="1">
      <alignment horizontal="center" vertical="center" wrapText="1"/>
      <protection/>
    </xf>
    <xf numFmtId="0" fontId="27" fillId="0" borderId="23" xfId="53" applyFont="1" applyFill="1" applyBorder="1" applyAlignment="1">
      <alignment horizontal="center" vertical="center" wrapText="1"/>
      <protection/>
    </xf>
    <xf numFmtId="43" fontId="2" fillId="0" borderId="26" xfId="67" applyFont="1" applyFill="1" applyBorder="1" applyAlignment="1">
      <alignment horizontal="center" vertical="center"/>
    </xf>
    <xf numFmtId="0" fontId="10" fillId="0" borderId="0" xfId="53" applyFont="1" applyFill="1" applyAlignment="1">
      <alignment horizontal="center" vertical="center" wrapText="1"/>
      <protection/>
    </xf>
    <xf numFmtId="0" fontId="39" fillId="0" borderId="20" xfId="53" applyFont="1" applyFill="1" applyBorder="1" applyAlignment="1">
      <alignment horizontal="center" vertical="center" wrapText="1"/>
      <protection/>
    </xf>
    <xf numFmtId="43" fontId="39" fillId="0" borderId="20" xfId="67" applyFont="1" applyFill="1" applyBorder="1" applyAlignment="1">
      <alignment horizontal="center" vertical="center" wrapText="1"/>
    </xf>
    <xf numFmtId="43" fontId="39" fillId="0" borderId="24" xfId="67" applyFont="1" applyFill="1" applyBorder="1" applyAlignment="1">
      <alignment horizontal="center" vertical="center"/>
    </xf>
    <xf numFmtId="43" fontId="39" fillId="0" borderId="23" xfId="67" applyFont="1" applyFill="1" applyBorder="1" applyAlignment="1">
      <alignment horizontal="center" vertical="center"/>
    </xf>
    <xf numFmtId="0" fontId="17" fillId="0" borderId="0" xfId="57" applyFont="1" applyBorder="1" applyAlignment="1">
      <alignment horizontal="center" vertical="center" wrapText="1"/>
      <protection/>
    </xf>
    <xf numFmtId="0" fontId="91" fillId="0" borderId="10" xfId="0" applyFont="1" applyBorder="1" applyAlignment="1">
      <alignment horizontal="left" vertical="center" wrapText="1"/>
    </xf>
    <xf numFmtId="0" fontId="91" fillId="0" borderId="22" xfId="0" applyFont="1" applyBorder="1" applyAlignment="1">
      <alignment horizontal="left" vertical="center" wrapText="1"/>
    </xf>
    <xf numFmtId="0" fontId="93" fillId="0" borderId="24" xfId="0" applyFont="1" applyBorder="1" applyAlignment="1">
      <alignment vertical="center"/>
    </xf>
    <xf numFmtId="0" fontId="93" fillId="0" borderId="23" xfId="0" applyFont="1" applyBorder="1" applyAlignment="1">
      <alignment vertical="center"/>
    </xf>
    <xf numFmtId="0" fontId="91" fillId="0" borderId="44" xfId="0" applyFont="1" applyBorder="1" applyAlignment="1">
      <alignment horizontal="left" vertical="center" wrapText="1"/>
    </xf>
    <xf numFmtId="0" fontId="93" fillId="0" borderId="0" xfId="0" applyFont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10" fillId="0" borderId="0" xfId="53" applyFont="1" applyAlignment="1">
      <alignment horizont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9.140625" style="224" customWidth="1"/>
    <col min="2" max="2" width="81.421875" style="224" customWidth="1"/>
    <col min="3" max="3" width="18.28125" style="254" customWidth="1"/>
    <col min="4" max="16384" width="10.00390625" style="224" customWidth="1"/>
  </cols>
  <sheetData>
    <row r="1" ht="12.75">
      <c r="C1" s="41" t="s">
        <v>171</v>
      </c>
    </row>
    <row r="2" ht="12.75">
      <c r="C2" s="42" t="s">
        <v>170</v>
      </c>
    </row>
    <row r="3" ht="12.75">
      <c r="C3" s="42" t="s">
        <v>299</v>
      </c>
    </row>
    <row r="4" ht="12.75">
      <c r="C4" s="42" t="s">
        <v>1006</v>
      </c>
    </row>
    <row r="5" ht="12.75">
      <c r="C5" s="42" t="s">
        <v>1320</v>
      </c>
    </row>
    <row r="6" ht="12.75">
      <c r="C6" s="42" t="s">
        <v>796</v>
      </c>
    </row>
    <row r="8" spans="1:3" s="225" customFormat="1" ht="46.5" customHeight="1">
      <c r="A8" s="529" t="s">
        <v>823</v>
      </c>
      <c r="B8" s="529"/>
      <c r="C8" s="529"/>
    </row>
    <row r="9" spans="1:3" ht="18" thickBot="1">
      <c r="A9" s="226"/>
      <c r="B9" s="226"/>
      <c r="C9" s="227"/>
    </row>
    <row r="10" spans="1:3" ht="30.75">
      <c r="A10" s="410" t="s">
        <v>1316</v>
      </c>
      <c r="B10" s="410" t="s">
        <v>797</v>
      </c>
      <c r="C10" s="409" t="s">
        <v>165</v>
      </c>
    </row>
    <row r="11" spans="1:3" s="231" customFormat="1" ht="42" customHeight="1">
      <c r="A11" s="228" t="s">
        <v>799</v>
      </c>
      <c r="B11" s="229" t="s">
        <v>800</v>
      </c>
      <c r="C11" s="230">
        <f>C12</f>
        <v>25758</v>
      </c>
    </row>
    <row r="12" spans="1:3" s="231" customFormat="1" ht="42" customHeight="1">
      <c r="A12" s="232" t="s">
        <v>801</v>
      </c>
      <c r="B12" s="233" t="s">
        <v>927</v>
      </c>
      <c r="C12" s="234">
        <v>25758</v>
      </c>
    </row>
    <row r="13" spans="1:3" s="235" customFormat="1" ht="54" customHeight="1">
      <c r="A13" s="228" t="s">
        <v>802</v>
      </c>
      <c r="B13" s="229" t="s">
        <v>803</v>
      </c>
      <c r="C13" s="230">
        <f>C14+C15</f>
        <v>34846.8</v>
      </c>
    </row>
    <row r="14" spans="1:3" s="235" customFormat="1" ht="62.25" customHeight="1">
      <c r="A14" s="236" t="s">
        <v>804</v>
      </c>
      <c r="B14" s="237" t="s">
        <v>805</v>
      </c>
      <c r="C14" s="234">
        <v>41646.8</v>
      </c>
    </row>
    <row r="15" spans="1:3" s="235" customFormat="1" ht="54.75" customHeight="1">
      <c r="A15" s="236" t="s">
        <v>806</v>
      </c>
      <c r="B15" s="237" t="s">
        <v>807</v>
      </c>
      <c r="C15" s="234">
        <v>-6800</v>
      </c>
    </row>
    <row r="16" spans="1:3" s="235" customFormat="1" ht="17.25" hidden="1">
      <c r="A16" s="238" t="s">
        <v>808</v>
      </c>
      <c r="B16" s="229" t="s">
        <v>809</v>
      </c>
      <c r="C16" s="230"/>
    </row>
    <row r="17" spans="1:3" s="235" customFormat="1" ht="17.25">
      <c r="A17" s="238" t="s">
        <v>808</v>
      </c>
      <c r="B17" s="229" t="s">
        <v>809</v>
      </c>
      <c r="C17" s="230">
        <f>21000+42342.6+21065.1-988+738+795</f>
        <v>84952.7</v>
      </c>
    </row>
    <row r="18" spans="1:3" ht="42" customHeight="1">
      <c r="A18" s="238" t="s">
        <v>810</v>
      </c>
      <c r="B18" s="239" t="s">
        <v>811</v>
      </c>
      <c r="C18" s="230">
        <f>C20+C21+C19</f>
        <v>20000</v>
      </c>
    </row>
    <row r="19" spans="1:3" s="225" customFormat="1" ht="36">
      <c r="A19" s="236" t="s">
        <v>812</v>
      </c>
      <c r="B19" s="237" t="s">
        <v>813</v>
      </c>
      <c r="C19" s="234">
        <v>20000</v>
      </c>
    </row>
    <row r="20" spans="1:3" s="225" customFormat="1" ht="62.25" customHeight="1">
      <c r="A20" s="236" t="s">
        <v>814</v>
      </c>
      <c r="B20" s="237" t="s">
        <v>815</v>
      </c>
      <c r="C20" s="234">
        <v>-20000</v>
      </c>
    </row>
    <row r="21" spans="1:3" s="225" customFormat="1" ht="54">
      <c r="A21" s="236" t="s">
        <v>816</v>
      </c>
      <c r="B21" s="237" t="s">
        <v>817</v>
      </c>
      <c r="C21" s="234">
        <v>20000</v>
      </c>
    </row>
    <row r="22" spans="1:3" s="225" customFormat="1" ht="18" hidden="1">
      <c r="A22" s="240"/>
      <c r="B22" s="241"/>
      <c r="C22" s="242"/>
    </row>
    <row r="23" spans="1:3" ht="31.5" customHeight="1" hidden="1">
      <c r="A23" s="238" t="s">
        <v>818</v>
      </c>
      <c r="B23" s="239" t="s">
        <v>819</v>
      </c>
      <c r="C23" s="230">
        <f>C25</f>
        <v>0</v>
      </c>
    </row>
    <row r="24" spans="1:3" s="225" customFormat="1" ht="18" hidden="1">
      <c r="A24" s="240"/>
      <c r="B24" s="241"/>
      <c r="C24" s="242"/>
    </row>
    <row r="25" spans="1:3" s="225" customFormat="1" ht="36" hidden="1">
      <c r="A25" s="240" t="s">
        <v>820</v>
      </c>
      <c r="B25" s="241" t="s">
        <v>821</v>
      </c>
      <c r="C25" s="242"/>
    </row>
    <row r="26" spans="1:3" s="225" customFormat="1" ht="18" hidden="1">
      <c r="A26" s="240"/>
      <c r="B26" s="241"/>
      <c r="C26" s="242"/>
    </row>
    <row r="27" spans="1:3" s="225" customFormat="1" ht="32.25" customHeight="1" thickBot="1">
      <c r="A27" s="243"/>
      <c r="B27" s="244" t="s">
        <v>822</v>
      </c>
      <c r="C27" s="245">
        <f>C11+C13+C18+C16+C23+C17</f>
        <v>165557.5</v>
      </c>
    </row>
    <row r="28" spans="1:3" ht="12.75">
      <c r="A28" s="246"/>
      <c r="B28" s="246"/>
      <c r="C28" s="247"/>
    </row>
    <row r="29" spans="1:3" ht="12.75">
      <c r="A29" s="248"/>
      <c r="B29" s="248"/>
      <c r="C29" s="249"/>
    </row>
    <row r="30" spans="1:3" s="225" customFormat="1" ht="12.75">
      <c r="A30" s="248"/>
      <c r="B30" s="248"/>
      <c r="C30" s="249"/>
    </row>
    <row r="31" spans="1:3" s="225" customFormat="1" ht="12.75">
      <c r="A31" s="246"/>
      <c r="B31" s="246"/>
      <c r="C31" s="247"/>
    </row>
    <row r="32" spans="1:3" s="225" customFormat="1" ht="12.75">
      <c r="A32" s="246"/>
      <c r="B32" s="250"/>
      <c r="C32" s="247"/>
    </row>
    <row r="33" spans="1:3" ht="12.75">
      <c r="A33" s="246"/>
      <c r="B33" s="250"/>
      <c r="C33" s="247"/>
    </row>
    <row r="34" spans="1:3" ht="17.25">
      <c r="A34" s="251"/>
      <c r="B34" s="252"/>
      <c r="C34" s="253"/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85" zoomScaleNormal="85" zoomScalePageLayoutView="0" workbookViewId="0" topLeftCell="A1">
      <selection activeCell="A1" sqref="A1"/>
    </sheetView>
  </sheetViews>
  <sheetFormatPr defaultColWidth="10.140625" defaultRowHeight="15"/>
  <cols>
    <col min="1" max="1" width="3.8515625" style="352" customWidth="1"/>
    <col min="2" max="2" width="50.28125" style="190" customWidth="1"/>
    <col min="3" max="3" width="8.28125" style="312" customWidth="1"/>
    <col min="4" max="6" width="16.28125" style="350" customWidth="1"/>
    <col min="7" max="7" width="47.28125" style="190" customWidth="1"/>
    <col min="8" max="16384" width="10.140625" style="312" customWidth="1"/>
  </cols>
  <sheetData>
    <row r="1" spans="1:7" s="351" customFormat="1" ht="14.25">
      <c r="A1" s="187"/>
      <c r="B1" s="188"/>
      <c r="C1" s="181"/>
      <c r="D1" s="347"/>
      <c r="E1" s="347"/>
      <c r="F1" s="347"/>
      <c r="G1" s="319" t="s">
        <v>171</v>
      </c>
    </row>
    <row r="2" spans="1:7" s="351" customFormat="1" ht="14.25">
      <c r="A2" s="187"/>
      <c r="B2" s="188"/>
      <c r="C2" s="181"/>
      <c r="D2" s="347"/>
      <c r="E2" s="347"/>
      <c r="F2" s="347"/>
      <c r="G2" s="179" t="s">
        <v>170</v>
      </c>
    </row>
    <row r="3" spans="1:7" s="351" customFormat="1" ht="14.25">
      <c r="A3" s="187"/>
      <c r="B3" s="188"/>
      <c r="C3" s="181"/>
      <c r="D3" s="347"/>
      <c r="E3" s="347"/>
      <c r="F3" s="347"/>
      <c r="G3" s="179" t="s">
        <v>299</v>
      </c>
    </row>
    <row r="4" spans="1:7" s="351" customFormat="1" ht="14.25">
      <c r="A4" s="187"/>
      <c r="B4" s="188"/>
      <c r="C4" s="181"/>
      <c r="D4" s="347"/>
      <c r="E4" s="347"/>
      <c r="F4" s="347"/>
      <c r="G4" s="179" t="s">
        <v>1006</v>
      </c>
    </row>
    <row r="5" spans="1:7" s="351" customFormat="1" ht="14.25">
      <c r="A5" s="187"/>
      <c r="B5" s="188"/>
      <c r="D5" s="347"/>
      <c r="E5" s="347"/>
      <c r="F5" s="347"/>
      <c r="G5" s="179" t="s">
        <v>1321</v>
      </c>
    </row>
    <row r="6" spans="1:7" s="351" customFormat="1" ht="14.25">
      <c r="A6" s="187"/>
      <c r="B6" s="188"/>
      <c r="C6" s="181"/>
      <c r="D6" s="347"/>
      <c r="E6" s="347"/>
      <c r="F6" s="347"/>
      <c r="G6" s="189" t="s">
        <v>710</v>
      </c>
    </row>
    <row r="7" spans="3:7" ht="12.75">
      <c r="C7" s="353"/>
      <c r="D7" s="354"/>
      <c r="E7" s="354"/>
      <c r="F7" s="354"/>
      <c r="G7" s="353"/>
    </row>
    <row r="8" spans="1:7" ht="38.25" customHeight="1">
      <c r="A8" s="568" t="s">
        <v>912</v>
      </c>
      <c r="B8" s="568"/>
      <c r="C8" s="568"/>
      <c r="D8" s="568"/>
      <c r="E8" s="568"/>
      <c r="F8" s="568"/>
      <c r="G8" s="568"/>
    </row>
    <row r="9" spans="1:7" ht="12.75">
      <c r="A9" s="191"/>
      <c r="B9" s="192"/>
      <c r="C9" s="192"/>
      <c r="D9" s="567"/>
      <c r="E9" s="567"/>
      <c r="F9" s="567"/>
      <c r="G9" s="427" t="s">
        <v>301</v>
      </c>
    </row>
    <row r="10" spans="1:7" s="493" customFormat="1" ht="15" customHeight="1">
      <c r="A10" s="569" t="s">
        <v>344</v>
      </c>
      <c r="B10" s="569" t="s">
        <v>711</v>
      </c>
      <c r="C10" s="569" t="s">
        <v>712</v>
      </c>
      <c r="D10" s="570" t="s">
        <v>828</v>
      </c>
      <c r="E10" s="571" t="s">
        <v>713</v>
      </c>
      <c r="F10" s="572"/>
      <c r="G10" s="569" t="s">
        <v>829</v>
      </c>
    </row>
    <row r="11" spans="1:7" s="493" customFormat="1" ht="12">
      <c r="A11" s="569"/>
      <c r="B11" s="569"/>
      <c r="C11" s="569"/>
      <c r="D11" s="570"/>
      <c r="E11" s="492" t="s">
        <v>714</v>
      </c>
      <c r="F11" s="492" t="s">
        <v>715</v>
      </c>
      <c r="G11" s="569"/>
    </row>
    <row r="12" spans="1:7" s="194" customFormat="1" ht="17.25">
      <c r="A12" s="561" t="s">
        <v>918</v>
      </c>
      <c r="B12" s="562"/>
      <c r="C12" s="562"/>
      <c r="D12" s="562"/>
      <c r="E12" s="562"/>
      <c r="F12" s="562"/>
      <c r="G12" s="563"/>
    </row>
    <row r="13" spans="1:7" s="194" customFormat="1" ht="48" customHeight="1">
      <c r="A13" s="564" t="s">
        <v>722</v>
      </c>
      <c r="B13" s="565"/>
      <c r="C13" s="565"/>
      <c r="D13" s="565"/>
      <c r="E13" s="565"/>
      <c r="F13" s="565"/>
      <c r="G13" s="566"/>
    </row>
    <row r="14" spans="1:7" ht="30.75">
      <c r="A14" s="310">
        <v>1</v>
      </c>
      <c r="B14" s="428" t="s">
        <v>723</v>
      </c>
      <c r="C14" s="417">
        <v>2015</v>
      </c>
      <c r="D14" s="417">
        <f>E14+F14</f>
        <v>600</v>
      </c>
      <c r="E14" s="417">
        <v>100</v>
      </c>
      <c r="F14" s="417">
        <v>500</v>
      </c>
      <c r="G14" s="428" t="s">
        <v>878</v>
      </c>
    </row>
    <row r="15" spans="1:7" ht="48.75" customHeight="1">
      <c r="A15" s="310">
        <v>2</v>
      </c>
      <c r="B15" s="311" t="s">
        <v>1066</v>
      </c>
      <c r="C15" s="417">
        <v>2014</v>
      </c>
      <c r="D15" s="417">
        <f>E15+F15</f>
        <v>174.2</v>
      </c>
      <c r="E15" s="417">
        <v>174.2</v>
      </c>
      <c r="F15" s="417"/>
      <c r="G15" s="310" t="s">
        <v>1068</v>
      </c>
    </row>
    <row r="16" spans="1:7" ht="46.5">
      <c r="A16" s="310">
        <v>3</v>
      </c>
      <c r="B16" s="310" t="s">
        <v>1067</v>
      </c>
      <c r="C16" s="417">
        <v>2014</v>
      </c>
      <c r="D16" s="417">
        <f>E16+F16</f>
        <v>1045</v>
      </c>
      <c r="E16" s="417">
        <f>760.9+284.1</f>
        <v>1045</v>
      </c>
      <c r="F16" s="417"/>
      <c r="G16" s="310" t="s">
        <v>1309</v>
      </c>
    </row>
    <row r="17" spans="1:7" ht="15">
      <c r="A17" s="310"/>
      <c r="B17" s="429" t="s">
        <v>724</v>
      </c>
      <c r="C17" s="417"/>
      <c r="D17" s="289">
        <f>SUM(D14:D16)</f>
        <v>1819.2</v>
      </c>
      <c r="E17" s="289">
        <f>SUM(E14:E16)</f>
        <v>1319.2</v>
      </c>
      <c r="F17" s="289">
        <f>SUM(F14:F16)</f>
        <v>500</v>
      </c>
      <c r="G17" s="428"/>
    </row>
    <row r="18" spans="1:7" ht="15">
      <c r="A18" s="310"/>
      <c r="B18" s="429" t="s">
        <v>721</v>
      </c>
      <c r="C18" s="417"/>
      <c r="D18" s="348">
        <f>D17</f>
        <v>1819.2</v>
      </c>
      <c r="E18" s="348">
        <f>E17</f>
        <v>1319.2</v>
      </c>
      <c r="F18" s="348">
        <f>F17</f>
        <v>500</v>
      </c>
      <c r="G18" s="428"/>
    </row>
    <row r="19" spans="1:7" s="193" customFormat="1" ht="43.5" customHeight="1">
      <c r="A19" s="561" t="s">
        <v>207</v>
      </c>
      <c r="B19" s="562"/>
      <c r="C19" s="562"/>
      <c r="D19" s="562"/>
      <c r="E19" s="562"/>
      <c r="F19" s="562"/>
      <c r="G19" s="563"/>
    </row>
    <row r="20" spans="1:7" s="440" customFormat="1" ht="58.5" customHeight="1">
      <c r="A20" s="564" t="s">
        <v>448</v>
      </c>
      <c r="B20" s="565"/>
      <c r="C20" s="565"/>
      <c r="D20" s="565"/>
      <c r="E20" s="565"/>
      <c r="F20" s="565"/>
      <c r="G20" s="566"/>
    </row>
    <row r="21" spans="1:7" ht="30.75">
      <c r="A21" s="310">
        <v>4</v>
      </c>
      <c r="B21" s="428" t="s">
        <v>1149</v>
      </c>
      <c r="C21" s="417">
        <v>2015</v>
      </c>
      <c r="D21" s="430">
        <f>E21+F21</f>
        <v>11230</v>
      </c>
      <c r="E21" s="430">
        <v>230</v>
      </c>
      <c r="F21" s="430">
        <f>8000+3000</f>
        <v>11000</v>
      </c>
      <c r="G21" s="428" t="s">
        <v>1238</v>
      </c>
    </row>
    <row r="22" spans="1:7" s="193" customFormat="1" ht="17.25">
      <c r="A22" s="310"/>
      <c r="B22" s="429" t="s">
        <v>724</v>
      </c>
      <c r="C22" s="417"/>
      <c r="D22" s="289">
        <f aca="true" t="shared" si="0" ref="D22:F23">D21</f>
        <v>11230</v>
      </c>
      <c r="E22" s="289">
        <f t="shared" si="0"/>
        <v>230</v>
      </c>
      <c r="F22" s="289">
        <f t="shared" si="0"/>
        <v>11000</v>
      </c>
      <c r="G22" s="428"/>
    </row>
    <row r="23" spans="1:7" s="193" customFormat="1" ht="17.25">
      <c r="A23" s="310"/>
      <c r="B23" s="429" t="s">
        <v>721</v>
      </c>
      <c r="C23" s="417"/>
      <c r="D23" s="348">
        <f t="shared" si="0"/>
        <v>11230</v>
      </c>
      <c r="E23" s="348">
        <f t="shared" si="0"/>
        <v>230</v>
      </c>
      <c r="F23" s="348">
        <f t="shared" si="0"/>
        <v>11000</v>
      </c>
      <c r="G23" s="428"/>
    </row>
    <row r="24" spans="1:7" s="194" customFormat="1" ht="27.75" customHeight="1">
      <c r="A24" s="561" t="s">
        <v>716</v>
      </c>
      <c r="B24" s="562"/>
      <c r="C24" s="562"/>
      <c r="D24" s="562"/>
      <c r="E24" s="562"/>
      <c r="F24" s="562"/>
      <c r="G24" s="563"/>
    </row>
    <row r="25" spans="1:7" s="439" customFormat="1" ht="27.75" customHeight="1">
      <c r="A25" s="564" t="s">
        <v>1057</v>
      </c>
      <c r="B25" s="565"/>
      <c r="C25" s="565"/>
      <c r="D25" s="565"/>
      <c r="E25" s="565"/>
      <c r="F25" s="565"/>
      <c r="G25" s="566"/>
    </row>
    <row r="26" spans="1:7" ht="45.75" customHeight="1">
      <c r="A26" s="310">
        <v>5</v>
      </c>
      <c r="B26" s="428" t="s">
        <v>1058</v>
      </c>
      <c r="C26" s="417">
        <v>2014</v>
      </c>
      <c r="D26" s="430">
        <f aca="true" t="shared" si="1" ref="D26:D32">E26+F26</f>
        <v>700</v>
      </c>
      <c r="E26" s="430">
        <v>400</v>
      </c>
      <c r="F26" s="430">
        <v>300</v>
      </c>
      <c r="G26" s="310" t="s">
        <v>1188</v>
      </c>
    </row>
    <row r="27" spans="1:7" ht="45.75" customHeight="1">
      <c r="A27" s="310">
        <v>6</v>
      </c>
      <c r="B27" s="428" t="s">
        <v>1133</v>
      </c>
      <c r="C27" s="417">
        <v>2015</v>
      </c>
      <c r="D27" s="430">
        <f t="shared" si="1"/>
        <v>350</v>
      </c>
      <c r="E27" s="430"/>
      <c r="F27" s="430">
        <v>350</v>
      </c>
      <c r="G27" s="310" t="s">
        <v>1154</v>
      </c>
    </row>
    <row r="28" spans="1:7" ht="45.75" customHeight="1">
      <c r="A28" s="310">
        <v>7</v>
      </c>
      <c r="B28" s="428" t="s">
        <v>1135</v>
      </c>
      <c r="C28" s="417">
        <v>2015</v>
      </c>
      <c r="D28" s="430">
        <f t="shared" si="1"/>
        <v>350</v>
      </c>
      <c r="E28" s="430"/>
      <c r="F28" s="430">
        <v>350</v>
      </c>
      <c r="G28" s="310" t="s">
        <v>1251</v>
      </c>
    </row>
    <row r="29" spans="1:7" ht="62.25">
      <c r="A29" s="310">
        <v>8</v>
      </c>
      <c r="B29" s="428" t="s">
        <v>1059</v>
      </c>
      <c r="C29" s="417">
        <v>2014</v>
      </c>
      <c r="D29" s="430">
        <f t="shared" si="1"/>
        <v>370.3</v>
      </c>
      <c r="E29" s="430">
        <v>370.3</v>
      </c>
      <c r="F29" s="430"/>
      <c r="G29" s="428" t="s">
        <v>1061</v>
      </c>
    </row>
    <row r="30" spans="1:7" ht="30.75">
      <c r="A30" s="310">
        <v>9</v>
      </c>
      <c r="B30" s="428" t="s">
        <v>1153</v>
      </c>
      <c r="C30" s="417">
        <v>2015</v>
      </c>
      <c r="D30" s="430">
        <f t="shared" si="1"/>
        <v>320</v>
      </c>
      <c r="E30" s="430">
        <v>235</v>
      </c>
      <c r="F30" s="430">
        <v>85</v>
      </c>
      <c r="G30" s="428" t="s">
        <v>1239</v>
      </c>
    </row>
    <row r="31" spans="1:7" ht="49.5" customHeight="1">
      <c r="A31" s="310">
        <v>10</v>
      </c>
      <c r="B31" s="428" t="s">
        <v>1060</v>
      </c>
      <c r="C31" s="417">
        <v>2014</v>
      </c>
      <c r="D31" s="430">
        <f t="shared" si="1"/>
        <v>475.4</v>
      </c>
      <c r="E31" s="430">
        <v>95.4</v>
      </c>
      <c r="F31" s="430">
        <v>380</v>
      </c>
      <c r="G31" s="428" t="s">
        <v>1156</v>
      </c>
    </row>
    <row r="32" spans="1:7" ht="33" customHeight="1">
      <c r="A32" s="310">
        <v>11</v>
      </c>
      <c r="B32" s="428" t="s">
        <v>1134</v>
      </c>
      <c r="C32" s="417">
        <v>2015</v>
      </c>
      <c r="D32" s="430">
        <f t="shared" si="1"/>
        <v>300</v>
      </c>
      <c r="E32" s="430"/>
      <c r="F32" s="430">
        <v>300</v>
      </c>
      <c r="G32" s="428" t="s">
        <v>1157</v>
      </c>
    </row>
    <row r="33" spans="1:7" ht="15">
      <c r="A33" s="310"/>
      <c r="B33" s="429" t="s">
        <v>724</v>
      </c>
      <c r="C33" s="289"/>
      <c r="D33" s="431">
        <f>SUM(D26:D32)</f>
        <v>2865.7000000000003</v>
      </c>
      <c r="E33" s="431">
        <f>SUM(E26:E32)</f>
        <v>1100.7</v>
      </c>
      <c r="F33" s="431">
        <f>SUM(F26:F32)</f>
        <v>1765</v>
      </c>
      <c r="G33" s="429"/>
    </row>
    <row r="34" spans="1:7" s="194" customFormat="1" ht="39" customHeight="1">
      <c r="A34" s="564" t="s">
        <v>718</v>
      </c>
      <c r="B34" s="565"/>
      <c r="C34" s="565"/>
      <c r="D34" s="565"/>
      <c r="E34" s="565"/>
      <c r="F34" s="565"/>
      <c r="G34" s="566"/>
    </row>
    <row r="35" spans="1:7" ht="30" customHeight="1">
      <c r="A35" s="310">
        <v>12</v>
      </c>
      <c r="B35" s="428" t="s">
        <v>1136</v>
      </c>
      <c r="C35" s="417">
        <v>2015</v>
      </c>
      <c r="D35" s="430">
        <f aca="true" t="shared" si="2" ref="D35:D50">E35+F35</f>
        <v>700</v>
      </c>
      <c r="E35" s="430"/>
      <c r="F35" s="430">
        <v>700</v>
      </c>
      <c r="G35" s="428" t="s">
        <v>1155</v>
      </c>
    </row>
    <row r="36" spans="1:7" ht="30.75">
      <c r="A36" s="310">
        <v>13</v>
      </c>
      <c r="B36" s="428" t="s">
        <v>1137</v>
      </c>
      <c r="C36" s="417">
        <v>2015</v>
      </c>
      <c r="D36" s="430">
        <f t="shared" si="2"/>
        <v>650</v>
      </c>
      <c r="E36" s="430"/>
      <c r="F36" s="430">
        <v>650</v>
      </c>
      <c r="G36" s="428" t="s">
        <v>1155</v>
      </c>
    </row>
    <row r="37" spans="1:7" ht="46.5">
      <c r="A37" s="310">
        <v>14</v>
      </c>
      <c r="B37" s="428" t="s">
        <v>1184</v>
      </c>
      <c r="C37" s="417">
        <v>2015</v>
      </c>
      <c r="D37" s="430">
        <f t="shared" si="2"/>
        <v>7000</v>
      </c>
      <c r="E37" s="430">
        <v>7000</v>
      </c>
      <c r="F37" s="430"/>
      <c r="G37" s="428" t="s">
        <v>1185</v>
      </c>
    </row>
    <row r="38" spans="1:7" ht="30.75">
      <c r="A38" s="310">
        <v>15</v>
      </c>
      <c r="B38" s="428" t="s">
        <v>1151</v>
      </c>
      <c r="C38" s="417">
        <v>2015</v>
      </c>
      <c r="D38" s="430">
        <f t="shared" si="2"/>
        <v>500</v>
      </c>
      <c r="E38" s="430"/>
      <c r="F38" s="430">
        <v>500</v>
      </c>
      <c r="G38" s="428" t="s">
        <v>1155</v>
      </c>
    </row>
    <row r="39" spans="1:7" ht="30.75">
      <c r="A39" s="310">
        <v>16</v>
      </c>
      <c r="B39" s="428" t="s">
        <v>1150</v>
      </c>
      <c r="C39" s="417">
        <v>2015</v>
      </c>
      <c r="D39" s="430">
        <f t="shared" si="2"/>
        <v>600</v>
      </c>
      <c r="E39" s="430"/>
      <c r="F39" s="430">
        <v>600</v>
      </c>
      <c r="G39" s="428" t="s">
        <v>1158</v>
      </c>
    </row>
    <row r="40" spans="1:7" ht="30.75">
      <c r="A40" s="310">
        <v>17</v>
      </c>
      <c r="B40" s="428" t="s">
        <v>1143</v>
      </c>
      <c r="C40" s="417">
        <v>2015</v>
      </c>
      <c r="D40" s="430">
        <f t="shared" si="2"/>
        <v>580</v>
      </c>
      <c r="E40" s="430"/>
      <c r="F40" s="430">
        <v>580</v>
      </c>
      <c r="G40" s="428" t="s">
        <v>1159</v>
      </c>
    </row>
    <row r="41" spans="1:7" ht="46.5">
      <c r="A41" s="310">
        <v>18</v>
      </c>
      <c r="B41" s="428" t="s">
        <v>1062</v>
      </c>
      <c r="C41" s="417">
        <v>2014</v>
      </c>
      <c r="D41" s="430">
        <f t="shared" si="2"/>
        <v>1065</v>
      </c>
      <c r="E41" s="430">
        <f>50+1015</f>
        <v>1065</v>
      </c>
      <c r="F41" s="430"/>
      <c r="G41" s="428" t="s">
        <v>1240</v>
      </c>
    </row>
    <row r="42" spans="1:7" ht="30.75">
      <c r="A42" s="310">
        <v>19</v>
      </c>
      <c r="B42" s="428" t="s">
        <v>1138</v>
      </c>
      <c r="C42" s="417">
        <v>2015</v>
      </c>
      <c r="D42" s="430">
        <f t="shared" si="2"/>
        <v>400</v>
      </c>
      <c r="E42" s="430"/>
      <c r="F42" s="430">
        <v>400</v>
      </c>
      <c r="G42" s="428" t="s">
        <v>1160</v>
      </c>
    </row>
    <row r="43" spans="1:7" ht="30.75">
      <c r="A43" s="310">
        <v>20</v>
      </c>
      <c r="B43" s="428" t="s">
        <v>1152</v>
      </c>
      <c r="C43" s="417">
        <v>2015</v>
      </c>
      <c r="D43" s="430">
        <f t="shared" si="2"/>
        <v>470</v>
      </c>
      <c r="E43" s="430"/>
      <c r="F43" s="430">
        <v>470</v>
      </c>
      <c r="G43" s="428" t="s">
        <v>1155</v>
      </c>
    </row>
    <row r="44" spans="1:7" ht="30.75">
      <c r="A44" s="310">
        <v>21</v>
      </c>
      <c r="B44" s="428" t="s">
        <v>1139</v>
      </c>
      <c r="C44" s="417">
        <v>2015</v>
      </c>
      <c r="D44" s="430">
        <f t="shared" si="2"/>
        <v>1100</v>
      </c>
      <c r="E44" s="430"/>
      <c r="F44" s="430">
        <f>500+600</f>
        <v>1100</v>
      </c>
      <c r="G44" s="428" t="s">
        <v>1161</v>
      </c>
    </row>
    <row r="45" spans="1:7" ht="30.75">
      <c r="A45" s="310">
        <v>22</v>
      </c>
      <c r="B45" s="428" t="s">
        <v>1140</v>
      </c>
      <c r="C45" s="417">
        <v>2015</v>
      </c>
      <c r="D45" s="430">
        <f t="shared" si="2"/>
        <v>300</v>
      </c>
      <c r="E45" s="430"/>
      <c r="F45" s="430">
        <v>300</v>
      </c>
      <c r="G45" s="428" t="s">
        <v>1162</v>
      </c>
    </row>
    <row r="46" spans="1:7" ht="30.75">
      <c r="A46" s="310">
        <v>23</v>
      </c>
      <c r="B46" s="428" t="s">
        <v>1141</v>
      </c>
      <c r="C46" s="417">
        <v>2015</v>
      </c>
      <c r="D46" s="430">
        <f t="shared" si="2"/>
        <v>100</v>
      </c>
      <c r="E46" s="430"/>
      <c r="F46" s="430">
        <v>100</v>
      </c>
      <c r="G46" s="428" t="s">
        <v>1163</v>
      </c>
    </row>
    <row r="47" spans="1:7" ht="30.75">
      <c r="A47" s="310">
        <v>24</v>
      </c>
      <c r="B47" s="428" t="s">
        <v>789</v>
      </c>
      <c r="C47" s="417" t="s">
        <v>876</v>
      </c>
      <c r="D47" s="430">
        <f t="shared" si="2"/>
        <v>61902.6</v>
      </c>
      <c r="E47" s="430">
        <v>39374.6</v>
      </c>
      <c r="F47" s="430">
        <f>19768+2760</f>
        <v>22528</v>
      </c>
      <c r="G47" s="428" t="s">
        <v>719</v>
      </c>
    </row>
    <row r="48" spans="1:7" ht="30.75">
      <c r="A48" s="310">
        <v>25</v>
      </c>
      <c r="B48" s="428" t="s">
        <v>1142</v>
      </c>
      <c r="C48" s="417">
        <v>2015</v>
      </c>
      <c r="D48" s="430">
        <f t="shared" si="2"/>
        <v>965</v>
      </c>
      <c r="E48" s="430"/>
      <c r="F48" s="430">
        <v>965</v>
      </c>
      <c r="G48" s="428" t="s">
        <v>1164</v>
      </c>
    </row>
    <row r="49" spans="1:7" ht="30.75">
      <c r="A49" s="310">
        <v>26</v>
      </c>
      <c r="B49" s="428" t="s">
        <v>1144</v>
      </c>
      <c r="C49" s="417">
        <v>2015</v>
      </c>
      <c r="D49" s="430">
        <f t="shared" si="2"/>
        <v>200</v>
      </c>
      <c r="E49" s="430"/>
      <c r="F49" s="430">
        <v>200</v>
      </c>
      <c r="G49" s="428" t="s">
        <v>1165</v>
      </c>
    </row>
    <row r="50" spans="1:7" ht="15">
      <c r="A50" s="310">
        <v>27</v>
      </c>
      <c r="B50" s="428" t="s">
        <v>1145</v>
      </c>
      <c r="C50" s="417">
        <v>2015</v>
      </c>
      <c r="D50" s="430">
        <f t="shared" si="2"/>
        <v>200</v>
      </c>
      <c r="E50" s="430"/>
      <c r="F50" s="430">
        <v>200</v>
      </c>
      <c r="G50" s="428" t="s">
        <v>1155</v>
      </c>
    </row>
    <row r="51" spans="1:7" ht="15">
      <c r="A51" s="310"/>
      <c r="B51" s="429" t="s">
        <v>717</v>
      </c>
      <c r="C51" s="289"/>
      <c r="D51" s="431">
        <f>SUM(D35:D50)</f>
        <v>76732.6</v>
      </c>
      <c r="E51" s="431">
        <f>SUM(E35:E50)</f>
        <v>47439.6</v>
      </c>
      <c r="F51" s="431">
        <f>SUM(F35:F50)</f>
        <v>29293</v>
      </c>
      <c r="G51" s="429"/>
    </row>
    <row r="52" spans="1:7" ht="18">
      <c r="A52" s="564" t="s">
        <v>720</v>
      </c>
      <c r="B52" s="565"/>
      <c r="C52" s="565"/>
      <c r="D52" s="565"/>
      <c r="E52" s="565"/>
      <c r="F52" s="565"/>
      <c r="G52" s="566"/>
    </row>
    <row r="53" spans="1:7" ht="30.75">
      <c r="A53" s="310">
        <v>28</v>
      </c>
      <c r="B53" s="428" t="s">
        <v>875</v>
      </c>
      <c r="C53" s="417">
        <v>2015</v>
      </c>
      <c r="D53" s="417">
        <f>E53+F53</f>
        <v>500</v>
      </c>
      <c r="E53" s="417">
        <v>500</v>
      </c>
      <c r="F53" s="417"/>
      <c r="G53" s="428" t="s">
        <v>877</v>
      </c>
    </row>
    <row r="54" spans="1:7" ht="30.75">
      <c r="A54" s="310">
        <v>29</v>
      </c>
      <c r="B54" s="428" t="s">
        <v>1063</v>
      </c>
      <c r="C54" s="417">
        <v>2014</v>
      </c>
      <c r="D54" s="417">
        <f>E54+F54</f>
        <v>300</v>
      </c>
      <c r="E54" s="417">
        <v>300</v>
      </c>
      <c r="F54" s="417"/>
      <c r="G54" s="310" t="s">
        <v>1065</v>
      </c>
    </row>
    <row r="55" spans="1:7" ht="51.75" customHeight="1">
      <c r="A55" s="310">
        <v>30</v>
      </c>
      <c r="B55" s="428" t="s">
        <v>1064</v>
      </c>
      <c r="C55" s="417" t="s">
        <v>876</v>
      </c>
      <c r="D55" s="417">
        <f>E55+F55</f>
        <v>575.1</v>
      </c>
      <c r="E55" s="417">
        <v>188.1</v>
      </c>
      <c r="F55" s="417">
        <v>387</v>
      </c>
      <c r="G55" s="310" t="s">
        <v>1166</v>
      </c>
    </row>
    <row r="56" spans="1:7" ht="62.25">
      <c r="A56" s="310">
        <v>31</v>
      </c>
      <c r="B56" s="428" t="s">
        <v>1146</v>
      </c>
      <c r="C56" s="417">
        <v>2015</v>
      </c>
      <c r="D56" s="417">
        <f>E56+F56</f>
        <v>500</v>
      </c>
      <c r="E56" s="417"/>
      <c r="F56" s="417">
        <v>500</v>
      </c>
      <c r="G56" s="310" t="s">
        <v>1167</v>
      </c>
    </row>
    <row r="57" spans="1:7" ht="15">
      <c r="A57" s="310"/>
      <c r="B57" s="429" t="s">
        <v>717</v>
      </c>
      <c r="C57" s="417"/>
      <c r="D57" s="432">
        <f>SUM(D53:D56)</f>
        <v>1875.1</v>
      </c>
      <c r="E57" s="432">
        <f>SUM(E53:E56)</f>
        <v>988.1</v>
      </c>
      <c r="F57" s="432">
        <f>SUM(F53:F56)</f>
        <v>887</v>
      </c>
      <c r="G57" s="428"/>
    </row>
    <row r="58" spans="1:7" ht="15">
      <c r="A58" s="433"/>
      <c r="B58" s="434" t="s">
        <v>721</v>
      </c>
      <c r="C58" s="435"/>
      <c r="D58" s="436">
        <f>D57+D51+D33</f>
        <v>81473.40000000001</v>
      </c>
      <c r="E58" s="436">
        <f>E57+E51+E33</f>
        <v>49528.399999999994</v>
      </c>
      <c r="F58" s="436">
        <f>F57+F51+F33</f>
        <v>31945</v>
      </c>
      <c r="G58" s="437"/>
    </row>
    <row r="59" spans="1:7" ht="33.75" customHeight="1">
      <c r="A59" s="561" t="s">
        <v>1072</v>
      </c>
      <c r="B59" s="562"/>
      <c r="C59" s="562"/>
      <c r="D59" s="562"/>
      <c r="E59" s="562"/>
      <c r="F59" s="562"/>
      <c r="G59" s="563"/>
    </row>
    <row r="60" spans="1:7" ht="18">
      <c r="A60" s="564" t="s">
        <v>1073</v>
      </c>
      <c r="B60" s="565"/>
      <c r="C60" s="565"/>
      <c r="D60" s="565"/>
      <c r="E60" s="565"/>
      <c r="F60" s="565"/>
      <c r="G60" s="566"/>
    </row>
    <row r="61" spans="1:7" ht="46.5">
      <c r="A61" s="310">
        <v>32</v>
      </c>
      <c r="B61" s="428" t="s">
        <v>1074</v>
      </c>
      <c r="C61" s="417">
        <v>2014</v>
      </c>
      <c r="D61" s="417">
        <f>E61+F61</f>
        <v>288.8</v>
      </c>
      <c r="E61" s="417">
        <v>288.8</v>
      </c>
      <c r="F61" s="417">
        <v>0</v>
      </c>
      <c r="G61" s="310" t="s">
        <v>1075</v>
      </c>
    </row>
    <row r="62" spans="1:7" ht="15">
      <c r="A62" s="310"/>
      <c r="B62" s="429" t="s">
        <v>1077</v>
      </c>
      <c r="C62" s="417"/>
      <c r="D62" s="289">
        <f>SUM(D61:D61)</f>
        <v>288.8</v>
      </c>
      <c r="E62" s="289">
        <f>SUM(E61:E61)</f>
        <v>288.8</v>
      </c>
      <c r="F62" s="289">
        <f>SUM(F61:F61)</f>
        <v>0</v>
      </c>
      <c r="G62" s="428"/>
    </row>
    <row r="63" spans="1:7" ht="33.75" customHeight="1">
      <c r="A63" s="561" t="s">
        <v>430</v>
      </c>
      <c r="B63" s="562"/>
      <c r="C63" s="562"/>
      <c r="D63" s="562"/>
      <c r="E63" s="562"/>
      <c r="F63" s="562"/>
      <c r="G63" s="563"/>
    </row>
    <row r="64" spans="1:7" ht="18">
      <c r="A64" s="564" t="s">
        <v>1076</v>
      </c>
      <c r="B64" s="565"/>
      <c r="C64" s="565"/>
      <c r="D64" s="565"/>
      <c r="E64" s="565"/>
      <c r="F64" s="565"/>
      <c r="G64" s="566"/>
    </row>
    <row r="65" spans="1:7" ht="78">
      <c r="A65" s="310">
        <v>33</v>
      </c>
      <c r="B65" s="310" t="s">
        <v>1069</v>
      </c>
      <c r="C65" s="417" t="s">
        <v>876</v>
      </c>
      <c r="D65" s="438">
        <f>E65+F65</f>
        <v>133</v>
      </c>
      <c r="E65" s="438">
        <v>133</v>
      </c>
      <c r="F65" s="438"/>
      <c r="G65" s="310" t="s">
        <v>1086</v>
      </c>
    </row>
    <row r="66" spans="1:7" ht="93">
      <c r="A66" s="310">
        <v>34</v>
      </c>
      <c r="B66" s="310" t="s">
        <v>1070</v>
      </c>
      <c r="C66" s="417" t="s">
        <v>876</v>
      </c>
      <c r="D66" s="438">
        <f>E66+F66</f>
        <v>917</v>
      </c>
      <c r="E66" s="438">
        <v>917</v>
      </c>
      <c r="F66" s="438"/>
      <c r="G66" s="310" t="s">
        <v>1071</v>
      </c>
    </row>
    <row r="67" spans="1:7" ht="15">
      <c r="A67" s="310"/>
      <c r="B67" s="429" t="s">
        <v>1077</v>
      </c>
      <c r="C67" s="417"/>
      <c r="D67" s="348">
        <f>SUM(D65:D66)</f>
        <v>1050</v>
      </c>
      <c r="E67" s="348">
        <f>SUM(E65:E66)</f>
        <v>1050</v>
      </c>
      <c r="F67" s="348">
        <f>SUM(F65:F66)</f>
        <v>0</v>
      </c>
      <c r="G67" s="428"/>
    </row>
    <row r="68" spans="1:7" ht="15">
      <c r="A68" s="355"/>
      <c r="B68" s="355" t="s">
        <v>725</v>
      </c>
      <c r="C68" s="289"/>
      <c r="D68" s="348">
        <f>D18+D58+D67+D62+D23</f>
        <v>95861.40000000001</v>
      </c>
      <c r="E68" s="348">
        <f>E18+E58+E67+E62+E23</f>
        <v>52416.399999999994</v>
      </c>
      <c r="F68" s="348">
        <f>F18+F58+F67+F62+F23</f>
        <v>43445</v>
      </c>
      <c r="G68" s="356"/>
    </row>
    <row r="71" spans="2:6" ht="15">
      <c r="B71" s="195"/>
      <c r="C71" s="195"/>
      <c r="D71" s="349"/>
      <c r="E71" s="349"/>
      <c r="F71" s="349"/>
    </row>
  </sheetData>
  <sheetProtection/>
  <mergeCells count="20">
    <mergeCell ref="D9:F9"/>
    <mergeCell ref="A12:G12"/>
    <mergeCell ref="A13:G13"/>
    <mergeCell ref="A8:G8"/>
    <mergeCell ref="A10:A11"/>
    <mergeCell ref="B10:B11"/>
    <mergeCell ref="C10:C11"/>
    <mergeCell ref="G10:G11"/>
    <mergeCell ref="D10:D11"/>
    <mergeCell ref="E10:F10"/>
    <mergeCell ref="A63:G63"/>
    <mergeCell ref="A64:G64"/>
    <mergeCell ref="A19:G19"/>
    <mergeCell ref="A20:G20"/>
    <mergeCell ref="A24:G24"/>
    <mergeCell ref="A25:G25"/>
    <mergeCell ref="A59:G59"/>
    <mergeCell ref="A60:G60"/>
    <mergeCell ref="A34:G34"/>
    <mergeCell ref="A52:G52"/>
  </mergeCells>
  <printOptions/>
  <pageMargins left="0.5905511811023623" right="0.5905511811023623" top="0.3937007874015748" bottom="0.3937007874015748" header="0.5118110236220472" footer="0.5118110236220472"/>
  <pageSetup fitToHeight="8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33"/>
  <sheetViews>
    <sheetView showGridLines="0" zoomScale="70" zoomScaleNormal="70" zoomScalePageLayoutView="0" workbookViewId="0" topLeftCell="A1">
      <selection activeCell="A1" sqref="A1"/>
    </sheetView>
  </sheetViews>
  <sheetFormatPr defaultColWidth="10.140625" defaultRowHeight="15"/>
  <cols>
    <col min="1" max="1" width="93.8515625" style="388" customWidth="1"/>
    <col min="2" max="2" width="18.57421875" style="375" customWidth="1"/>
    <col min="3" max="16384" width="10.140625" style="372" customWidth="1"/>
  </cols>
  <sheetData>
    <row r="1" spans="1:2" ht="15">
      <c r="A1" s="372"/>
      <c r="B1" s="41" t="s">
        <v>171</v>
      </c>
    </row>
    <row r="2" spans="1:2" ht="15">
      <c r="A2" s="373"/>
      <c r="B2" s="42" t="s">
        <v>170</v>
      </c>
    </row>
    <row r="3" spans="1:2" ht="15">
      <c r="A3" s="373"/>
      <c r="B3" s="42" t="s">
        <v>299</v>
      </c>
    </row>
    <row r="4" spans="1:2" ht="15">
      <c r="A4" s="373"/>
      <c r="B4" s="42" t="s">
        <v>1006</v>
      </c>
    </row>
    <row r="5" spans="1:2" ht="15">
      <c r="A5" s="373"/>
      <c r="B5" s="42" t="s">
        <v>1320</v>
      </c>
    </row>
    <row r="6" spans="1:2" ht="15">
      <c r="A6" s="373"/>
      <c r="B6" s="102" t="s">
        <v>879</v>
      </c>
    </row>
    <row r="7" spans="1:2" ht="15">
      <c r="A7" s="373"/>
      <c r="B7" s="374"/>
    </row>
    <row r="8" spans="1:2" ht="81" customHeight="1">
      <c r="A8" s="573" t="s">
        <v>830</v>
      </c>
      <c r="B8" s="573"/>
    </row>
    <row r="9" ht="15">
      <c r="A9" s="372"/>
    </row>
    <row r="10" ht="15">
      <c r="A10" s="372"/>
    </row>
    <row r="11" spans="1:2" ht="45.75" customHeight="1">
      <c r="A11" s="376" t="s">
        <v>169</v>
      </c>
      <c r="B11" s="377" t="s">
        <v>165</v>
      </c>
    </row>
    <row r="12" spans="1:2" ht="15">
      <c r="A12" s="378">
        <v>1</v>
      </c>
      <c r="B12" s="379">
        <v>2</v>
      </c>
    </row>
    <row r="13" spans="1:2" s="381" customFormat="1" ht="36">
      <c r="A13" s="380" t="s">
        <v>414</v>
      </c>
      <c r="B13" s="296">
        <v>30953.4</v>
      </c>
    </row>
    <row r="14" spans="1:2" s="381" customFormat="1" ht="72">
      <c r="A14" s="380" t="s">
        <v>406</v>
      </c>
      <c r="B14" s="296">
        <v>94325.2</v>
      </c>
    </row>
    <row r="15" spans="1:2" s="383" customFormat="1" ht="17.25">
      <c r="A15" s="382" t="s">
        <v>426</v>
      </c>
      <c r="B15" s="297">
        <f>SUM(B13:B14)</f>
        <v>125278.6</v>
      </c>
    </row>
    <row r="16" spans="1:2" s="381" customFormat="1" ht="144">
      <c r="A16" s="384" t="s">
        <v>665</v>
      </c>
      <c r="B16" s="296">
        <v>200</v>
      </c>
    </row>
    <row r="17" spans="1:2" s="381" customFormat="1" ht="126">
      <c r="A17" s="384" t="s">
        <v>666</v>
      </c>
      <c r="B17" s="296">
        <v>200</v>
      </c>
    </row>
    <row r="18" spans="1:2" s="381" customFormat="1" ht="72">
      <c r="A18" s="384" t="s">
        <v>755</v>
      </c>
      <c r="B18" s="296">
        <v>3500</v>
      </c>
    </row>
    <row r="19" spans="1:2" s="381" customFormat="1" ht="162">
      <c r="A19" s="385" t="s">
        <v>760</v>
      </c>
      <c r="B19" s="296">
        <v>2217.8</v>
      </c>
    </row>
    <row r="20" spans="1:2" s="381" customFormat="1" ht="144">
      <c r="A20" s="386" t="s">
        <v>767</v>
      </c>
      <c r="B20" s="296">
        <v>8859.1</v>
      </c>
    </row>
    <row r="21" spans="1:2" s="383" customFormat="1" ht="126">
      <c r="A21" s="384" t="s">
        <v>850</v>
      </c>
      <c r="B21" s="296">
        <f>155+310</f>
        <v>465</v>
      </c>
    </row>
    <row r="22" spans="1:2" s="383" customFormat="1" ht="108">
      <c r="A22" s="384" t="s">
        <v>939</v>
      </c>
      <c r="B22" s="296">
        <v>2261</v>
      </c>
    </row>
    <row r="23" spans="1:2" s="383" customFormat="1" ht="108">
      <c r="A23" s="384" t="s">
        <v>1194</v>
      </c>
      <c r="B23" s="296">
        <v>22099.8</v>
      </c>
    </row>
    <row r="24" spans="1:2" s="383" customFormat="1" ht="108">
      <c r="A24" s="384" t="s">
        <v>955</v>
      </c>
      <c r="B24" s="296">
        <v>62791.7</v>
      </c>
    </row>
    <row r="25" spans="1:2" s="383" customFormat="1" ht="90">
      <c r="A25" s="384" t="s">
        <v>1085</v>
      </c>
      <c r="B25" s="296">
        <v>21558</v>
      </c>
    </row>
    <row r="26" spans="1:2" s="383" customFormat="1" ht="54">
      <c r="A26" s="384" t="s">
        <v>1128</v>
      </c>
      <c r="B26" s="296">
        <v>251.5</v>
      </c>
    </row>
    <row r="27" spans="1:2" s="383" customFormat="1" ht="72">
      <c r="A27" s="384" t="s">
        <v>1131</v>
      </c>
      <c r="B27" s="296">
        <v>9879.6</v>
      </c>
    </row>
    <row r="28" spans="1:2" s="383" customFormat="1" ht="54">
      <c r="A28" s="384" t="s">
        <v>1132</v>
      </c>
      <c r="B28" s="296">
        <v>1045.6</v>
      </c>
    </row>
    <row r="29" spans="1:2" s="383" customFormat="1" ht="54">
      <c r="A29" s="384" t="s">
        <v>1112</v>
      </c>
      <c r="B29" s="296">
        <v>4797.4</v>
      </c>
    </row>
    <row r="30" spans="1:2" s="383" customFormat="1" ht="54">
      <c r="A30" s="384" t="s">
        <v>1126</v>
      </c>
      <c r="B30" s="296">
        <f>665+5078+50</f>
        <v>5793</v>
      </c>
    </row>
    <row r="31" spans="1:2" s="383" customFormat="1" ht="36">
      <c r="A31" s="384" t="s">
        <v>1267</v>
      </c>
      <c r="B31" s="296">
        <v>5000</v>
      </c>
    </row>
    <row r="32" spans="1:2" s="381" customFormat="1" ht="18">
      <c r="A32" s="382" t="s">
        <v>947</v>
      </c>
      <c r="B32" s="297">
        <f>SUM(B16:B31)</f>
        <v>150919.5</v>
      </c>
    </row>
    <row r="33" spans="1:2" s="381" customFormat="1" ht="18">
      <c r="A33" s="387" t="s">
        <v>348</v>
      </c>
      <c r="B33" s="298">
        <f>B32+B15</f>
        <v>276198.1</v>
      </c>
    </row>
  </sheetData>
  <sheetProtection/>
  <mergeCells count="1">
    <mergeCell ref="A8:B8"/>
  </mergeCells>
  <printOptions/>
  <pageMargins left="0.5905511811023623" right="0.3937007874015748" top="0" bottom="0" header="0" footer="0"/>
  <pageSetup fitToHeight="3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4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1.28125" style="422" customWidth="1"/>
    <col min="2" max="2" width="44.00390625" style="422" customWidth="1"/>
    <col min="3" max="3" width="16.421875" style="421" customWidth="1"/>
    <col min="4" max="16384" width="8.8515625" style="422" customWidth="1"/>
  </cols>
  <sheetData>
    <row r="1" spans="2:3" s="419" customFormat="1" ht="12.75">
      <c r="B1" s="181"/>
      <c r="C1" s="41" t="s">
        <v>171</v>
      </c>
    </row>
    <row r="2" spans="2:3" s="419" customFormat="1" ht="12.75">
      <c r="B2" s="181"/>
      <c r="C2" s="42" t="s">
        <v>170</v>
      </c>
    </row>
    <row r="3" spans="2:3" s="419" customFormat="1" ht="12.75">
      <c r="B3" s="181"/>
      <c r="C3" s="42" t="s">
        <v>299</v>
      </c>
    </row>
    <row r="4" spans="2:3" s="419" customFormat="1" ht="12.75">
      <c r="B4" s="181"/>
      <c r="C4" s="42" t="s">
        <v>1006</v>
      </c>
    </row>
    <row r="5" spans="2:3" s="419" customFormat="1" ht="12.75">
      <c r="B5" s="181"/>
      <c r="C5" s="42" t="s">
        <v>1320</v>
      </c>
    </row>
    <row r="6" spans="1:3" s="419" customFormat="1" ht="13.5">
      <c r="A6" s="189"/>
      <c r="B6" s="189"/>
      <c r="C6" s="420" t="s">
        <v>993</v>
      </c>
    </row>
    <row r="8" spans="1:3" ht="119.25" customHeight="1">
      <c r="A8" s="579" t="s">
        <v>972</v>
      </c>
      <c r="B8" s="579"/>
      <c r="C8" s="579"/>
    </row>
    <row r="9" ht="18">
      <c r="A9" s="422" t="s">
        <v>881</v>
      </c>
    </row>
    <row r="11" spans="1:3" s="491" customFormat="1" ht="27">
      <c r="A11" s="490" t="s">
        <v>862</v>
      </c>
      <c r="B11" s="490" t="s">
        <v>882</v>
      </c>
      <c r="C11" s="489" t="s">
        <v>165</v>
      </c>
    </row>
    <row r="12" spans="1:3" ht="58.5" customHeight="1">
      <c r="A12" s="580" t="s">
        <v>895</v>
      </c>
      <c r="B12" s="581"/>
      <c r="C12" s="426">
        <f>SUM(C13:C19)</f>
        <v>2217.8</v>
      </c>
    </row>
    <row r="13" spans="1:3" ht="36">
      <c r="A13" s="290" t="s">
        <v>884</v>
      </c>
      <c r="B13" s="290" t="s">
        <v>900</v>
      </c>
      <c r="C13" s="423">
        <v>238</v>
      </c>
    </row>
    <row r="14" spans="1:3" ht="54">
      <c r="A14" s="290" t="s">
        <v>883</v>
      </c>
      <c r="B14" s="290" t="s">
        <v>1304</v>
      </c>
      <c r="C14" s="423">
        <v>100</v>
      </c>
    </row>
    <row r="15" spans="1:3" ht="54">
      <c r="A15" s="290" t="s">
        <v>885</v>
      </c>
      <c r="B15" s="290" t="s">
        <v>902</v>
      </c>
      <c r="C15" s="423">
        <v>450</v>
      </c>
    </row>
    <row r="16" spans="1:3" ht="36">
      <c r="A16" s="390" t="s">
        <v>889</v>
      </c>
      <c r="B16" s="291" t="s">
        <v>907</v>
      </c>
      <c r="C16" s="423">
        <v>200</v>
      </c>
    </row>
    <row r="17" spans="1:3" ht="54">
      <c r="A17" s="389" t="s">
        <v>886</v>
      </c>
      <c r="B17" s="291" t="s">
        <v>908</v>
      </c>
      <c r="C17" s="423">
        <v>350</v>
      </c>
    </row>
    <row r="18" spans="1:3" ht="56.25" customHeight="1">
      <c r="A18" s="528" t="s">
        <v>887</v>
      </c>
      <c r="B18" s="291" t="s">
        <v>1187</v>
      </c>
      <c r="C18" s="423">
        <v>239.8</v>
      </c>
    </row>
    <row r="19" spans="1:3" ht="45" customHeight="1">
      <c r="A19" s="290" t="s">
        <v>888</v>
      </c>
      <c r="B19" s="424" t="s">
        <v>904</v>
      </c>
      <c r="C19" s="423">
        <v>640</v>
      </c>
    </row>
    <row r="20" spans="1:3" ht="45" customHeight="1">
      <c r="A20" s="580" t="s">
        <v>896</v>
      </c>
      <c r="B20" s="582"/>
      <c r="C20" s="425">
        <f>SUM(C21:C41)</f>
        <v>8859.1</v>
      </c>
    </row>
    <row r="21" spans="1:3" ht="54">
      <c r="A21" s="574" t="s">
        <v>891</v>
      </c>
      <c r="B21" s="291" t="s">
        <v>897</v>
      </c>
      <c r="C21" s="423">
        <v>125</v>
      </c>
    </row>
    <row r="22" spans="1:3" ht="72">
      <c r="A22" s="578"/>
      <c r="B22" s="291" t="s">
        <v>1247</v>
      </c>
      <c r="C22" s="423">
        <v>175</v>
      </c>
    </row>
    <row r="23" spans="1:3" ht="126">
      <c r="A23" s="578"/>
      <c r="B23" s="291" t="s">
        <v>898</v>
      </c>
      <c r="C23" s="423">
        <v>450</v>
      </c>
    </row>
    <row r="24" spans="1:3" ht="72">
      <c r="A24" s="575"/>
      <c r="B24" s="291" t="s">
        <v>899</v>
      </c>
      <c r="C24" s="423">
        <v>250</v>
      </c>
    </row>
    <row r="25" spans="1:3" ht="56.25" customHeight="1">
      <c r="A25" s="418" t="s">
        <v>883</v>
      </c>
      <c r="B25" s="291" t="s">
        <v>1303</v>
      </c>
      <c r="C25" s="423">
        <v>250</v>
      </c>
    </row>
    <row r="26" spans="1:3" ht="72">
      <c r="A26" s="290" t="s">
        <v>885</v>
      </c>
      <c r="B26" s="291" t="s">
        <v>901</v>
      </c>
      <c r="C26" s="423">
        <v>250</v>
      </c>
    </row>
    <row r="27" spans="1:3" ht="102" customHeight="1">
      <c r="A27" s="578" t="s">
        <v>1318</v>
      </c>
      <c r="B27" s="291" t="s">
        <v>1241</v>
      </c>
      <c r="C27" s="423">
        <v>470</v>
      </c>
    </row>
    <row r="28" spans="1:3" ht="54">
      <c r="A28" s="575"/>
      <c r="B28" s="291" t="s">
        <v>1055</v>
      </c>
      <c r="C28" s="423">
        <v>500</v>
      </c>
    </row>
    <row r="29" spans="1:3" ht="35.25" customHeight="1">
      <c r="A29" s="574" t="s">
        <v>889</v>
      </c>
      <c r="B29" s="291" t="s">
        <v>1169</v>
      </c>
      <c r="C29" s="423">
        <v>500</v>
      </c>
    </row>
    <row r="30" spans="1:3" ht="72">
      <c r="A30" s="575"/>
      <c r="B30" s="291" t="s">
        <v>1323</v>
      </c>
      <c r="C30" s="423">
        <v>800</v>
      </c>
    </row>
    <row r="31" spans="1:3" ht="36">
      <c r="A31" s="574" t="s">
        <v>886</v>
      </c>
      <c r="B31" s="291" t="s">
        <v>909</v>
      </c>
      <c r="C31" s="423">
        <v>250</v>
      </c>
    </row>
    <row r="32" spans="1:3" ht="54">
      <c r="A32" s="575"/>
      <c r="B32" s="291" t="s">
        <v>1056</v>
      </c>
      <c r="C32" s="423">
        <v>1412</v>
      </c>
    </row>
    <row r="33" spans="1:3" ht="36">
      <c r="A33" s="290" t="s">
        <v>892</v>
      </c>
      <c r="B33" s="290" t="s">
        <v>903</v>
      </c>
      <c r="C33" s="423">
        <v>100</v>
      </c>
    </row>
    <row r="34" spans="1:3" ht="72">
      <c r="A34" s="290" t="s">
        <v>887</v>
      </c>
      <c r="B34" s="295" t="s">
        <v>999</v>
      </c>
      <c r="C34" s="423">
        <v>100</v>
      </c>
    </row>
    <row r="35" spans="1:3" ht="54">
      <c r="A35" s="574" t="s">
        <v>893</v>
      </c>
      <c r="B35" s="291" t="s">
        <v>1249</v>
      </c>
      <c r="C35" s="423">
        <f>140+150</f>
        <v>290</v>
      </c>
    </row>
    <row r="36" spans="1:3" ht="36">
      <c r="A36" s="575"/>
      <c r="B36" s="291" t="s">
        <v>906</v>
      </c>
      <c r="C36" s="423">
        <v>100</v>
      </c>
    </row>
    <row r="37" spans="1:3" ht="54">
      <c r="A37" s="574" t="s">
        <v>894</v>
      </c>
      <c r="B37" s="290" t="s">
        <v>911</v>
      </c>
      <c r="C37" s="423">
        <v>125</v>
      </c>
    </row>
    <row r="38" spans="1:3" ht="54">
      <c r="A38" s="578"/>
      <c r="B38" s="290" t="s">
        <v>1305</v>
      </c>
      <c r="C38" s="423">
        <v>1544.1</v>
      </c>
    </row>
    <row r="39" spans="1:3" ht="72">
      <c r="A39" s="575"/>
      <c r="B39" s="290" t="s">
        <v>910</v>
      </c>
      <c r="C39" s="423">
        <v>118</v>
      </c>
    </row>
    <row r="40" spans="1:3" ht="49.5" customHeight="1">
      <c r="A40" s="390" t="s">
        <v>888</v>
      </c>
      <c r="B40" s="290" t="s">
        <v>1168</v>
      </c>
      <c r="C40" s="423">
        <v>500</v>
      </c>
    </row>
    <row r="41" spans="1:3" ht="54">
      <c r="A41" s="290" t="s">
        <v>890</v>
      </c>
      <c r="B41" s="291" t="s">
        <v>905</v>
      </c>
      <c r="C41" s="423">
        <v>550</v>
      </c>
    </row>
    <row r="42" spans="1:3" ht="18">
      <c r="A42" s="576" t="s">
        <v>1317</v>
      </c>
      <c r="B42" s="577"/>
      <c r="C42" s="425">
        <f>C12+C20</f>
        <v>11076.900000000001</v>
      </c>
    </row>
  </sheetData>
  <sheetProtection/>
  <mergeCells count="10">
    <mergeCell ref="A20:B20"/>
    <mergeCell ref="A29:A30"/>
    <mergeCell ref="A42:B42"/>
    <mergeCell ref="A21:A24"/>
    <mergeCell ref="A35:A36"/>
    <mergeCell ref="A27:A28"/>
    <mergeCell ref="A8:C8"/>
    <mergeCell ref="A31:A32"/>
    <mergeCell ref="A37:A39"/>
    <mergeCell ref="A12:B12"/>
  </mergeCells>
  <printOptions/>
  <pageMargins left="0.7086614173228347" right="0.31496062992125984" top="0.15748031496062992" bottom="0.15748031496062992" header="0.31496062992125984" footer="0.31496062992125984"/>
  <pageSetup fitToHeight="0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38.00390625" style="320" customWidth="1"/>
    <col min="2" max="2" width="21.140625" style="320" customWidth="1"/>
    <col min="3" max="3" width="17.57421875" style="320" customWidth="1"/>
    <col min="4" max="4" width="16.421875" style="320" customWidth="1"/>
    <col min="5" max="5" width="18.140625" style="320" customWidth="1"/>
    <col min="6" max="8" width="10.140625" style="320" customWidth="1"/>
    <col min="9" max="9" width="11.421875" style="320" customWidth="1"/>
    <col min="10" max="16384" width="10.140625" style="320" customWidth="1"/>
  </cols>
  <sheetData>
    <row r="1" spans="2:5" ht="12.75">
      <c r="B1" s="321"/>
      <c r="C1" s="321"/>
      <c r="D1" s="321"/>
      <c r="E1" s="41" t="s">
        <v>171</v>
      </c>
    </row>
    <row r="2" spans="2:5" ht="12.75">
      <c r="B2" s="321"/>
      <c r="C2" s="321"/>
      <c r="D2" s="321"/>
      <c r="E2" s="42" t="s">
        <v>170</v>
      </c>
    </row>
    <row r="3" spans="2:5" ht="12.75">
      <c r="B3" s="321"/>
      <c r="C3" s="321"/>
      <c r="D3" s="321"/>
      <c r="E3" s="42" t="s">
        <v>299</v>
      </c>
    </row>
    <row r="4" spans="2:5" ht="12.75">
      <c r="B4" s="321"/>
      <c r="C4" s="321"/>
      <c r="D4" s="321"/>
      <c r="E4" s="42" t="s">
        <v>1006</v>
      </c>
    </row>
    <row r="5" spans="2:5" ht="12.75">
      <c r="B5" s="321"/>
      <c r="D5" s="321"/>
      <c r="E5" s="42" t="s">
        <v>1320</v>
      </c>
    </row>
    <row r="6" spans="2:5" ht="12.75">
      <c r="B6" s="321"/>
      <c r="C6" s="321"/>
      <c r="D6" s="321"/>
      <c r="E6" s="371" t="s">
        <v>1250</v>
      </c>
    </row>
    <row r="7" spans="5:7" ht="12.75">
      <c r="E7" s="323"/>
      <c r="F7" s="323"/>
      <c r="G7" s="323"/>
    </row>
    <row r="8" spans="5:7" ht="12.75">
      <c r="E8" s="323"/>
      <c r="F8" s="323"/>
      <c r="G8" s="323"/>
    </row>
    <row r="9" spans="1:5" ht="43.5" customHeight="1">
      <c r="A9" s="583" t="s">
        <v>1170</v>
      </c>
      <c r="B9" s="583"/>
      <c r="C9" s="583"/>
      <c r="D9" s="583"/>
      <c r="E9" s="583"/>
    </row>
    <row r="10" spans="1:5" ht="19.5" customHeight="1">
      <c r="A10" s="324"/>
      <c r="B10" s="324"/>
      <c r="C10" s="324"/>
      <c r="D10" s="324"/>
      <c r="E10" s="324"/>
    </row>
    <row r="11" spans="1:5" ht="14.25" thickBot="1">
      <c r="A11" s="325"/>
      <c r="B11" s="325"/>
      <c r="C11" s="325"/>
      <c r="D11" s="325"/>
      <c r="E11" s="322" t="s">
        <v>798</v>
      </c>
    </row>
    <row r="12" spans="1:5" ht="41.25">
      <c r="A12" s="326"/>
      <c r="B12" s="327" t="s">
        <v>1171</v>
      </c>
      <c r="C12" s="327" t="s">
        <v>1172</v>
      </c>
      <c r="D12" s="327" t="s">
        <v>1173</v>
      </c>
      <c r="E12" s="328" t="s">
        <v>1174</v>
      </c>
    </row>
    <row r="13" spans="1:8" ht="13.5">
      <c r="A13" s="329"/>
      <c r="B13" s="330"/>
      <c r="C13" s="330"/>
      <c r="D13" s="330"/>
      <c r="E13" s="331"/>
      <c r="F13" s="323"/>
      <c r="G13" s="323"/>
      <c r="H13" s="323"/>
    </row>
    <row r="14" spans="1:8" ht="44.25" customHeight="1">
      <c r="A14" s="332" t="s">
        <v>1175</v>
      </c>
      <c r="B14" s="330">
        <v>13200</v>
      </c>
      <c r="C14" s="337">
        <v>41646.8</v>
      </c>
      <c r="D14" s="330">
        <v>6800</v>
      </c>
      <c r="E14" s="338">
        <f>B14+C14-D14</f>
        <v>48046.8</v>
      </c>
      <c r="F14" s="323"/>
      <c r="G14" s="323"/>
      <c r="H14" s="323"/>
    </row>
    <row r="15" spans="1:8" ht="13.5">
      <c r="A15" s="333"/>
      <c r="B15" s="330"/>
      <c r="C15" s="330"/>
      <c r="D15" s="330"/>
      <c r="E15" s="331"/>
      <c r="F15" s="323"/>
      <c r="G15" s="323"/>
      <c r="H15" s="323"/>
    </row>
    <row r="16" spans="1:8" ht="13.5">
      <c r="A16" s="332" t="s">
        <v>1176</v>
      </c>
      <c r="B16" s="330">
        <v>0</v>
      </c>
      <c r="C16" s="330">
        <v>25758</v>
      </c>
      <c r="D16" s="334">
        <v>0</v>
      </c>
      <c r="E16" s="331">
        <f>B16+C16-D16</f>
        <v>25758</v>
      </c>
      <c r="F16" s="323"/>
      <c r="G16" s="323"/>
      <c r="H16" s="323"/>
    </row>
    <row r="17" spans="1:8" ht="13.5">
      <c r="A17" s="329"/>
      <c r="B17" s="330"/>
      <c r="C17" s="330"/>
      <c r="D17" s="330"/>
      <c r="E17" s="331"/>
      <c r="F17" s="323"/>
      <c r="G17" s="323"/>
      <c r="H17" s="323"/>
    </row>
    <row r="18" spans="1:8" ht="14.25" thickBot="1">
      <c r="A18" s="335" t="s">
        <v>1177</v>
      </c>
      <c r="B18" s="342">
        <f>B16+B14</f>
        <v>13200</v>
      </c>
      <c r="C18" s="342">
        <f>C16+C14</f>
        <v>67404.8</v>
      </c>
      <c r="D18" s="342">
        <f>D16+D14</f>
        <v>6800</v>
      </c>
      <c r="E18" s="343">
        <f>E16+E14</f>
        <v>73804.8</v>
      </c>
      <c r="F18" s="323"/>
      <c r="G18" s="323"/>
      <c r="H18" s="323"/>
    </row>
    <row r="19" ht="12.75">
      <c r="D19" s="323"/>
    </row>
    <row r="20" ht="12.75">
      <c r="D20" s="323"/>
    </row>
    <row r="21" ht="12.75">
      <c r="D21" s="323"/>
    </row>
    <row r="22" ht="12.75">
      <c r="D22" s="323"/>
    </row>
  </sheetData>
  <sheetProtection/>
  <mergeCells count="1">
    <mergeCell ref="A9:E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5.421875" style="2" customWidth="1"/>
    <col min="2" max="2" width="100.140625" style="3" customWidth="1"/>
    <col min="3" max="3" width="17.00390625" style="3" customWidth="1"/>
    <col min="4" max="16384" width="10.140625" style="2" customWidth="1"/>
  </cols>
  <sheetData>
    <row r="1" ht="12.75">
      <c r="C1" s="41" t="s">
        <v>171</v>
      </c>
    </row>
    <row r="2" ht="12.75">
      <c r="C2" s="42" t="s">
        <v>170</v>
      </c>
    </row>
    <row r="3" ht="12.75">
      <c r="C3" s="42" t="s">
        <v>299</v>
      </c>
    </row>
    <row r="4" ht="12.75">
      <c r="C4" s="42" t="s">
        <v>1006</v>
      </c>
    </row>
    <row r="5" ht="12.75">
      <c r="C5" s="42" t="s">
        <v>1320</v>
      </c>
    </row>
    <row r="6" ht="12.75">
      <c r="C6" s="179" t="s">
        <v>704</v>
      </c>
    </row>
    <row r="8" spans="1:3" ht="39.75" customHeight="1">
      <c r="A8" s="530" t="s">
        <v>824</v>
      </c>
      <c r="B8" s="530"/>
      <c r="C8" s="2"/>
    </row>
    <row r="9" spans="1:3" ht="13.5" thickBot="1">
      <c r="A9" s="4"/>
      <c r="B9" s="5"/>
      <c r="C9" s="6"/>
    </row>
    <row r="10" spans="1:3" s="486" customFormat="1" ht="21" thickBot="1">
      <c r="A10" s="487" t="s">
        <v>1316</v>
      </c>
      <c r="B10" s="488" t="s">
        <v>300</v>
      </c>
      <c r="C10" s="485" t="s">
        <v>165</v>
      </c>
    </row>
    <row r="11" spans="1:3" ht="16.5">
      <c r="A11" s="7" t="s">
        <v>302</v>
      </c>
      <c r="B11" s="411" t="s">
        <v>303</v>
      </c>
      <c r="C11" s="412">
        <f>C12+C14+C19+C21+C27+C32+C35+C37+C38+C29</f>
        <v>701271.5000000001</v>
      </c>
    </row>
    <row r="12" spans="1:3" ht="16.5" customHeight="1">
      <c r="A12" s="8" t="s">
        <v>304</v>
      </c>
      <c r="B12" s="9" t="s">
        <v>305</v>
      </c>
      <c r="C12" s="10">
        <f>C13</f>
        <v>473111.8</v>
      </c>
    </row>
    <row r="13" spans="1:3" ht="12.75">
      <c r="A13" s="11" t="s">
        <v>306</v>
      </c>
      <c r="B13" s="12" t="s">
        <v>307</v>
      </c>
      <c r="C13" s="13">
        <v>473111.8</v>
      </c>
    </row>
    <row r="14" spans="1:3" ht="12.75">
      <c r="A14" s="8" t="s">
        <v>308</v>
      </c>
      <c r="B14" s="9" t="s">
        <v>309</v>
      </c>
      <c r="C14" s="10">
        <f>C16+C17+C15+C18</f>
        <v>100422.70000000001</v>
      </c>
    </row>
    <row r="15" spans="1:3" ht="12.75">
      <c r="A15" s="11" t="s">
        <v>310</v>
      </c>
      <c r="B15" s="12" t="s">
        <v>311</v>
      </c>
      <c r="C15" s="13">
        <v>59385</v>
      </c>
    </row>
    <row r="16" spans="1:3" ht="12.75">
      <c r="A16" s="11" t="s">
        <v>312</v>
      </c>
      <c r="B16" s="12" t="s">
        <v>313</v>
      </c>
      <c r="C16" s="13">
        <v>40746.8</v>
      </c>
    </row>
    <row r="17" spans="1:3" ht="12.75">
      <c r="A17" s="11" t="s">
        <v>314</v>
      </c>
      <c r="B17" s="12" t="s">
        <v>315</v>
      </c>
      <c r="C17" s="13">
        <v>241.9</v>
      </c>
    </row>
    <row r="18" spans="1:3" ht="12.75">
      <c r="A18" s="11" t="s">
        <v>314</v>
      </c>
      <c r="B18" s="12" t="s">
        <v>790</v>
      </c>
      <c r="C18" s="13">
        <v>49</v>
      </c>
    </row>
    <row r="19" spans="1:3" ht="12.75">
      <c r="A19" s="8" t="s">
        <v>316</v>
      </c>
      <c r="B19" s="9" t="s">
        <v>317</v>
      </c>
      <c r="C19" s="10">
        <v>5944.8</v>
      </c>
    </row>
    <row r="20" spans="1:3" ht="12.75" hidden="1">
      <c r="A20" s="14" t="s">
        <v>318</v>
      </c>
      <c r="B20" s="12" t="s">
        <v>319</v>
      </c>
      <c r="C20" s="13">
        <v>5859.8</v>
      </c>
    </row>
    <row r="21" spans="1:3" ht="34.5" customHeight="1">
      <c r="A21" s="7" t="s">
        <v>320</v>
      </c>
      <c r="B21" s="15" t="s">
        <v>321</v>
      </c>
      <c r="C21" s="10">
        <f>C23+C25+C26+C24+C22</f>
        <v>51551.2</v>
      </c>
    </row>
    <row r="22" spans="1:3" ht="34.5" customHeight="1">
      <c r="A22" s="11" t="s">
        <v>1300</v>
      </c>
      <c r="B22" s="18" t="s">
        <v>1301</v>
      </c>
      <c r="C22" s="13">
        <v>187.6</v>
      </c>
    </row>
    <row r="23" spans="1:3" ht="43.5" customHeight="1">
      <c r="A23" s="11" t="s">
        <v>1189</v>
      </c>
      <c r="B23" s="16" t="s">
        <v>1190</v>
      </c>
      <c r="C23" s="13">
        <v>49996</v>
      </c>
    </row>
    <row r="24" spans="1:3" ht="43.5" customHeight="1">
      <c r="A24" s="11" t="s">
        <v>1235</v>
      </c>
      <c r="B24" s="16" t="s">
        <v>1236</v>
      </c>
      <c r="C24" s="13">
        <v>986</v>
      </c>
    </row>
    <row r="25" spans="1:3" ht="52.5" customHeight="1">
      <c r="A25" s="11" t="s">
        <v>705</v>
      </c>
      <c r="B25" s="17" t="s">
        <v>706</v>
      </c>
      <c r="C25" s="13">
        <v>275.6</v>
      </c>
    </row>
    <row r="26" spans="1:3" ht="26.25">
      <c r="A26" s="11" t="s">
        <v>707</v>
      </c>
      <c r="B26" s="18" t="s">
        <v>928</v>
      </c>
      <c r="C26" s="19">
        <v>106</v>
      </c>
    </row>
    <row r="27" spans="1:3" ht="15" customHeight="1">
      <c r="A27" s="8" t="s">
        <v>322</v>
      </c>
      <c r="B27" s="9" t="s">
        <v>323</v>
      </c>
      <c r="C27" s="10">
        <f>C28</f>
        <v>5658.8</v>
      </c>
    </row>
    <row r="28" spans="1:3" ht="12.75">
      <c r="A28" s="11" t="s">
        <v>324</v>
      </c>
      <c r="B28" s="12" t="s">
        <v>325</v>
      </c>
      <c r="C28" s="13">
        <v>5658.8</v>
      </c>
    </row>
    <row r="29" spans="1:3" ht="12.75">
      <c r="A29" s="8" t="s">
        <v>326</v>
      </c>
      <c r="B29" s="9" t="s">
        <v>327</v>
      </c>
      <c r="C29" s="10">
        <f>C30+C31</f>
        <v>21336</v>
      </c>
    </row>
    <row r="30" spans="1:3" ht="18" customHeight="1">
      <c r="A30" s="11" t="s">
        <v>328</v>
      </c>
      <c r="B30" s="18" t="s">
        <v>329</v>
      </c>
      <c r="C30" s="13">
        <v>21000</v>
      </c>
    </row>
    <row r="31" spans="1:3" ht="18" customHeight="1">
      <c r="A31" s="11" t="s">
        <v>1178</v>
      </c>
      <c r="B31" s="18" t="s">
        <v>1179</v>
      </c>
      <c r="C31" s="13">
        <v>336</v>
      </c>
    </row>
    <row r="32" spans="1:3" ht="17.25" customHeight="1">
      <c r="A32" s="8" t="s">
        <v>330</v>
      </c>
      <c r="B32" s="9" t="s">
        <v>331</v>
      </c>
      <c r="C32" s="10">
        <f>C33+C34</f>
        <v>34608.4</v>
      </c>
    </row>
    <row r="33" spans="1:3" ht="39.75" customHeight="1">
      <c r="A33" s="11" t="s">
        <v>1191</v>
      </c>
      <c r="B33" s="20" t="s">
        <v>1192</v>
      </c>
      <c r="C33" s="13">
        <v>1352.4</v>
      </c>
    </row>
    <row r="34" spans="1:3" ht="12.75">
      <c r="A34" s="11" t="s">
        <v>332</v>
      </c>
      <c r="B34" s="21" t="s">
        <v>1193</v>
      </c>
      <c r="C34" s="13">
        <f>20990+12266</f>
        <v>33256</v>
      </c>
    </row>
    <row r="35" spans="1:3" ht="12.75" hidden="1">
      <c r="A35" s="8" t="s">
        <v>333</v>
      </c>
      <c r="B35" s="9" t="s">
        <v>334</v>
      </c>
      <c r="C35" s="10">
        <f>C36</f>
        <v>0</v>
      </c>
    </row>
    <row r="36" spans="1:3" ht="30.75" customHeight="1" hidden="1">
      <c r="A36" s="11" t="s">
        <v>335</v>
      </c>
      <c r="B36" s="18" t="s">
        <v>336</v>
      </c>
      <c r="C36" s="13"/>
    </row>
    <row r="37" spans="1:3" ht="15" customHeight="1">
      <c r="A37" s="8" t="s">
        <v>337</v>
      </c>
      <c r="B37" s="9" t="s">
        <v>338</v>
      </c>
      <c r="C37" s="10">
        <v>7800</v>
      </c>
    </row>
    <row r="38" spans="1:3" ht="15" customHeight="1">
      <c r="A38" s="8" t="s">
        <v>339</v>
      </c>
      <c r="B38" s="9" t="s">
        <v>340</v>
      </c>
      <c r="C38" s="10">
        <v>837.8</v>
      </c>
    </row>
    <row r="39" spans="1:3" ht="17.25" customHeight="1" thickBot="1">
      <c r="A39" s="8" t="s">
        <v>341</v>
      </c>
      <c r="B39" s="9" t="s">
        <v>342</v>
      </c>
      <c r="C39" s="10">
        <f>'Пр.3  '!C11</f>
        <v>1644410.3999999997</v>
      </c>
    </row>
    <row r="40" spans="1:3" ht="18" thickBot="1">
      <c r="A40" s="22"/>
      <c r="B40" s="23" t="s">
        <v>343</v>
      </c>
      <c r="C40" s="24">
        <f>C11+C39</f>
        <v>2345681.9</v>
      </c>
    </row>
    <row r="42" ht="12.75">
      <c r="C42" s="214"/>
    </row>
    <row r="43" ht="12.75">
      <c r="C43" s="214"/>
    </row>
    <row r="44" ht="12.75">
      <c r="C44" s="214"/>
    </row>
    <row r="45" ht="12.75">
      <c r="C45" s="214"/>
    </row>
  </sheetData>
  <sheetProtection/>
  <mergeCells count="1">
    <mergeCell ref="A8:B8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9"/>
  <sheetViews>
    <sheetView zoomScale="110" zoomScaleNormal="110" zoomScalePageLayoutView="0" workbookViewId="0" topLeftCell="A1">
      <selection activeCell="A1" sqref="A1"/>
    </sheetView>
  </sheetViews>
  <sheetFormatPr defaultColWidth="97.8515625" defaultRowHeight="15"/>
  <cols>
    <col min="1" max="1" width="22.28125" style="25" customWidth="1"/>
    <col min="2" max="2" width="97.8515625" style="38" customWidth="1"/>
    <col min="3" max="3" width="15.421875" style="38" customWidth="1"/>
    <col min="4" max="214" width="10.00390625" style="25" customWidth="1"/>
    <col min="215" max="215" width="25.421875" style="25" customWidth="1"/>
    <col min="216" max="16384" width="97.8515625" style="25" customWidth="1"/>
  </cols>
  <sheetData>
    <row r="1" spans="2:3" s="180" customFormat="1" ht="12.75">
      <c r="B1" s="181"/>
      <c r="C1" s="41" t="s">
        <v>171</v>
      </c>
    </row>
    <row r="2" spans="2:3" s="180" customFormat="1" ht="12.75">
      <c r="B2" s="181"/>
      <c r="C2" s="42" t="s">
        <v>170</v>
      </c>
    </row>
    <row r="3" spans="2:3" s="180" customFormat="1" ht="12.75">
      <c r="B3" s="181"/>
      <c r="C3" s="42" t="s">
        <v>299</v>
      </c>
    </row>
    <row r="4" spans="2:3" s="180" customFormat="1" ht="12.75">
      <c r="B4" s="181"/>
      <c r="C4" s="42" t="s">
        <v>1006</v>
      </c>
    </row>
    <row r="5" spans="2:3" s="180" customFormat="1" ht="12.75">
      <c r="B5" s="181"/>
      <c r="C5" s="42" t="s">
        <v>1320</v>
      </c>
    </row>
    <row r="6" spans="2:3" s="180" customFormat="1" ht="13.5">
      <c r="B6" s="181"/>
      <c r="C6" s="182" t="s">
        <v>708</v>
      </c>
    </row>
    <row r="7" spans="2:3" s="180" customFormat="1" ht="14.25">
      <c r="B7" s="181"/>
      <c r="C7" s="183"/>
    </row>
    <row r="8" spans="1:3" ht="37.5" customHeight="1">
      <c r="A8" s="530" t="s">
        <v>948</v>
      </c>
      <c r="B8" s="530"/>
      <c r="C8" s="25"/>
    </row>
    <row r="9" spans="1:3" ht="23.25" customHeight="1" thickBot="1">
      <c r="A9" s="184"/>
      <c r="B9" s="185"/>
      <c r="C9" s="186"/>
    </row>
    <row r="10" spans="1:3" s="482" customFormat="1" ht="21" thickBot="1">
      <c r="A10" s="483" t="s">
        <v>349</v>
      </c>
      <c r="B10" s="484" t="s">
        <v>300</v>
      </c>
      <c r="C10" s="485" t="s">
        <v>165</v>
      </c>
    </row>
    <row r="11" spans="1:3" ht="33">
      <c r="A11" s="26" t="s">
        <v>350</v>
      </c>
      <c r="B11" s="27" t="s">
        <v>351</v>
      </c>
      <c r="C11" s="28">
        <f>C36+C12+C94+C15</f>
        <v>1644410.3999999997</v>
      </c>
    </row>
    <row r="12" spans="1:3" ht="33">
      <c r="A12" s="8" t="s">
        <v>779</v>
      </c>
      <c r="B12" s="208" t="s">
        <v>778</v>
      </c>
      <c r="C12" s="31">
        <f>C13+C14</f>
        <v>87501.9</v>
      </c>
    </row>
    <row r="13" spans="1:3" ht="12.75">
      <c r="A13" s="29" t="s">
        <v>352</v>
      </c>
      <c r="B13" s="30" t="s">
        <v>353</v>
      </c>
      <c r="C13" s="31">
        <v>65402.1</v>
      </c>
    </row>
    <row r="14" spans="1:3" ht="12.75">
      <c r="A14" s="29" t="s">
        <v>354</v>
      </c>
      <c r="B14" s="30" t="s">
        <v>355</v>
      </c>
      <c r="C14" s="31">
        <f>21579.7+520.1</f>
        <v>22099.8</v>
      </c>
    </row>
    <row r="15" spans="1:3" ht="15">
      <c r="A15" s="29" t="s">
        <v>1008</v>
      </c>
      <c r="B15" s="32" t="s">
        <v>1007</v>
      </c>
      <c r="C15" s="31">
        <f>C19+C16+C17+C18</f>
        <v>58135.2</v>
      </c>
    </row>
    <row r="16" spans="1:3" ht="12.75">
      <c r="A16" s="357" t="s">
        <v>1281</v>
      </c>
      <c r="B16" s="35" t="s">
        <v>1282</v>
      </c>
      <c r="C16" s="34">
        <v>1132.6</v>
      </c>
    </row>
    <row r="17" spans="1:3" ht="26.25">
      <c r="A17" s="357" t="s">
        <v>1283</v>
      </c>
      <c r="B17" s="35" t="s">
        <v>1284</v>
      </c>
      <c r="C17" s="34">
        <v>2760</v>
      </c>
    </row>
    <row r="18" spans="1:3" ht="26.25">
      <c r="A18" s="357" t="s">
        <v>1285</v>
      </c>
      <c r="B18" s="35" t="s">
        <v>1286</v>
      </c>
      <c r="C18" s="34">
        <v>1174.7</v>
      </c>
    </row>
    <row r="19" spans="1:3" ht="12.75">
      <c r="A19" s="537" t="s">
        <v>1011</v>
      </c>
      <c r="B19" s="33" t="s">
        <v>1009</v>
      </c>
      <c r="C19" s="361">
        <f>SUM(C20:C35)</f>
        <v>53067.9</v>
      </c>
    </row>
    <row r="20" spans="1:3" ht="12.75">
      <c r="A20" s="538"/>
      <c r="B20" s="35" t="s">
        <v>1196</v>
      </c>
      <c r="C20" s="361">
        <v>2720.6</v>
      </c>
    </row>
    <row r="21" spans="1:3" ht="26.25">
      <c r="A21" s="538"/>
      <c r="B21" s="35" t="s">
        <v>1089</v>
      </c>
      <c r="C21" s="361">
        <v>2033.7</v>
      </c>
    </row>
    <row r="22" spans="1:3" ht="12.75">
      <c r="A22" s="538"/>
      <c r="B22" s="35" t="s">
        <v>1113</v>
      </c>
      <c r="C22" s="361">
        <v>12551.1</v>
      </c>
    </row>
    <row r="23" spans="1:3" ht="12.75">
      <c r="A23" s="538"/>
      <c r="B23" s="35" t="s">
        <v>1197</v>
      </c>
      <c r="C23" s="361">
        <v>1841.4</v>
      </c>
    </row>
    <row r="24" spans="1:3" ht="12.75">
      <c r="A24" s="538"/>
      <c r="B24" s="35" t="s">
        <v>1010</v>
      </c>
      <c r="C24" s="361">
        <v>1154.7</v>
      </c>
    </row>
    <row r="25" spans="1:3" ht="26.25">
      <c r="A25" s="538"/>
      <c r="B25" s="35" t="s">
        <v>1198</v>
      </c>
      <c r="C25" s="361">
        <v>5837.1</v>
      </c>
    </row>
    <row r="26" spans="1:3" ht="12.75">
      <c r="A26" s="538"/>
      <c r="B26" s="35" t="s">
        <v>1114</v>
      </c>
      <c r="C26" s="361">
        <v>9879.6</v>
      </c>
    </row>
    <row r="27" spans="1:3" ht="12.75">
      <c r="A27" s="538"/>
      <c r="B27" s="35" t="s">
        <v>1090</v>
      </c>
      <c r="C27" s="361">
        <v>11000</v>
      </c>
    </row>
    <row r="28" spans="1:3" ht="12.75">
      <c r="A28" s="538"/>
      <c r="B28" s="35" t="s">
        <v>1199</v>
      </c>
      <c r="C28" s="361">
        <v>1549</v>
      </c>
    </row>
    <row r="29" spans="1:3" ht="12.75">
      <c r="A29" s="538"/>
      <c r="B29" s="35" t="s">
        <v>1246</v>
      </c>
      <c r="C29" s="361">
        <v>3999</v>
      </c>
    </row>
    <row r="30" spans="1:3" ht="12.75">
      <c r="A30" s="538"/>
      <c r="B30" s="35" t="s">
        <v>1287</v>
      </c>
      <c r="C30" s="361">
        <v>18</v>
      </c>
    </row>
    <row r="31" spans="1:3" ht="12.75">
      <c r="A31" s="538"/>
      <c r="B31" s="35" t="s">
        <v>1288</v>
      </c>
      <c r="C31" s="361">
        <v>240</v>
      </c>
    </row>
    <row r="32" spans="1:3" ht="12.75">
      <c r="A32" s="538"/>
      <c r="B32" s="35" t="s">
        <v>1289</v>
      </c>
      <c r="C32" s="361">
        <v>121.7</v>
      </c>
    </row>
    <row r="33" spans="1:3" ht="12.75">
      <c r="A33" s="538"/>
      <c r="B33" s="35" t="s">
        <v>1290</v>
      </c>
      <c r="C33" s="34"/>
    </row>
    <row r="34" spans="1:3" ht="12.75">
      <c r="A34" s="538"/>
      <c r="B34" s="35" t="s">
        <v>1291</v>
      </c>
      <c r="C34" s="34"/>
    </row>
    <row r="35" spans="1:3" ht="12.75">
      <c r="A35" s="539"/>
      <c r="B35" s="35" t="s">
        <v>1078</v>
      </c>
      <c r="C35" s="361">
        <v>122</v>
      </c>
    </row>
    <row r="36" spans="1:3" ht="15">
      <c r="A36" s="29" t="s">
        <v>356</v>
      </c>
      <c r="B36" s="32" t="s">
        <v>357</v>
      </c>
      <c r="C36" s="31">
        <f>+C41+C37+C38+C90+C87+C83+C39+C40+C82+C86+C93</f>
        <v>1403111.0999999999</v>
      </c>
    </row>
    <row r="37" spans="1:3" ht="12.75">
      <c r="A37" s="357" t="s">
        <v>358</v>
      </c>
      <c r="B37" s="33" t="s">
        <v>359</v>
      </c>
      <c r="C37" s="34">
        <v>131891.3</v>
      </c>
    </row>
    <row r="38" spans="1:3" ht="12.75">
      <c r="A38" s="357" t="s">
        <v>360</v>
      </c>
      <c r="B38" s="33" t="s">
        <v>361</v>
      </c>
      <c r="C38" s="34">
        <v>4210.4</v>
      </c>
    </row>
    <row r="39" spans="1:3" ht="53.25" customHeight="1">
      <c r="A39" s="357" t="s">
        <v>1091</v>
      </c>
      <c r="B39" s="36" t="s">
        <v>1092</v>
      </c>
      <c r="C39" s="34">
        <v>6366.7</v>
      </c>
    </row>
    <row r="40" spans="1:3" ht="53.25" customHeight="1">
      <c r="A40" s="357" t="s">
        <v>1200</v>
      </c>
      <c r="B40" s="36" t="s">
        <v>1201</v>
      </c>
      <c r="C40" s="34">
        <v>43.8</v>
      </c>
    </row>
    <row r="41" spans="1:3" ht="12.75">
      <c r="A41" s="537" t="s">
        <v>363</v>
      </c>
      <c r="B41" s="33" t="s">
        <v>364</v>
      </c>
      <c r="C41" s="34">
        <f>SUM(C42:C81)</f>
        <v>1187877.5999999999</v>
      </c>
    </row>
    <row r="42" spans="1:3" ht="12.75">
      <c r="A42" s="540"/>
      <c r="B42" s="33" t="s">
        <v>1093</v>
      </c>
      <c r="C42" s="34">
        <v>906.6</v>
      </c>
    </row>
    <row r="43" spans="1:3" ht="12.75">
      <c r="A43" s="540"/>
      <c r="B43" s="33" t="s">
        <v>763</v>
      </c>
      <c r="C43" s="34">
        <v>225443.2</v>
      </c>
    </row>
    <row r="44" spans="1:3" ht="12.75">
      <c r="A44" s="540"/>
      <c r="B44" s="33" t="s">
        <v>1094</v>
      </c>
      <c r="C44" s="361">
        <v>693.6</v>
      </c>
    </row>
    <row r="45" spans="1:3" ht="12.75">
      <c r="A45" s="540"/>
      <c r="B45" s="33" t="s">
        <v>1095</v>
      </c>
      <c r="C45" s="361">
        <v>12072</v>
      </c>
    </row>
    <row r="46" spans="1:3" ht="12.75">
      <c r="A46" s="540"/>
      <c r="B46" s="33" t="s">
        <v>378</v>
      </c>
      <c r="C46" s="361">
        <v>5603.5</v>
      </c>
    </row>
    <row r="47" spans="1:3" ht="12.75">
      <c r="A47" s="540"/>
      <c r="B47" s="299" t="s">
        <v>1096</v>
      </c>
      <c r="C47" s="362">
        <v>13553</v>
      </c>
    </row>
    <row r="48" spans="1:3" ht="12.75">
      <c r="A48" s="540"/>
      <c r="B48" s="196" t="s">
        <v>383</v>
      </c>
      <c r="C48" s="362">
        <v>27744.6</v>
      </c>
    </row>
    <row r="49" spans="1:3" ht="26.25">
      <c r="A49" s="540"/>
      <c r="B49" s="35" t="s">
        <v>386</v>
      </c>
      <c r="C49" s="362">
        <v>2185.5</v>
      </c>
    </row>
    <row r="50" spans="1:3" ht="26.25">
      <c r="A50" s="540"/>
      <c r="B50" s="35" t="s">
        <v>1097</v>
      </c>
      <c r="C50" s="362">
        <v>30535.1</v>
      </c>
    </row>
    <row r="51" spans="1:3" ht="26.25">
      <c r="A51" s="540"/>
      <c r="B51" s="35" t="s">
        <v>380</v>
      </c>
      <c r="C51" s="361">
        <v>1199.5</v>
      </c>
    </row>
    <row r="52" spans="1:3" ht="26.25">
      <c r="A52" s="540"/>
      <c r="B52" s="35" t="s">
        <v>387</v>
      </c>
      <c r="C52" s="362">
        <v>100</v>
      </c>
    </row>
    <row r="53" spans="1:3" ht="26.25">
      <c r="A53" s="540"/>
      <c r="B53" s="35" t="s">
        <v>382</v>
      </c>
      <c r="C53" s="362">
        <v>292</v>
      </c>
    </row>
    <row r="54" spans="1:3" ht="26.25">
      <c r="A54" s="540"/>
      <c r="B54" s="35" t="s">
        <v>379</v>
      </c>
      <c r="C54" s="362">
        <v>582</v>
      </c>
    </row>
    <row r="55" spans="1:3" ht="26.25">
      <c r="A55" s="540"/>
      <c r="B55" s="35" t="s">
        <v>764</v>
      </c>
      <c r="C55" s="361">
        <v>416780.9</v>
      </c>
    </row>
    <row r="56" spans="1:3" ht="26.25">
      <c r="A56" s="540"/>
      <c r="B56" s="35" t="s">
        <v>381</v>
      </c>
      <c r="C56" s="362">
        <v>2606.7</v>
      </c>
    </row>
    <row r="57" spans="1:3" ht="12.75">
      <c r="A57" s="540"/>
      <c r="B57" s="33" t="s">
        <v>366</v>
      </c>
      <c r="C57" s="361">
        <v>2416.6</v>
      </c>
    </row>
    <row r="58" spans="1:3" ht="12.75">
      <c r="A58" s="540"/>
      <c r="B58" s="33" t="s">
        <v>375</v>
      </c>
      <c r="C58" s="363">
        <v>623.1</v>
      </c>
    </row>
    <row r="59" spans="1:3" ht="12.75">
      <c r="A59" s="540"/>
      <c r="B59" s="33" t="s">
        <v>376</v>
      </c>
      <c r="C59" s="361">
        <v>668.4</v>
      </c>
    </row>
    <row r="60" spans="1:3" ht="26.25">
      <c r="A60" s="540"/>
      <c r="B60" s="35" t="s">
        <v>963</v>
      </c>
      <c r="C60" s="362">
        <v>763</v>
      </c>
    </row>
    <row r="61" spans="1:3" ht="12.75">
      <c r="A61" s="540"/>
      <c r="B61" s="299" t="s">
        <v>1012</v>
      </c>
      <c r="C61" s="361">
        <v>2273</v>
      </c>
    </row>
    <row r="62" spans="1:3" ht="12.75">
      <c r="A62" s="540"/>
      <c r="B62" s="196" t="s">
        <v>385</v>
      </c>
      <c r="C62" s="361">
        <v>94353.1</v>
      </c>
    </row>
    <row r="63" spans="1:3" ht="26.25">
      <c r="A63" s="540"/>
      <c r="B63" s="35" t="s">
        <v>374</v>
      </c>
      <c r="C63" s="364">
        <v>862.5</v>
      </c>
    </row>
    <row r="64" spans="1:3" ht="26.25">
      <c r="A64" s="540"/>
      <c r="B64" s="35" t="s">
        <v>370</v>
      </c>
      <c r="C64" s="361">
        <v>2994.4</v>
      </c>
    </row>
    <row r="65" spans="1:3" ht="12.75">
      <c r="A65" s="540"/>
      <c r="B65" s="35" t="s">
        <v>373</v>
      </c>
      <c r="C65" s="361">
        <v>26050.5</v>
      </c>
    </row>
    <row r="66" spans="1:3" ht="12.75">
      <c r="A66" s="540"/>
      <c r="B66" s="35" t="s">
        <v>1013</v>
      </c>
      <c r="C66" s="361">
        <v>4225.7</v>
      </c>
    </row>
    <row r="67" spans="1:3" ht="26.25">
      <c r="A67" s="540"/>
      <c r="B67" s="35" t="s">
        <v>367</v>
      </c>
      <c r="C67" s="361">
        <v>1612.8</v>
      </c>
    </row>
    <row r="68" spans="1:3" ht="12.75">
      <c r="A68" s="540"/>
      <c r="B68" s="33" t="s">
        <v>371</v>
      </c>
      <c r="C68" s="361">
        <v>962</v>
      </c>
    </row>
    <row r="69" spans="1:3" ht="66">
      <c r="A69" s="540"/>
      <c r="B69" s="36" t="s">
        <v>377</v>
      </c>
      <c r="C69" s="361">
        <v>11.7</v>
      </c>
    </row>
    <row r="70" spans="1:3" ht="26.25">
      <c r="A70" s="540"/>
      <c r="B70" s="35" t="s">
        <v>372</v>
      </c>
      <c r="C70" s="361">
        <v>525</v>
      </c>
    </row>
    <row r="71" spans="1:3" ht="12.75">
      <c r="A71" s="540"/>
      <c r="B71" s="33" t="s">
        <v>368</v>
      </c>
      <c r="C71" s="364">
        <v>96369.7</v>
      </c>
    </row>
    <row r="72" spans="1:3" ht="26.25">
      <c r="A72" s="540"/>
      <c r="B72" s="35" t="s">
        <v>384</v>
      </c>
      <c r="C72" s="362">
        <v>8495</v>
      </c>
    </row>
    <row r="73" spans="1:3" ht="12.75">
      <c r="A73" s="540"/>
      <c r="B73" s="33" t="s">
        <v>1014</v>
      </c>
      <c r="C73" s="361">
        <v>13153.4</v>
      </c>
    </row>
    <row r="74" spans="1:3" ht="12.75">
      <c r="A74" s="540"/>
      <c r="B74" s="33" t="s">
        <v>369</v>
      </c>
      <c r="C74" s="361">
        <v>25050.6</v>
      </c>
    </row>
    <row r="75" spans="1:3" ht="26.25">
      <c r="A75" s="540"/>
      <c r="B75" s="35" t="s">
        <v>1079</v>
      </c>
      <c r="C75" s="361">
        <v>40450.4</v>
      </c>
    </row>
    <row r="76" spans="1:3" ht="26.25">
      <c r="A76" s="540"/>
      <c r="B76" s="35" t="s">
        <v>831</v>
      </c>
      <c r="C76" s="361">
        <v>56732.6</v>
      </c>
    </row>
    <row r="77" spans="1:3" ht="39.75" customHeight="1">
      <c r="A77" s="540"/>
      <c r="B77" s="35" t="s">
        <v>1080</v>
      </c>
      <c r="C77" s="361">
        <v>45629.9</v>
      </c>
    </row>
    <row r="78" spans="1:3" ht="45" customHeight="1">
      <c r="A78" s="540"/>
      <c r="B78" s="36" t="s">
        <v>1248</v>
      </c>
      <c r="C78" s="361">
        <v>17767.3</v>
      </c>
    </row>
    <row r="79" spans="1:3" ht="26.25">
      <c r="A79" s="540"/>
      <c r="B79" s="35" t="s">
        <v>1202</v>
      </c>
      <c r="C79" s="361">
        <v>60.9</v>
      </c>
    </row>
    <row r="80" spans="1:3" ht="26.25">
      <c r="A80" s="540"/>
      <c r="B80" s="35" t="s">
        <v>1203</v>
      </c>
      <c r="C80" s="361">
        <v>4945.1</v>
      </c>
    </row>
    <row r="81" spans="1:3" ht="12.75">
      <c r="A81" s="541"/>
      <c r="B81" s="210" t="s">
        <v>365</v>
      </c>
      <c r="C81" s="361">
        <v>582.7</v>
      </c>
    </row>
    <row r="82" spans="1:3" ht="39">
      <c r="A82" s="345" t="s">
        <v>1237</v>
      </c>
      <c r="B82" s="210" t="s">
        <v>1204</v>
      </c>
      <c r="C82" s="362">
        <v>5790.2</v>
      </c>
    </row>
    <row r="83" spans="1:3" ht="39">
      <c r="A83" s="537" t="s">
        <v>775</v>
      </c>
      <c r="B83" s="210" t="s">
        <v>776</v>
      </c>
      <c r="C83" s="362">
        <f>C84+C85</f>
        <v>1729.1</v>
      </c>
    </row>
    <row r="84" spans="1:3" ht="13.5" customHeight="1">
      <c r="A84" s="538"/>
      <c r="B84" s="209" t="s">
        <v>362</v>
      </c>
      <c r="C84" s="362">
        <v>1005.3</v>
      </c>
    </row>
    <row r="85" spans="1:3" ht="13.5" customHeight="1">
      <c r="A85" s="539"/>
      <c r="B85" s="209" t="s">
        <v>774</v>
      </c>
      <c r="C85" s="362">
        <v>723.8</v>
      </c>
    </row>
    <row r="86" spans="1:3" ht="38.25" customHeight="1">
      <c r="A86" s="358" t="s">
        <v>1205</v>
      </c>
      <c r="B86" s="36" t="s">
        <v>1206</v>
      </c>
      <c r="C86" s="362">
        <v>6845</v>
      </c>
    </row>
    <row r="87" spans="1:3" ht="26.25">
      <c r="A87" s="537" t="s">
        <v>765</v>
      </c>
      <c r="B87" s="36" t="s">
        <v>777</v>
      </c>
      <c r="C87" s="34">
        <f>C88+C89</f>
        <v>39004.799999999996</v>
      </c>
    </row>
    <row r="88" spans="1:3" ht="12.75">
      <c r="A88" s="538"/>
      <c r="B88" s="209" t="s">
        <v>362</v>
      </c>
      <c r="C88" s="34">
        <v>36813.1</v>
      </c>
    </row>
    <row r="89" spans="1:3" ht="12.75">
      <c r="A89" s="539"/>
      <c r="B89" s="209" t="s">
        <v>774</v>
      </c>
      <c r="C89" s="34">
        <v>2191.7</v>
      </c>
    </row>
    <row r="90" spans="1:3" ht="39">
      <c r="A90" s="537" t="s">
        <v>733</v>
      </c>
      <c r="B90" s="36" t="s">
        <v>1081</v>
      </c>
      <c r="C90" s="34">
        <f>C91+C92</f>
        <v>18671.5</v>
      </c>
    </row>
    <row r="91" spans="1:3" ht="26.25">
      <c r="A91" s="538"/>
      <c r="B91" s="35" t="s">
        <v>1015</v>
      </c>
      <c r="C91" s="34">
        <v>1928.4</v>
      </c>
    </row>
    <row r="92" spans="1:3" ht="26.25">
      <c r="A92" s="539"/>
      <c r="B92" s="35" t="s">
        <v>734</v>
      </c>
      <c r="C92" s="34">
        <v>16743.1</v>
      </c>
    </row>
    <row r="93" spans="1:3" ht="27.75" customHeight="1">
      <c r="A93" s="359" t="s">
        <v>1207</v>
      </c>
      <c r="B93" s="35" t="s">
        <v>1208</v>
      </c>
      <c r="C93" s="34">
        <v>680.7</v>
      </c>
    </row>
    <row r="94" spans="1:3" s="258" customFormat="1" ht="12.75">
      <c r="A94" s="8" t="s">
        <v>843</v>
      </c>
      <c r="B94" s="257" t="s">
        <v>844</v>
      </c>
      <c r="C94" s="31">
        <f>C100+C95+C104+C103</f>
        <v>95662.2</v>
      </c>
    </row>
    <row r="95" spans="1:3" ht="26.25">
      <c r="A95" s="531" t="s">
        <v>1016</v>
      </c>
      <c r="B95" s="300" t="s">
        <v>1017</v>
      </c>
      <c r="C95" s="197">
        <f>C96+C99+C97+C98</f>
        <v>24194.7</v>
      </c>
    </row>
    <row r="96" spans="1:3" ht="26.25">
      <c r="A96" s="532"/>
      <c r="B96" s="35" t="s">
        <v>1018</v>
      </c>
      <c r="C96" s="362">
        <v>897.2</v>
      </c>
    </row>
    <row r="97" spans="1:3" ht="39">
      <c r="A97" s="532"/>
      <c r="B97" s="35" t="s">
        <v>1209</v>
      </c>
      <c r="C97" s="362">
        <v>877.5</v>
      </c>
    </row>
    <row r="98" spans="1:3" ht="12.75">
      <c r="A98" s="532"/>
      <c r="B98" s="35" t="s">
        <v>1292</v>
      </c>
      <c r="C98" s="197">
        <v>120</v>
      </c>
    </row>
    <row r="99" spans="1:3" ht="26.25">
      <c r="A99" s="533"/>
      <c r="B99" s="35" t="s">
        <v>1098</v>
      </c>
      <c r="C99" s="362">
        <v>22300</v>
      </c>
    </row>
    <row r="100" spans="1:3" ht="39">
      <c r="A100" s="534" t="s">
        <v>845</v>
      </c>
      <c r="B100" s="259" t="s">
        <v>846</v>
      </c>
      <c r="C100" s="197">
        <f>C101+C102</f>
        <v>5873.8</v>
      </c>
    </row>
    <row r="101" spans="1:3" ht="12.75">
      <c r="A101" s="535"/>
      <c r="B101" s="259" t="s">
        <v>847</v>
      </c>
      <c r="C101" s="197">
        <v>5873.8</v>
      </c>
    </row>
    <row r="102" spans="1:3" ht="12.75">
      <c r="A102" s="536"/>
      <c r="B102" s="344" t="s">
        <v>848</v>
      </c>
      <c r="C102" s="34"/>
    </row>
    <row r="103" spans="1:3" ht="26.25">
      <c r="A103" s="360" t="s">
        <v>1293</v>
      </c>
      <c r="B103" s="259" t="s">
        <v>1294</v>
      </c>
      <c r="C103" s="197">
        <v>271.7</v>
      </c>
    </row>
    <row r="104" spans="1:3" ht="12.75">
      <c r="A104" s="531" t="s">
        <v>1020</v>
      </c>
      <c r="B104" s="209" t="s">
        <v>1019</v>
      </c>
      <c r="C104" s="197">
        <f>C105+C108+C106+C107</f>
        <v>65322</v>
      </c>
    </row>
    <row r="105" spans="1:3" ht="26.25">
      <c r="A105" s="532"/>
      <c r="B105" s="300" t="s">
        <v>1082</v>
      </c>
      <c r="C105" s="197">
        <v>19200.4</v>
      </c>
    </row>
    <row r="106" spans="1:3" ht="12.75">
      <c r="A106" s="532"/>
      <c r="B106" s="300" t="s">
        <v>1295</v>
      </c>
      <c r="C106" s="197">
        <v>5000</v>
      </c>
    </row>
    <row r="107" spans="1:3" ht="12.75">
      <c r="A107" s="532"/>
      <c r="B107" s="300" t="s">
        <v>1296</v>
      </c>
      <c r="C107" s="197">
        <v>40765</v>
      </c>
    </row>
    <row r="108" spans="1:3" ht="39">
      <c r="A108" s="533"/>
      <c r="B108" s="300" t="s">
        <v>1083</v>
      </c>
      <c r="C108" s="34">
        <v>356.6</v>
      </c>
    </row>
    <row r="109" s="38" customFormat="1" ht="12.75">
      <c r="A109" s="25"/>
    </row>
    <row r="110" spans="1:2" s="38" customFormat="1" ht="12.75">
      <c r="A110" s="25"/>
      <c r="B110" s="37"/>
    </row>
    <row r="111" spans="1:2" s="38" customFormat="1" ht="12.75">
      <c r="A111" s="25"/>
      <c r="B111" s="37"/>
    </row>
    <row r="112" spans="1:3" s="38" customFormat="1" ht="12.75">
      <c r="A112" s="25"/>
      <c r="B112" s="37"/>
      <c r="C112" s="294"/>
    </row>
    <row r="113" spans="1:2" s="38" customFormat="1" ht="12.75">
      <c r="A113" s="25"/>
      <c r="B113" s="37"/>
    </row>
    <row r="114" spans="1:2" s="38" customFormat="1" ht="12.75">
      <c r="A114" s="25"/>
      <c r="B114" s="37"/>
    </row>
    <row r="115" spans="1:2" s="38" customFormat="1" ht="12.75">
      <c r="A115" s="25"/>
      <c r="B115" s="37"/>
    </row>
    <row r="116" spans="1:2" s="38" customFormat="1" ht="12.75">
      <c r="A116" s="25"/>
      <c r="B116" s="37"/>
    </row>
    <row r="117" spans="1:2" s="38" customFormat="1" ht="12.75">
      <c r="A117" s="25"/>
      <c r="B117" s="37"/>
    </row>
    <row r="118" spans="1:2" s="38" customFormat="1" ht="12.75">
      <c r="A118" s="25"/>
      <c r="B118" s="37"/>
    </row>
    <row r="119" spans="2:3" ht="12.75">
      <c r="B119" s="37"/>
      <c r="C119" s="25"/>
    </row>
  </sheetData>
  <sheetProtection/>
  <autoFilter ref="A10:HI108"/>
  <mergeCells count="9">
    <mergeCell ref="A95:A99"/>
    <mergeCell ref="A100:A102"/>
    <mergeCell ref="A104:A108"/>
    <mergeCell ref="A8:B8"/>
    <mergeCell ref="A19:A35"/>
    <mergeCell ref="A41:A81"/>
    <mergeCell ref="A83:A85"/>
    <mergeCell ref="A87:A89"/>
    <mergeCell ref="A90:A92"/>
  </mergeCells>
  <printOptions horizontalCentered="1"/>
  <pageMargins left="0" right="0" top="0" bottom="0" header="0" footer="0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5.421875" style="280" customWidth="1"/>
    <col min="2" max="2" width="48.140625" style="280" customWidth="1"/>
    <col min="3" max="3" width="20.421875" style="280" customWidth="1"/>
    <col min="4" max="7" width="19.421875" style="280" customWidth="1"/>
    <col min="8" max="16384" width="10.140625" style="280" customWidth="1"/>
  </cols>
  <sheetData>
    <row r="1" spans="3:7" ht="16.5">
      <c r="C1" s="41"/>
      <c r="E1" s="41"/>
      <c r="F1" s="41"/>
      <c r="G1" s="41" t="s">
        <v>171</v>
      </c>
    </row>
    <row r="2" spans="3:7" ht="16.5">
      <c r="C2" s="42"/>
      <c r="E2" s="42"/>
      <c r="F2" s="42"/>
      <c r="G2" s="42" t="s">
        <v>170</v>
      </c>
    </row>
    <row r="3" spans="3:7" ht="16.5">
      <c r="C3" s="42"/>
      <c r="E3" s="42"/>
      <c r="F3" s="42"/>
      <c r="G3" s="42" t="s">
        <v>299</v>
      </c>
    </row>
    <row r="4" spans="3:7" ht="16.5">
      <c r="C4" s="42"/>
      <c r="E4" s="42"/>
      <c r="F4" s="42"/>
      <c r="G4" s="42" t="s">
        <v>1006</v>
      </c>
    </row>
    <row r="5" spans="5:7" ht="16.5">
      <c r="E5" s="42"/>
      <c r="F5" s="42"/>
      <c r="G5" s="42" t="s">
        <v>1320</v>
      </c>
    </row>
    <row r="6" spans="3:7" ht="16.5">
      <c r="C6" s="281"/>
      <c r="E6" s="281"/>
      <c r="F6" s="281"/>
      <c r="G6" s="281" t="s">
        <v>860</v>
      </c>
    </row>
    <row r="9" spans="1:7" ht="69.75" customHeight="1">
      <c r="A9" s="542" t="s">
        <v>1315</v>
      </c>
      <c r="B9" s="542"/>
      <c r="C9" s="542"/>
      <c r="D9" s="542"/>
      <c r="E9" s="542"/>
      <c r="F9" s="542"/>
      <c r="G9" s="542"/>
    </row>
    <row r="10" spans="3:7" ht="16.5">
      <c r="C10" s="282"/>
      <c r="D10" s="282"/>
      <c r="F10" s="282"/>
      <c r="G10" s="282" t="s">
        <v>861</v>
      </c>
    </row>
    <row r="11" spans="1:7" s="284" customFormat="1" ht="132">
      <c r="A11" s="283" t="s">
        <v>344</v>
      </c>
      <c r="B11" s="365" t="s">
        <v>862</v>
      </c>
      <c r="C11" s="365" t="s">
        <v>709</v>
      </c>
      <c r="D11" s="366" t="s">
        <v>949</v>
      </c>
      <c r="E11" s="365" t="s">
        <v>1035</v>
      </c>
      <c r="F11" s="365" t="s">
        <v>1297</v>
      </c>
      <c r="G11" s="365" t="s">
        <v>1313</v>
      </c>
    </row>
    <row r="12" spans="1:7" ht="18">
      <c r="A12" s="285">
        <v>1</v>
      </c>
      <c r="B12" s="285" t="s">
        <v>863</v>
      </c>
      <c r="C12" s="406">
        <f>D12+E12+F12</f>
        <v>159.3</v>
      </c>
      <c r="D12" s="406">
        <v>129</v>
      </c>
      <c r="E12" s="406">
        <v>30.3</v>
      </c>
      <c r="F12" s="406"/>
      <c r="G12" s="406"/>
    </row>
    <row r="13" spans="1:7" ht="18">
      <c r="A13" s="285">
        <v>2</v>
      </c>
      <c r="B13" s="285" t="s">
        <v>880</v>
      </c>
      <c r="C13" s="406">
        <f aca="true" t="shared" si="0" ref="C13:C25">D13+E13+F13</f>
        <v>127.3</v>
      </c>
      <c r="D13" s="406">
        <v>127.3</v>
      </c>
      <c r="E13" s="406"/>
      <c r="F13" s="406"/>
      <c r="G13" s="406"/>
    </row>
    <row r="14" spans="1:7" ht="18">
      <c r="A14" s="285">
        <v>3</v>
      </c>
      <c r="B14" s="285" t="s">
        <v>864</v>
      </c>
      <c r="C14" s="406">
        <f t="shared" si="0"/>
        <v>329.79999999999995</v>
      </c>
      <c r="D14" s="406">
        <v>193.2</v>
      </c>
      <c r="E14" s="406">
        <v>33.6</v>
      </c>
      <c r="F14" s="406">
        <v>103</v>
      </c>
      <c r="G14" s="406"/>
    </row>
    <row r="15" spans="1:7" ht="18">
      <c r="A15" s="285">
        <v>4</v>
      </c>
      <c r="B15" s="285" t="s">
        <v>865</v>
      </c>
      <c r="C15" s="406">
        <f t="shared" si="0"/>
        <v>328.5</v>
      </c>
      <c r="D15" s="406">
        <v>184.8</v>
      </c>
      <c r="E15" s="406">
        <v>33.7</v>
      </c>
      <c r="F15" s="406">
        <v>110</v>
      </c>
      <c r="G15" s="406"/>
    </row>
    <row r="16" spans="1:7" ht="18">
      <c r="A16" s="285">
        <v>5</v>
      </c>
      <c r="B16" s="285" t="s">
        <v>866</v>
      </c>
      <c r="C16" s="406">
        <f t="shared" si="0"/>
        <v>311.7</v>
      </c>
      <c r="D16" s="406">
        <v>176.7</v>
      </c>
      <c r="E16" s="407">
        <v>31</v>
      </c>
      <c r="F16" s="407">
        <v>104</v>
      </c>
      <c r="G16" s="407"/>
    </row>
    <row r="17" spans="1:7" ht="18">
      <c r="A17" s="285">
        <v>6</v>
      </c>
      <c r="B17" s="285" t="s">
        <v>867</v>
      </c>
      <c r="C17" s="406">
        <f t="shared" si="0"/>
        <v>354.8</v>
      </c>
      <c r="D17" s="406">
        <v>246.8</v>
      </c>
      <c r="E17" s="406"/>
      <c r="F17" s="406">
        <v>108</v>
      </c>
      <c r="G17" s="406"/>
    </row>
    <row r="18" spans="1:7" ht="18">
      <c r="A18" s="285">
        <v>7</v>
      </c>
      <c r="B18" s="285" t="s">
        <v>868</v>
      </c>
      <c r="C18" s="406">
        <f t="shared" si="0"/>
        <v>193</v>
      </c>
      <c r="D18" s="406">
        <v>193</v>
      </c>
      <c r="E18" s="406"/>
      <c r="F18" s="406"/>
      <c r="G18" s="406"/>
    </row>
    <row r="19" spans="1:7" ht="18">
      <c r="A19" s="285">
        <v>8</v>
      </c>
      <c r="B19" s="285" t="s">
        <v>869</v>
      </c>
      <c r="C19" s="406">
        <f t="shared" si="0"/>
        <v>194.1</v>
      </c>
      <c r="D19" s="406">
        <v>94.1</v>
      </c>
      <c r="E19" s="406"/>
      <c r="F19" s="406">
        <v>100</v>
      </c>
      <c r="G19" s="406"/>
    </row>
    <row r="20" spans="1:7" ht="18">
      <c r="A20" s="285">
        <v>9</v>
      </c>
      <c r="B20" s="285" t="s">
        <v>870</v>
      </c>
      <c r="C20" s="406">
        <f t="shared" si="0"/>
        <v>114</v>
      </c>
      <c r="D20" s="406">
        <v>114</v>
      </c>
      <c r="E20" s="406"/>
      <c r="F20" s="406"/>
      <c r="G20" s="406"/>
    </row>
    <row r="21" spans="1:7" ht="18">
      <c r="A21" s="285">
        <v>10</v>
      </c>
      <c r="B21" s="285" t="s">
        <v>871</v>
      </c>
      <c r="C21" s="406">
        <f t="shared" si="0"/>
        <v>165.4</v>
      </c>
      <c r="D21" s="406">
        <v>165.4</v>
      </c>
      <c r="E21" s="406"/>
      <c r="F21" s="406"/>
      <c r="G21" s="406"/>
    </row>
    <row r="22" spans="1:7" ht="18">
      <c r="A22" s="285">
        <v>11</v>
      </c>
      <c r="B22" s="285" t="s">
        <v>872</v>
      </c>
      <c r="C22" s="406">
        <f t="shared" si="0"/>
        <v>143.2</v>
      </c>
      <c r="D22" s="406">
        <v>143.2</v>
      </c>
      <c r="E22" s="406"/>
      <c r="F22" s="406"/>
      <c r="G22" s="406"/>
    </row>
    <row r="23" spans="1:7" ht="18">
      <c r="A23" s="285">
        <v>12</v>
      </c>
      <c r="B23" s="285" t="s">
        <v>873</v>
      </c>
      <c r="C23" s="406">
        <f t="shared" si="0"/>
        <v>262.7</v>
      </c>
      <c r="D23" s="406">
        <v>122.7</v>
      </c>
      <c r="E23" s="406">
        <v>27</v>
      </c>
      <c r="F23" s="406">
        <v>113</v>
      </c>
      <c r="G23" s="406"/>
    </row>
    <row r="24" spans="1:7" ht="18">
      <c r="A24" s="285">
        <v>13</v>
      </c>
      <c r="B24" s="285" t="s">
        <v>1099</v>
      </c>
      <c r="C24" s="406">
        <f t="shared" si="0"/>
        <v>50.5</v>
      </c>
      <c r="D24" s="406"/>
      <c r="E24" s="406">
        <v>50.5</v>
      </c>
      <c r="F24" s="406"/>
      <c r="G24" s="406"/>
    </row>
    <row r="25" spans="1:7" ht="18">
      <c r="A25" s="285">
        <v>14</v>
      </c>
      <c r="B25" s="285" t="s">
        <v>1100</v>
      </c>
      <c r="C25" s="406">
        <f t="shared" si="0"/>
        <v>50.5</v>
      </c>
      <c r="D25" s="406"/>
      <c r="E25" s="407">
        <v>50.5</v>
      </c>
      <c r="F25" s="407"/>
      <c r="G25" s="407"/>
    </row>
    <row r="26" spans="1:7" ht="18">
      <c r="A26" s="285">
        <v>15</v>
      </c>
      <c r="B26" s="285" t="s">
        <v>1298</v>
      </c>
      <c r="C26" s="406">
        <f>D26+E26+F26+G26</f>
        <v>3089</v>
      </c>
      <c r="D26" s="406"/>
      <c r="E26" s="407">
        <v>937</v>
      </c>
      <c r="F26" s="407"/>
      <c r="G26" s="407">
        <v>2152</v>
      </c>
    </row>
    <row r="27" spans="1:7" s="288" customFormat="1" ht="28.5" customHeight="1">
      <c r="A27" s="286"/>
      <c r="B27" s="286" t="s">
        <v>874</v>
      </c>
      <c r="C27" s="287">
        <f>SUM(C12:C26)</f>
        <v>5873.799999999999</v>
      </c>
      <c r="D27" s="287">
        <f>SUM(D12:D25)</f>
        <v>1890.2</v>
      </c>
      <c r="E27" s="287">
        <f>SUM(E12:E26)</f>
        <v>1193.6</v>
      </c>
      <c r="F27" s="287">
        <f>SUM(F12:F25)</f>
        <v>638</v>
      </c>
      <c r="G27" s="287">
        <f>SUM(G12:G26)</f>
        <v>2152</v>
      </c>
    </row>
  </sheetData>
  <sheetProtection/>
  <mergeCells count="1">
    <mergeCell ref="A9:G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6.8515625" style="395" customWidth="1"/>
    <col min="2" max="2" width="11.140625" style="395" customWidth="1"/>
    <col min="3" max="3" width="93.7109375" style="396" customWidth="1"/>
    <col min="4" max="4" width="13.8515625" style="397" customWidth="1"/>
    <col min="5" max="16384" width="10.140625" style="394" customWidth="1"/>
  </cols>
  <sheetData>
    <row r="1" spans="1:4" s="393" customFormat="1" ht="13.5">
      <c r="A1" s="391"/>
      <c r="B1" s="391"/>
      <c r="C1" s="392"/>
      <c r="D1" s="41" t="s">
        <v>171</v>
      </c>
    </row>
    <row r="2" spans="1:4" s="393" customFormat="1" ht="13.5">
      <c r="A2" s="391"/>
      <c r="B2" s="391"/>
      <c r="C2" s="392"/>
      <c r="D2" s="42" t="s">
        <v>170</v>
      </c>
    </row>
    <row r="3" spans="1:4" s="393" customFormat="1" ht="13.5">
      <c r="A3" s="391"/>
      <c r="B3" s="391"/>
      <c r="C3" s="392"/>
      <c r="D3" s="42" t="s">
        <v>299</v>
      </c>
    </row>
    <row r="4" spans="1:4" s="393" customFormat="1" ht="13.5">
      <c r="A4" s="391"/>
      <c r="B4" s="391"/>
      <c r="C4" s="392"/>
      <c r="D4" s="42" t="s">
        <v>1006</v>
      </c>
    </row>
    <row r="5" spans="1:4" s="393" customFormat="1" ht="13.5">
      <c r="A5" s="391"/>
      <c r="B5" s="391"/>
      <c r="C5" s="392"/>
      <c r="D5" s="42" t="s">
        <v>1320</v>
      </c>
    </row>
    <row r="6" ht="18">
      <c r="D6" s="416" t="s">
        <v>1310</v>
      </c>
    </row>
    <row r="7" spans="1:4" ht="76.5" customHeight="1">
      <c r="A7" s="545" t="s">
        <v>1314</v>
      </c>
      <c r="B7" s="545"/>
      <c r="C7" s="545"/>
      <c r="D7" s="545"/>
    </row>
    <row r="9" ht="18" thickBot="1"/>
    <row r="10" spans="1:4" s="395" customFormat="1" ht="39.75" thickBot="1">
      <c r="A10" s="398" t="s">
        <v>344</v>
      </c>
      <c r="B10" s="399" t="s">
        <v>168</v>
      </c>
      <c r="C10" s="400" t="s">
        <v>1311</v>
      </c>
      <c r="D10" s="413" t="s">
        <v>165</v>
      </c>
    </row>
    <row r="11" spans="1:4" ht="30.75">
      <c r="A11" s="401">
        <v>1</v>
      </c>
      <c r="B11" s="408">
        <v>6738001</v>
      </c>
      <c r="C11" s="402" t="s">
        <v>1000</v>
      </c>
      <c r="D11" s="403">
        <v>14866.8</v>
      </c>
    </row>
    <row r="12" spans="1:4" ht="46.5">
      <c r="A12" s="401">
        <v>2</v>
      </c>
      <c r="B12" s="408">
        <v>6738002</v>
      </c>
      <c r="C12" s="402" t="s">
        <v>1001</v>
      </c>
      <c r="D12" s="403">
        <v>4127</v>
      </c>
    </row>
    <row r="13" spans="1:4" ht="46.5">
      <c r="A13" s="401">
        <v>3</v>
      </c>
      <c r="B13" s="408">
        <v>6738003</v>
      </c>
      <c r="C13" s="402" t="s">
        <v>1003</v>
      </c>
      <c r="D13" s="403">
        <v>2954</v>
      </c>
    </row>
    <row r="14" spans="1:4" ht="46.5">
      <c r="A14" s="401">
        <v>4</v>
      </c>
      <c r="B14" s="408">
        <v>6898004</v>
      </c>
      <c r="C14" s="402" t="s">
        <v>1004</v>
      </c>
      <c r="D14" s="403">
        <v>15166</v>
      </c>
    </row>
    <row r="15" spans="1:4" ht="46.5">
      <c r="A15" s="401">
        <v>5</v>
      </c>
      <c r="B15" s="408">
        <v>6898006</v>
      </c>
      <c r="C15" s="402" t="s">
        <v>1005</v>
      </c>
      <c r="D15" s="403">
        <v>3651.2</v>
      </c>
    </row>
    <row r="16" spans="1:4" s="405" customFormat="1" ht="18.75" customHeight="1">
      <c r="A16" s="543" t="s">
        <v>1312</v>
      </c>
      <c r="B16" s="544"/>
      <c r="C16" s="544"/>
      <c r="D16" s="404">
        <f>SUM(D11:D15)</f>
        <v>40765</v>
      </c>
    </row>
  </sheetData>
  <sheetProtection/>
  <mergeCells count="2">
    <mergeCell ref="A16:C16"/>
    <mergeCell ref="A7:D7"/>
  </mergeCells>
  <printOptions/>
  <pageMargins left="0.7480314960629921" right="0" top="0" bottom="0" header="0" footer="0"/>
  <pageSetup fitToHeight="7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1">
      <selection activeCell="A1" sqref="A1"/>
    </sheetView>
  </sheetViews>
  <sheetFormatPr defaultColWidth="15.00390625" defaultRowHeight="15"/>
  <cols>
    <col min="1" max="1" width="70.421875" style="40" customWidth="1"/>
    <col min="2" max="2" width="15.00390625" style="40" customWidth="1"/>
    <col min="3" max="3" width="18.28125" style="40" customWidth="1"/>
    <col min="4" max="4" width="20.140625" style="56" customWidth="1"/>
    <col min="5" max="228" width="10.00390625" style="40" customWidth="1"/>
    <col min="229" max="229" width="70.421875" style="40" customWidth="1"/>
    <col min="230" max="16384" width="15.00390625" style="40" customWidth="1"/>
  </cols>
  <sheetData>
    <row r="1" ht="12.75">
      <c r="D1" s="41" t="s">
        <v>171</v>
      </c>
    </row>
    <row r="2" ht="12.75">
      <c r="D2" s="42" t="s">
        <v>170</v>
      </c>
    </row>
    <row r="3" ht="12.75">
      <c r="D3" s="42" t="s">
        <v>299</v>
      </c>
    </row>
    <row r="4" ht="12.75">
      <c r="D4" s="42" t="s">
        <v>1006</v>
      </c>
    </row>
    <row r="5" ht="12.75">
      <c r="D5" s="42" t="s">
        <v>1321</v>
      </c>
    </row>
    <row r="6" ht="12.75">
      <c r="D6" s="42" t="s">
        <v>700</v>
      </c>
    </row>
    <row r="8" spans="1:4" ht="58.5" customHeight="1" thickBot="1">
      <c r="A8" s="551" t="s">
        <v>825</v>
      </c>
      <c r="B8" s="551"/>
      <c r="C8" s="551"/>
      <c r="D8" s="40"/>
    </row>
    <row r="9" spans="1:4" ht="16.5" customHeight="1">
      <c r="A9" s="549" t="s">
        <v>427</v>
      </c>
      <c r="B9" s="546" t="s">
        <v>394</v>
      </c>
      <c r="C9" s="546"/>
      <c r="D9" s="552" t="s">
        <v>165</v>
      </c>
    </row>
    <row r="10" spans="1:4" ht="15.75" customHeight="1" thickBot="1">
      <c r="A10" s="550"/>
      <c r="B10" s="414" t="s">
        <v>395</v>
      </c>
      <c r="C10" s="415" t="s">
        <v>396</v>
      </c>
      <c r="D10" s="553"/>
    </row>
    <row r="11" spans="1:4" ht="15.75" thickBot="1">
      <c r="A11" s="130" t="s">
        <v>267</v>
      </c>
      <c r="B11" s="131" t="s">
        <v>266</v>
      </c>
      <c r="C11" s="132"/>
      <c r="D11" s="133">
        <f>D12+D13+D14+D15+D16</f>
        <v>203433.2</v>
      </c>
    </row>
    <row r="12" spans="1:4" ht="45.75" customHeight="1">
      <c r="A12" s="129" t="s">
        <v>157</v>
      </c>
      <c r="B12" s="124"/>
      <c r="C12" s="128" t="s">
        <v>156</v>
      </c>
      <c r="D12" s="126">
        <v>5932.2</v>
      </c>
    </row>
    <row r="13" spans="1:4" ht="44.25" customHeight="1">
      <c r="A13" s="129" t="s">
        <v>593</v>
      </c>
      <c r="B13" s="124"/>
      <c r="C13" s="128" t="s">
        <v>148</v>
      </c>
      <c r="D13" s="126">
        <v>78684.3</v>
      </c>
    </row>
    <row r="14" spans="1:4" ht="27">
      <c r="A14" s="121" t="s">
        <v>155</v>
      </c>
      <c r="B14" s="127"/>
      <c r="C14" s="128" t="s">
        <v>154</v>
      </c>
      <c r="D14" s="126">
        <v>24703.3</v>
      </c>
    </row>
    <row r="15" spans="1:4" ht="13.5">
      <c r="A15" s="123" t="s">
        <v>270</v>
      </c>
      <c r="B15" s="124"/>
      <c r="C15" s="125" t="s">
        <v>240</v>
      </c>
      <c r="D15" s="126">
        <v>4611.2</v>
      </c>
    </row>
    <row r="16" spans="1:4" ht="14.25" thickBot="1">
      <c r="A16" s="49" t="s">
        <v>153</v>
      </c>
      <c r="B16" s="45"/>
      <c r="C16" s="46" t="s">
        <v>151</v>
      </c>
      <c r="D16" s="47">
        <v>89502.2</v>
      </c>
    </row>
    <row r="17" spans="1:4" ht="46.5" customHeight="1" thickBot="1">
      <c r="A17" s="134" t="s">
        <v>272</v>
      </c>
      <c r="B17" s="131" t="s">
        <v>271</v>
      </c>
      <c r="C17" s="132"/>
      <c r="D17" s="135">
        <f>D18</f>
        <v>500</v>
      </c>
    </row>
    <row r="18" spans="1:4" ht="30.75" customHeight="1" thickBot="1">
      <c r="A18" s="121" t="s">
        <v>273</v>
      </c>
      <c r="B18" s="122"/>
      <c r="C18" s="125" t="s">
        <v>195</v>
      </c>
      <c r="D18" s="126">
        <v>500</v>
      </c>
    </row>
    <row r="19" spans="1:4" ht="21.75" customHeight="1" thickBot="1">
      <c r="A19" s="136" t="s">
        <v>275</v>
      </c>
      <c r="B19" s="131" t="s">
        <v>274</v>
      </c>
      <c r="C19" s="132"/>
      <c r="D19" s="135">
        <f>D20+D24+D21+D22+D23</f>
        <v>62200.6</v>
      </c>
    </row>
    <row r="20" spans="1:4" ht="13.5">
      <c r="A20" s="120" t="s">
        <v>95</v>
      </c>
      <c r="B20" s="119"/>
      <c r="C20" s="125" t="s">
        <v>94</v>
      </c>
      <c r="D20" s="126">
        <v>9800</v>
      </c>
    </row>
    <row r="21" spans="1:4" ht="13.5">
      <c r="A21" s="120" t="s">
        <v>135</v>
      </c>
      <c r="B21" s="119"/>
      <c r="C21" s="125" t="s">
        <v>102</v>
      </c>
      <c r="D21" s="126">
        <v>41434.5</v>
      </c>
    </row>
    <row r="22" spans="1:4" ht="13.5">
      <c r="A22" s="120" t="s">
        <v>1050</v>
      </c>
      <c r="B22" s="119"/>
      <c r="C22" s="125" t="s">
        <v>1052</v>
      </c>
      <c r="D22" s="126">
        <v>3692.2</v>
      </c>
    </row>
    <row r="23" spans="1:4" ht="13.5">
      <c r="A23" s="120" t="s">
        <v>1234</v>
      </c>
      <c r="B23" s="119"/>
      <c r="C23" s="125" t="s">
        <v>1233</v>
      </c>
      <c r="D23" s="126">
        <v>1548.9</v>
      </c>
    </row>
    <row r="24" spans="1:4" ht="14.25" thickBot="1">
      <c r="A24" s="49" t="s">
        <v>101</v>
      </c>
      <c r="B24" s="50"/>
      <c r="C24" s="46" t="s">
        <v>100</v>
      </c>
      <c r="D24" s="47">
        <v>5725</v>
      </c>
    </row>
    <row r="25" spans="1:4" ht="24.75" customHeight="1" thickBot="1">
      <c r="A25" s="136" t="s">
        <v>397</v>
      </c>
      <c r="B25" s="131" t="s">
        <v>264</v>
      </c>
      <c r="C25" s="132"/>
      <c r="D25" s="135">
        <f>D27+D26+D29+D28</f>
        <v>104072.8</v>
      </c>
    </row>
    <row r="26" spans="1:4" ht="13.5">
      <c r="A26" s="120" t="s">
        <v>79</v>
      </c>
      <c r="B26" s="119"/>
      <c r="C26" s="125" t="s">
        <v>78</v>
      </c>
      <c r="D26" s="137">
        <v>84891.5</v>
      </c>
    </row>
    <row r="27" spans="1:4" ht="13.5">
      <c r="A27" s="120" t="s">
        <v>187</v>
      </c>
      <c r="B27" s="119"/>
      <c r="C27" s="125" t="s">
        <v>186</v>
      </c>
      <c r="D27" s="126">
        <v>15874.3</v>
      </c>
    </row>
    <row r="28" spans="1:4" ht="13.5">
      <c r="A28" s="120" t="s">
        <v>1116</v>
      </c>
      <c r="B28" s="119"/>
      <c r="C28" s="125" t="s">
        <v>1115</v>
      </c>
      <c r="D28" s="126">
        <v>2831.7</v>
      </c>
    </row>
    <row r="29" spans="1:4" ht="14.25" thickBot="1">
      <c r="A29" s="49" t="s">
        <v>1102</v>
      </c>
      <c r="B29" s="50"/>
      <c r="C29" s="46" t="s">
        <v>1101</v>
      </c>
      <c r="D29" s="47">
        <v>475.3</v>
      </c>
    </row>
    <row r="30" spans="1:4" ht="20.25" customHeight="1" thickBot="1">
      <c r="A30" s="130" t="s">
        <v>398</v>
      </c>
      <c r="B30" s="131" t="s">
        <v>276</v>
      </c>
      <c r="C30" s="132"/>
      <c r="D30" s="135">
        <f>D31+D32+D35+D34+D33</f>
        <v>1298697.5999999999</v>
      </c>
    </row>
    <row r="31" spans="1:4" ht="13.5">
      <c r="A31" s="118" t="s">
        <v>179</v>
      </c>
      <c r="B31" s="119"/>
      <c r="C31" s="128" t="s">
        <v>180</v>
      </c>
      <c r="D31" s="126">
        <v>467207.4</v>
      </c>
    </row>
    <row r="32" spans="1:4" ht="13.5">
      <c r="A32" s="118" t="s">
        <v>63</v>
      </c>
      <c r="B32" s="119"/>
      <c r="C32" s="125" t="s">
        <v>62</v>
      </c>
      <c r="D32" s="126">
        <f>797857.5+1033</f>
        <v>798890.5</v>
      </c>
    </row>
    <row r="33" spans="1:4" s="3" customFormat="1" ht="13.5">
      <c r="A33" s="368" t="s">
        <v>1262</v>
      </c>
      <c r="B33" s="369"/>
      <c r="C33" s="370" t="s">
        <v>1263</v>
      </c>
      <c r="D33" s="126">
        <v>240</v>
      </c>
    </row>
    <row r="34" spans="1:4" ht="13.5">
      <c r="A34" s="117" t="s">
        <v>223</v>
      </c>
      <c r="B34" s="114"/>
      <c r="C34" s="125" t="s">
        <v>222</v>
      </c>
      <c r="D34" s="126">
        <v>4367</v>
      </c>
    </row>
    <row r="35" spans="1:4" ht="14.25" thickBot="1">
      <c r="A35" s="48" t="s">
        <v>175</v>
      </c>
      <c r="B35" s="50"/>
      <c r="C35" s="46" t="s">
        <v>174</v>
      </c>
      <c r="D35" s="47">
        <v>27992.7</v>
      </c>
    </row>
    <row r="36" spans="1:4" ht="20.25" customHeight="1" thickBot="1">
      <c r="A36" s="130" t="s">
        <v>282</v>
      </c>
      <c r="B36" s="131" t="s">
        <v>277</v>
      </c>
      <c r="C36" s="132"/>
      <c r="D36" s="135">
        <f>D37</f>
        <v>11174.2</v>
      </c>
    </row>
    <row r="37" spans="1:4" ht="14.25" thickBot="1">
      <c r="A37" s="48" t="s">
        <v>58</v>
      </c>
      <c r="B37" s="50"/>
      <c r="C37" s="46" t="s">
        <v>57</v>
      </c>
      <c r="D37" s="47">
        <v>11174.2</v>
      </c>
    </row>
    <row r="38" spans="1:4" ht="20.25" customHeight="1" thickBot="1">
      <c r="A38" s="130" t="s">
        <v>268</v>
      </c>
      <c r="B38" s="131" t="s">
        <v>269</v>
      </c>
      <c r="C38" s="132"/>
      <c r="D38" s="135">
        <f>D39+D40+D41+D42+D43</f>
        <v>680438.9</v>
      </c>
    </row>
    <row r="39" spans="1:4" ht="15">
      <c r="A39" s="123" t="s">
        <v>137</v>
      </c>
      <c r="B39" s="43"/>
      <c r="C39" s="128" t="s">
        <v>245</v>
      </c>
      <c r="D39" s="138">
        <v>8192</v>
      </c>
    </row>
    <row r="40" spans="1:4" ht="13.5">
      <c r="A40" s="113" t="s">
        <v>115</v>
      </c>
      <c r="B40" s="114"/>
      <c r="C40" s="53" t="s">
        <v>114</v>
      </c>
      <c r="D40" s="115">
        <v>96799.2</v>
      </c>
    </row>
    <row r="41" spans="1:4" ht="13.5">
      <c r="A41" s="113" t="s">
        <v>203</v>
      </c>
      <c r="B41" s="114"/>
      <c r="C41" s="53" t="s">
        <v>202</v>
      </c>
      <c r="D41" s="115">
        <f>434889.8-1881.8</f>
        <v>433008</v>
      </c>
    </row>
    <row r="42" spans="1:4" ht="13.5">
      <c r="A42" s="116" t="s">
        <v>182</v>
      </c>
      <c r="B42" s="114"/>
      <c r="C42" s="53" t="s">
        <v>183</v>
      </c>
      <c r="D42" s="115">
        <v>116069.9</v>
      </c>
    </row>
    <row r="43" spans="1:4" ht="14.25" thickBot="1">
      <c r="A43" s="48" t="s">
        <v>173</v>
      </c>
      <c r="B43" s="51"/>
      <c r="C43" s="46" t="s">
        <v>172</v>
      </c>
      <c r="D43" s="52">
        <v>26369.8</v>
      </c>
    </row>
    <row r="44" spans="1:4" ht="15.75" thickBot="1">
      <c r="A44" s="130" t="s">
        <v>283</v>
      </c>
      <c r="B44" s="131" t="s">
        <v>278</v>
      </c>
      <c r="C44" s="139"/>
      <c r="D44" s="133">
        <f>D45</f>
        <v>3341</v>
      </c>
    </row>
    <row r="45" spans="1:4" ht="14.25" thickBot="1">
      <c r="A45" s="48" t="s">
        <v>65</v>
      </c>
      <c r="B45" s="50"/>
      <c r="C45" s="46" t="s">
        <v>64</v>
      </c>
      <c r="D45" s="47">
        <f>3291+50</f>
        <v>3341</v>
      </c>
    </row>
    <row r="46" spans="1:4" ht="15.75" thickBot="1">
      <c r="A46" s="130" t="s">
        <v>737</v>
      </c>
      <c r="B46" s="131" t="s">
        <v>738</v>
      </c>
      <c r="C46" s="139"/>
      <c r="D46" s="133">
        <f>D47</f>
        <v>544.5</v>
      </c>
    </row>
    <row r="47" spans="1:4" ht="14.25" thickBot="1">
      <c r="A47" s="44" t="s">
        <v>739</v>
      </c>
      <c r="B47" s="50"/>
      <c r="C47" s="46" t="s">
        <v>740</v>
      </c>
      <c r="D47" s="47">
        <v>544.5</v>
      </c>
    </row>
    <row r="48" spans="1:4" ht="31.5" thickBot="1">
      <c r="A48" s="140" t="s">
        <v>428</v>
      </c>
      <c r="B48" s="131" t="s">
        <v>279</v>
      </c>
      <c r="C48" s="139"/>
      <c r="D48" s="133">
        <f>D49+D50</f>
        <v>146836.6</v>
      </c>
    </row>
    <row r="49" spans="1:4" ht="27">
      <c r="A49" s="44" t="s">
        <v>401</v>
      </c>
      <c r="B49" s="51"/>
      <c r="C49" s="46" t="s">
        <v>280</v>
      </c>
      <c r="D49" s="52">
        <v>125278.6</v>
      </c>
    </row>
    <row r="50" spans="1:4" ht="14.25" thickBot="1">
      <c r="A50" s="113" t="s">
        <v>1038</v>
      </c>
      <c r="B50" s="114"/>
      <c r="C50" s="53" t="s">
        <v>1039</v>
      </c>
      <c r="D50" s="115">
        <v>21558</v>
      </c>
    </row>
    <row r="51" spans="1:4" ht="18" thickBot="1">
      <c r="A51" s="547" t="s">
        <v>56</v>
      </c>
      <c r="B51" s="548"/>
      <c r="C51" s="548"/>
      <c r="D51" s="54">
        <f>D48+D46+D44+D38+D36+D30+D25+D19+D17+D11</f>
        <v>2511239.4</v>
      </c>
    </row>
    <row r="52" spans="2:3" ht="12.75">
      <c r="B52" s="55"/>
      <c r="C52" s="55"/>
    </row>
  </sheetData>
  <sheetProtection/>
  <mergeCells count="5">
    <mergeCell ref="B9:C9"/>
    <mergeCell ref="A51:C51"/>
    <mergeCell ref="A9:A10"/>
    <mergeCell ref="A8:C8"/>
    <mergeCell ref="D9:D10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4.421875" style="62" customWidth="1"/>
    <col min="2" max="2" width="12.140625" style="58" customWidth="1"/>
    <col min="3" max="3" width="7.8515625" style="58" customWidth="1"/>
    <col min="4" max="4" width="7.421875" style="58" customWidth="1"/>
    <col min="5" max="5" width="17.140625" style="220" customWidth="1"/>
    <col min="6" max="16384" width="8.8515625" style="62" customWidth="1"/>
  </cols>
  <sheetData>
    <row r="1" ht="13.5">
      <c r="E1" s="319" t="s">
        <v>171</v>
      </c>
    </row>
    <row r="2" ht="13.5">
      <c r="E2" s="179" t="s">
        <v>170</v>
      </c>
    </row>
    <row r="3" ht="13.5">
      <c r="E3" s="179" t="s">
        <v>299</v>
      </c>
    </row>
    <row r="4" ht="13.5">
      <c r="E4" s="179" t="s">
        <v>1006</v>
      </c>
    </row>
    <row r="5" ht="13.5">
      <c r="E5" s="179" t="s">
        <v>1320</v>
      </c>
    </row>
    <row r="6" ht="13.5">
      <c r="E6" s="102" t="s">
        <v>701</v>
      </c>
    </row>
    <row r="7" ht="13.5">
      <c r="E7" s="102"/>
    </row>
    <row r="8" ht="13.5">
      <c r="E8" s="215"/>
    </row>
    <row r="9" spans="1:5" ht="49.5" customHeight="1">
      <c r="A9" s="557" t="s">
        <v>826</v>
      </c>
      <c r="B9" s="557"/>
      <c r="C9" s="557"/>
      <c r="D9" s="557"/>
      <c r="E9" s="557"/>
    </row>
    <row r="12" spans="1:5" ht="26.25">
      <c r="A12" s="59" t="s">
        <v>169</v>
      </c>
      <c r="B12" s="60" t="s">
        <v>168</v>
      </c>
      <c r="C12" s="60" t="s">
        <v>167</v>
      </c>
      <c r="D12" s="59" t="s">
        <v>166</v>
      </c>
      <c r="E12" s="216" t="s">
        <v>165</v>
      </c>
    </row>
    <row r="13" spans="1:5" s="64" customFormat="1" ht="66">
      <c r="A13" s="63" t="s">
        <v>429</v>
      </c>
      <c r="B13" s="60" t="s">
        <v>184</v>
      </c>
      <c r="C13" s="60"/>
      <c r="D13" s="59"/>
      <c r="E13" s="216">
        <f>E14+E18</f>
        <v>11076.900000000001</v>
      </c>
    </row>
    <row r="14" spans="1:5" s="451" customFormat="1" ht="92.25">
      <c r="A14" s="450" t="s">
        <v>756</v>
      </c>
      <c r="B14" s="60" t="s">
        <v>188</v>
      </c>
      <c r="C14" s="60"/>
      <c r="D14" s="59"/>
      <c r="E14" s="216">
        <f>E15</f>
        <v>2217.8</v>
      </c>
    </row>
    <row r="15" spans="1:5" s="453" customFormat="1" ht="118.5">
      <c r="A15" s="452" t="s">
        <v>760</v>
      </c>
      <c r="B15" s="1" t="s">
        <v>76</v>
      </c>
      <c r="C15" s="1"/>
      <c r="D15" s="68"/>
      <c r="E15" s="217">
        <f>E16</f>
        <v>2217.8</v>
      </c>
    </row>
    <row r="16" spans="1:5" s="453" customFormat="1" ht="13.5">
      <c r="A16" s="71" t="s">
        <v>61</v>
      </c>
      <c r="B16" s="1" t="s">
        <v>76</v>
      </c>
      <c r="C16" s="1" t="s">
        <v>185</v>
      </c>
      <c r="D16" s="68"/>
      <c r="E16" s="217">
        <f>E17</f>
        <v>2217.8</v>
      </c>
    </row>
    <row r="17" spans="1:5" s="453" customFormat="1" ht="13.5">
      <c r="A17" s="95" t="s">
        <v>187</v>
      </c>
      <c r="B17" s="1" t="s">
        <v>76</v>
      </c>
      <c r="C17" s="1" t="s">
        <v>185</v>
      </c>
      <c r="D17" s="68" t="s">
        <v>186</v>
      </c>
      <c r="E17" s="217">
        <f>2317.8-100</f>
        <v>2217.8</v>
      </c>
    </row>
    <row r="18" spans="1:5" s="451" customFormat="1" ht="78.75">
      <c r="A18" s="450" t="s">
        <v>757</v>
      </c>
      <c r="B18" s="60" t="s">
        <v>189</v>
      </c>
      <c r="C18" s="60"/>
      <c r="D18" s="59"/>
      <c r="E18" s="216">
        <f>E19</f>
        <v>8859.1</v>
      </c>
    </row>
    <row r="19" spans="1:5" s="453" customFormat="1" ht="118.5">
      <c r="A19" s="454" t="s">
        <v>767</v>
      </c>
      <c r="B19" s="1" t="s">
        <v>77</v>
      </c>
      <c r="C19" s="1"/>
      <c r="D19" s="68"/>
      <c r="E19" s="217">
        <f>E20</f>
        <v>8859.1</v>
      </c>
    </row>
    <row r="20" spans="1:5" s="453" customFormat="1" ht="13.5">
      <c r="A20" s="454" t="s">
        <v>75</v>
      </c>
      <c r="B20" s="1" t="s">
        <v>77</v>
      </c>
      <c r="C20" s="1" t="s">
        <v>185</v>
      </c>
      <c r="D20" s="68"/>
      <c r="E20" s="217">
        <f>E21</f>
        <v>8859.1</v>
      </c>
    </row>
    <row r="21" spans="1:5" s="453" customFormat="1" ht="13.5">
      <c r="A21" s="95" t="s">
        <v>187</v>
      </c>
      <c r="B21" s="1" t="s">
        <v>77</v>
      </c>
      <c r="C21" s="1" t="s">
        <v>185</v>
      </c>
      <c r="D21" s="68" t="s">
        <v>186</v>
      </c>
      <c r="E21" s="217">
        <f>8840.1+150-131</f>
        <v>8859.1</v>
      </c>
    </row>
    <row r="22" spans="1:5" s="64" customFormat="1" ht="39">
      <c r="A22" s="63" t="s">
        <v>199</v>
      </c>
      <c r="B22" s="60" t="s">
        <v>200</v>
      </c>
      <c r="C22" s="60"/>
      <c r="D22" s="59"/>
      <c r="E22" s="216">
        <f>E37+E52+E30+E23</f>
        <v>141123.5</v>
      </c>
    </row>
    <row r="23" spans="1:5" s="64" customFormat="1" ht="66">
      <c r="A23" s="450" t="s">
        <v>402</v>
      </c>
      <c r="B23" s="60" t="s">
        <v>403</v>
      </c>
      <c r="C23" s="60"/>
      <c r="D23" s="59"/>
      <c r="E23" s="216">
        <f>E24+E27</f>
        <v>5903.1</v>
      </c>
    </row>
    <row r="24" spans="1:5" s="453" customFormat="1" ht="78.75">
      <c r="A24" s="454" t="s">
        <v>950</v>
      </c>
      <c r="B24" s="1" t="s">
        <v>404</v>
      </c>
      <c r="C24" s="1"/>
      <c r="D24" s="68"/>
      <c r="E24" s="217">
        <f>E25</f>
        <v>66</v>
      </c>
    </row>
    <row r="25" spans="1:5" s="453" customFormat="1" ht="26.25">
      <c r="A25" s="454" t="s">
        <v>991</v>
      </c>
      <c r="B25" s="1" t="s">
        <v>404</v>
      </c>
      <c r="C25" s="1" t="s">
        <v>973</v>
      </c>
      <c r="D25" s="68"/>
      <c r="E25" s="217">
        <f>E26</f>
        <v>66</v>
      </c>
    </row>
    <row r="26" spans="1:5" s="453" customFormat="1" ht="13.5">
      <c r="A26" s="95" t="s">
        <v>203</v>
      </c>
      <c r="B26" s="1" t="s">
        <v>404</v>
      </c>
      <c r="C26" s="1" t="s">
        <v>973</v>
      </c>
      <c r="D26" s="68" t="s">
        <v>202</v>
      </c>
      <c r="E26" s="217">
        <v>66</v>
      </c>
    </row>
    <row r="27" spans="1:5" s="453" customFormat="1" ht="105">
      <c r="A27" s="454" t="s">
        <v>1211</v>
      </c>
      <c r="B27" s="1" t="s">
        <v>1210</v>
      </c>
      <c r="C27" s="1"/>
      <c r="D27" s="68"/>
      <c r="E27" s="217">
        <f>E28</f>
        <v>5837.1</v>
      </c>
    </row>
    <row r="28" spans="1:5" s="453" customFormat="1" ht="26.25">
      <c r="A28" s="454" t="s">
        <v>991</v>
      </c>
      <c r="B28" s="1" t="s">
        <v>1210</v>
      </c>
      <c r="C28" s="1" t="s">
        <v>973</v>
      </c>
      <c r="D28" s="68"/>
      <c r="E28" s="217">
        <f>E29</f>
        <v>5837.1</v>
      </c>
    </row>
    <row r="29" spans="1:5" s="453" customFormat="1" ht="13.5">
      <c r="A29" s="95" t="s">
        <v>203</v>
      </c>
      <c r="B29" s="1" t="s">
        <v>1210</v>
      </c>
      <c r="C29" s="1" t="s">
        <v>973</v>
      </c>
      <c r="D29" s="68" t="s">
        <v>202</v>
      </c>
      <c r="E29" s="217">
        <v>5837.1</v>
      </c>
    </row>
    <row r="30" spans="1:5" s="451" customFormat="1" ht="66">
      <c r="A30" s="450" t="s">
        <v>439</v>
      </c>
      <c r="B30" s="60" t="s">
        <v>791</v>
      </c>
      <c r="C30" s="60"/>
      <c r="D30" s="59"/>
      <c r="E30" s="216">
        <f>E34+E31</f>
        <v>84891.5</v>
      </c>
    </row>
    <row r="31" spans="1:5" s="453" customFormat="1" ht="78.75">
      <c r="A31" s="455" t="s">
        <v>1194</v>
      </c>
      <c r="B31" s="1" t="s">
        <v>1195</v>
      </c>
      <c r="C31" s="1"/>
      <c r="D31" s="68"/>
      <c r="E31" s="217">
        <f>E32</f>
        <v>22099.8</v>
      </c>
    </row>
    <row r="32" spans="1:5" s="453" customFormat="1" ht="13.5">
      <c r="A32" s="454" t="s">
        <v>75</v>
      </c>
      <c r="B32" s="1" t="s">
        <v>1195</v>
      </c>
      <c r="C32" s="1" t="s">
        <v>185</v>
      </c>
      <c r="D32" s="68"/>
      <c r="E32" s="217">
        <f>E33</f>
        <v>22099.8</v>
      </c>
    </row>
    <row r="33" spans="1:5" s="453" customFormat="1" ht="13.5">
      <c r="A33" s="95" t="s">
        <v>79</v>
      </c>
      <c r="B33" s="1" t="s">
        <v>1195</v>
      </c>
      <c r="C33" s="1" t="s">
        <v>185</v>
      </c>
      <c r="D33" s="68" t="s">
        <v>78</v>
      </c>
      <c r="E33" s="217">
        <f>21579.7+520.1</f>
        <v>22099.8</v>
      </c>
    </row>
    <row r="34" spans="1:5" s="453" customFormat="1" ht="92.25">
      <c r="A34" s="455" t="s">
        <v>955</v>
      </c>
      <c r="B34" s="1" t="s">
        <v>80</v>
      </c>
      <c r="C34" s="1"/>
      <c r="D34" s="68"/>
      <c r="E34" s="217">
        <f>E35</f>
        <v>62791.7</v>
      </c>
    </row>
    <row r="35" spans="1:5" s="453" customFormat="1" ht="13.5">
      <c r="A35" s="454" t="s">
        <v>75</v>
      </c>
      <c r="B35" s="1" t="s">
        <v>80</v>
      </c>
      <c r="C35" s="1" t="s">
        <v>185</v>
      </c>
      <c r="D35" s="68"/>
      <c r="E35" s="217">
        <f>E36</f>
        <v>62791.7</v>
      </c>
    </row>
    <row r="36" spans="1:5" s="453" customFormat="1" ht="13.5">
      <c r="A36" s="95" t="s">
        <v>79</v>
      </c>
      <c r="B36" s="1" t="s">
        <v>80</v>
      </c>
      <c r="C36" s="1" t="s">
        <v>185</v>
      </c>
      <c r="D36" s="68" t="s">
        <v>78</v>
      </c>
      <c r="E36" s="217">
        <f>84371.4-21579.7</f>
        <v>62791.7</v>
      </c>
    </row>
    <row r="37" spans="1:5" s="451" customFormat="1" ht="92.25">
      <c r="A37" s="450" t="s">
        <v>440</v>
      </c>
      <c r="B37" s="60" t="s">
        <v>201</v>
      </c>
      <c r="C37" s="60"/>
      <c r="D37" s="59"/>
      <c r="E37" s="216">
        <f>E47+E41+E44+E38</f>
        <v>11324.1</v>
      </c>
    </row>
    <row r="38" spans="1:5" s="451" customFormat="1" ht="202.5">
      <c r="A38" s="456" t="s">
        <v>1183</v>
      </c>
      <c r="B38" s="1" t="s">
        <v>1182</v>
      </c>
      <c r="C38" s="1"/>
      <c r="D38" s="68"/>
      <c r="E38" s="217">
        <f>E39</f>
        <v>8926.6</v>
      </c>
    </row>
    <row r="39" spans="1:5" s="451" customFormat="1" ht="26.25">
      <c r="A39" s="454" t="s">
        <v>991</v>
      </c>
      <c r="B39" s="1" t="s">
        <v>1182</v>
      </c>
      <c r="C39" s="1" t="s">
        <v>973</v>
      </c>
      <c r="D39" s="68"/>
      <c r="E39" s="217">
        <f>E40</f>
        <v>8926.6</v>
      </c>
    </row>
    <row r="40" spans="1:5" s="451" customFormat="1" ht="13.5">
      <c r="A40" s="95" t="s">
        <v>203</v>
      </c>
      <c r="B40" s="1" t="s">
        <v>1182</v>
      </c>
      <c r="C40" s="1" t="s">
        <v>973</v>
      </c>
      <c r="D40" s="68" t="s">
        <v>202</v>
      </c>
      <c r="E40" s="217">
        <v>8926.6</v>
      </c>
    </row>
    <row r="41" spans="1:5" s="451" customFormat="1" ht="132">
      <c r="A41" s="454" t="s">
        <v>781</v>
      </c>
      <c r="B41" s="1" t="s">
        <v>780</v>
      </c>
      <c r="C41" s="1"/>
      <c r="D41" s="68"/>
      <c r="E41" s="217">
        <f>E42</f>
        <v>723.8</v>
      </c>
    </row>
    <row r="42" spans="1:5" s="451" customFormat="1" ht="26.25">
      <c r="A42" s="454" t="s">
        <v>991</v>
      </c>
      <c r="B42" s="1" t="s">
        <v>780</v>
      </c>
      <c r="C42" s="1" t="s">
        <v>973</v>
      </c>
      <c r="D42" s="68"/>
      <c r="E42" s="217">
        <f>E43</f>
        <v>723.8</v>
      </c>
    </row>
    <row r="43" spans="1:5" s="451" customFormat="1" ht="13.5">
      <c r="A43" s="95" t="s">
        <v>203</v>
      </c>
      <c r="B43" s="1" t="s">
        <v>780</v>
      </c>
      <c r="C43" s="1" t="s">
        <v>973</v>
      </c>
      <c r="D43" s="68" t="s">
        <v>202</v>
      </c>
      <c r="E43" s="217">
        <v>723.8</v>
      </c>
    </row>
    <row r="44" spans="1:5" s="451" customFormat="1" ht="118.5">
      <c r="A44" s="457" t="s">
        <v>783</v>
      </c>
      <c r="B44" s="1" t="s">
        <v>782</v>
      </c>
      <c r="C44" s="1"/>
      <c r="D44" s="68"/>
      <c r="E44" s="217">
        <f>E45</f>
        <v>1005.3</v>
      </c>
    </row>
    <row r="45" spans="1:5" s="451" customFormat="1" ht="26.25">
      <c r="A45" s="454" t="s">
        <v>991</v>
      </c>
      <c r="B45" s="1" t="s">
        <v>782</v>
      </c>
      <c r="C45" s="1" t="s">
        <v>973</v>
      </c>
      <c r="D45" s="68"/>
      <c r="E45" s="217">
        <f>E46</f>
        <v>1005.3</v>
      </c>
    </row>
    <row r="46" spans="1:5" s="451" customFormat="1" ht="13.5">
      <c r="A46" s="95" t="s">
        <v>203</v>
      </c>
      <c r="B46" s="1" t="s">
        <v>782</v>
      </c>
      <c r="C46" s="1" t="s">
        <v>973</v>
      </c>
      <c r="D46" s="68" t="s">
        <v>202</v>
      </c>
      <c r="E46" s="217">
        <v>1005.3</v>
      </c>
    </row>
    <row r="47" spans="1:5" s="453" customFormat="1" ht="105">
      <c r="A47" s="454" t="s">
        <v>441</v>
      </c>
      <c r="B47" s="1" t="s">
        <v>204</v>
      </c>
      <c r="C47" s="1"/>
      <c r="D47" s="68"/>
      <c r="E47" s="217">
        <f>E48+E50</f>
        <v>668.4</v>
      </c>
    </row>
    <row r="48" spans="1:5" s="453" customFormat="1" ht="13.5">
      <c r="A48" s="95" t="s">
        <v>974</v>
      </c>
      <c r="B48" s="1" t="s">
        <v>204</v>
      </c>
      <c r="C48" s="1" t="s">
        <v>261</v>
      </c>
      <c r="D48" s="68"/>
      <c r="E48" s="217">
        <f>E49</f>
        <v>548.4</v>
      </c>
    </row>
    <row r="49" spans="1:5" s="453" customFormat="1" ht="26.25">
      <c r="A49" s="95" t="s">
        <v>205</v>
      </c>
      <c r="B49" s="1" t="s">
        <v>204</v>
      </c>
      <c r="C49" s="1" t="s">
        <v>261</v>
      </c>
      <c r="D49" s="68" t="s">
        <v>148</v>
      </c>
      <c r="E49" s="217">
        <v>548.4</v>
      </c>
    </row>
    <row r="50" spans="1:5" s="453" customFormat="1" ht="26.25">
      <c r="A50" s="455" t="s">
        <v>984</v>
      </c>
      <c r="B50" s="1" t="s">
        <v>204</v>
      </c>
      <c r="C50" s="1" t="s">
        <v>975</v>
      </c>
      <c r="D50" s="68"/>
      <c r="E50" s="217">
        <f>E51</f>
        <v>120</v>
      </c>
    </row>
    <row r="51" spans="1:5" s="453" customFormat="1" ht="26.25">
      <c r="A51" s="95" t="s">
        <v>205</v>
      </c>
      <c r="B51" s="1" t="s">
        <v>204</v>
      </c>
      <c r="C51" s="1" t="s">
        <v>975</v>
      </c>
      <c r="D51" s="68" t="s">
        <v>148</v>
      </c>
      <c r="E51" s="217">
        <v>120</v>
      </c>
    </row>
    <row r="52" spans="1:5" s="451" customFormat="1" ht="118.5">
      <c r="A52" s="450" t="s">
        <v>442</v>
      </c>
      <c r="B52" s="60" t="s">
        <v>59</v>
      </c>
      <c r="C52" s="60"/>
      <c r="D52" s="59"/>
      <c r="E52" s="216">
        <f>E56+E53</f>
        <v>39004.799999999996</v>
      </c>
    </row>
    <row r="53" spans="1:5" s="453" customFormat="1" ht="132">
      <c r="A53" s="455" t="s">
        <v>785</v>
      </c>
      <c r="B53" s="1" t="s">
        <v>784</v>
      </c>
      <c r="C53" s="1"/>
      <c r="D53" s="68"/>
      <c r="E53" s="217">
        <f>E54</f>
        <v>2191.7</v>
      </c>
    </row>
    <row r="54" spans="1:5" s="453" customFormat="1" ht="13.5">
      <c r="A54" s="95" t="s">
        <v>985</v>
      </c>
      <c r="B54" s="1" t="s">
        <v>784</v>
      </c>
      <c r="C54" s="1" t="s">
        <v>976</v>
      </c>
      <c r="D54" s="68"/>
      <c r="E54" s="217">
        <f>E55</f>
        <v>2191.7</v>
      </c>
    </row>
    <row r="55" spans="1:5" s="453" customFormat="1" ht="13.5">
      <c r="A55" s="95" t="s">
        <v>182</v>
      </c>
      <c r="B55" s="1" t="s">
        <v>784</v>
      </c>
      <c r="C55" s="1" t="s">
        <v>976</v>
      </c>
      <c r="D55" s="68" t="s">
        <v>183</v>
      </c>
      <c r="E55" s="217">
        <v>2191.7</v>
      </c>
    </row>
    <row r="56" spans="1:5" s="453" customFormat="1" ht="132">
      <c r="A56" s="455" t="s">
        <v>443</v>
      </c>
      <c r="B56" s="1" t="s">
        <v>60</v>
      </c>
      <c r="C56" s="1"/>
      <c r="D56" s="68"/>
      <c r="E56" s="217">
        <f>E57</f>
        <v>36813.1</v>
      </c>
    </row>
    <row r="57" spans="1:5" s="453" customFormat="1" ht="13.5">
      <c r="A57" s="95" t="s">
        <v>985</v>
      </c>
      <c r="B57" s="1" t="s">
        <v>60</v>
      </c>
      <c r="C57" s="1" t="s">
        <v>976</v>
      </c>
      <c r="D57" s="68"/>
      <c r="E57" s="217">
        <f>E58</f>
        <v>36813.1</v>
      </c>
    </row>
    <row r="58" spans="1:5" s="453" customFormat="1" ht="13.5">
      <c r="A58" s="95" t="s">
        <v>182</v>
      </c>
      <c r="B58" s="1" t="s">
        <v>60</v>
      </c>
      <c r="C58" s="1" t="s">
        <v>976</v>
      </c>
      <c r="D58" s="68" t="s">
        <v>183</v>
      </c>
      <c r="E58" s="217">
        <v>36813.1</v>
      </c>
    </row>
    <row r="59" spans="1:5" s="64" customFormat="1" ht="39">
      <c r="A59" s="63" t="s">
        <v>419</v>
      </c>
      <c r="B59" s="60" t="s">
        <v>6</v>
      </c>
      <c r="C59" s="60"/>
      <c r="D59" s="59"/>
      <c r="E59" s="216">
        <f>E60+E71+E89</f>
        <v>70008.59999999999</v>
      </c>
    </row>
    <row r="60" spans="1:5" s="451" customFormat="1" ht="52.5">
      <c r="A60" s="450" t="s">
        <v>420</v>
      </c>
      <c r="B60" s="60" t="s">
        <v>19</v>
      </c>
      <c r="C60" s="60"/>
      <c r="D60" s="59"/>
      <c r="E60" s="216">
        <f>E61+E68</f>
        <v>3297.7</v>
      </c>
    </row>
    <row r="61" spans="1:5" s="453" customFormat="1" ht="66">
      <c r="A61" s="455" t="s">
        <v>421</v>
      </c>
      <c r="B61" s="1" t="s">
        <v>81</v>
      </c>
      <c r="C61" s="1"/>
      <c r="D61" s="68"/>
      <c r="E61" s="217">
        <f>E62+E64+E66</f>
        <v>3176</v>
      </c>
    </row>
    <row r="62" spans="1:5" s="453" customFormat="1" ht="13.5">
      <c r="A62" s="455" t="s">
        <v>983</v>
      </c>
      <c r="B62" s="1" t="s">
        <v>81</v>
      </c>
      <c r="C62" s="1" t="s">
        <v>5</v>
      </c>
      <c r="D62" s="68"/>
      <c r="E62" s="217">
        <f>E63</f>
        <v>2651.7</v>
      </c>
    </row>
    <row r="63" spans="1:5" s="453" customFormat="1" ht="13.5">
      <c r="A63" s="455" t="s">
        <v>58</v>
      </c>
      <c r="B63" s="1" t="s">
        <v>81</v>
      </c>
      <c r="C63" s="1" t="s">
        <v>5</v>
      </c>
      <c r="D63" s="68" t="s">
        <v>57</v>
      </c>
      <c r="E63" s="217">
        <f>2643+8.7</f>
        <v>2651.7</v>
      </c>
    </row>
    <row r="64" spans="1:5" s="453" customFormat="1" ht="26.25">
      <c r="A64" s="455" t="s">
        <v>984</v>
      </c>
      <c r="B64" s="1" t="s">
        <v>81</v>
      </c>
      <c r="C64" s="1" t="s">
        <v>975</v>
      </c>
      <c r="D64" s="68"/>
      <c r="E64" s="217">
        <f>E65</f>
        <v>524</v>
      </c>
    </row>
    <row r="65" spans="1:5" s="453" customFormat="1" ht="13.5">
      <c r="A65" s="455" t="s">
        <v>58</v>
      </c>
      <c r="B65" s="1" t="s">
        <v>81</v>
      </c>
      <c r="C65" s="1" t="s">
        <v>975</v>
      </c>
      <c r="D65" s="68" t="s">
        <v>57</v>
      </c>
      <c r="E65" s="217">
        <v>524</v>
      </c>
    </row>
    <row r="66" spans="1:5" s="453" customFormat="1" ht="13.5">
      <c r="A66" s="39" t="s">
        <v>988</v>
      </c>
      <c r="B66" s="1" t="s">
        <v>81</v>
      </c>
      <c r="C66" s="1" t="s">
        <v>977</v>
      </c>
      <c r="D66" s="68"/>
      <c r="E66" s="217">
        <f>E67</f>
        <v>0.3</v>
      </c>
    </row>
    <row r="67" spans="1:5" s="458" customFormat="1" ht="13.5">
      <c r="A67" s="455" t="s">
        <v>58</v>
      </c>
      <c r="B67" s="75" t="s">
        <v>81</v>
      </c>
      <c r="C67" s="75" t="s">
        <v>977</v>
      </c>
      <c r="D67" s="68" t="s">
        <v>57</v>
      </c>
      <c r="E67" s="217">
        <v>0.3</v>
      </c>
    </row>
    <row r="68" spans="1:5" s="458" customFormat="1" ht="78.75">
      <c r="A68" s="455" t="s">
        <v>1274</v>
      </c>
      <c r="B68" s="75" t="s">
        <v>1259</v>
      </c>
      <c r="C68" s="75"/>
      <c r="D68" s="68"/>
      <c r="E68" s="217">
        <f>E69</f>
        <v>121.7</v>
      </c>
    </row>
    <row r="69" spans="1:5" s="458" customFormat="1" ht="13.5">
      <c r="A69" s="455" t="s">
        <v>983</v>
      </c>
      <c r="B69" s="75" t="s">
        <v>1259</v>
      </c>
      <c r="C69" s="75" t="s">
        <v>5</v>
      </c>
      <c r="D69" s="68"/>
      <c r="E69" s="217">
        <f>E70</f>
        <v>121.7</v>
      </c>
    </row>
    <row r="70" spans="1:5" s="458" customFormat="1" ht="13.5">
      <c r="A70" s="455" t="s">
        <v>58</v>
      </c>
      <c r="B70" s="75" t="s">
        <v>1259</v>
      </c>
      <c r="C70" s="75" t="s">
        <v>5</v>
      </c>
      <c r="D70" s="68" t="s">
        <v>57</v>
      </c>
      <c r="E70" s="217">
        <v>121.7</v>
      </c>
    </row>
    <row r="71" spans="1:5" s="451" customFormat="1" ht="66">
      <c r="A71" s="450" t="s">
        <v>444</v>
      </c>
      <c r="B71" s="60" t="s">
        <v>20</v>
      </c>
      <c r="C71" s="205"/>
      <c r="D71" s="59"/>
      <c r="E71" s="216">
        <f>E72+E83+E86+E75+E80</f>
        <v>64570</v>
      </c>
    </row>
    <row r="72" spans="1:5" s="453" customFormat="1" ht="66">
      <c r="A72" s="455" t="s">
        <v>423</v>
      </c>
      <c r="B72" s="1" t="s">
        <v>84</v>
      </c>
      <c r="C72" s="1"/>
      <c r="D72" s="68"/>
      <c r="E72" s="217">
        <f>E73</f>
        <v>62635</v>
      </c>
    </row>
    <row r="73" spans="1:5" s="453" customFormat="1" ht="13.5">
      <c r="A73" s="71" t="s">
        <v>987</v>
      </c>
      <c r="B73" s="1" t="s">
        <v>84</v>
      </c>
      <c r="C73" s="1" t="s">
        <v>978</v>
      </c>
      <c r="D73" s="68"/>
      <c r="E73" s="217">
        <f>E74</f>
        <v>62635</v>
      </c>
    </row>
    <row r="74" spans="1:5" s="453" customFormat="1" ht="13.5">
      <c r="A74" s="455" t="s">
        <v>63</v>
      </c>
      <c r="B74" s="1" t="s">
        <v>84</v>
      </c>
      <c r="C74" s="1" t="s">
        <v>978</v>
      </c>
      <c r="D74" s="68" t="s">
        <v>62</v>
      </c>
      <c r="E74" s="217">
        <f>63065-370-60</f>
        <v>62635</v>
      </c>
    </row>
    <row r="75" spans="1:5" s="453" customFormat="1" ht="66">
      <c r="A75" s="455" t="s">
        <v>852</v>
      </c>
      <c r="B75" s="1" t="s">
        <v>83</v>
      </c>
      <c r="C75" s="1"/>
      <c r="D75" s="68"/>
      <c r="E75" s="260">
        <f>E76+E78</f>
        <v>320</v>
      </c>
    </row>
    <row r="76" spans="1:5" s="453" customFormat="1" ht="26.25">
      <c r="A76" s="455" t="s">
        <v>984</v>
      </c>
      <c r="B76" s="1" t="s">
        <v>83</v>
      </c>
      <c r="C76" s="1" t="s">
        <v>975</v>
      </c>
      <c r="D76" s="68"/>
      <c r="E76" s="260">
        <f>E77</f>
        <v>130</v>
      </c>
    </row>
    <row r="77" spans="1:5" s="453" customFormat="1" ht="13.5">
      <c r="A77" s="455" t="s">
        <v>58</v>
      </c>
      <c r="B77" s="1" t="s">
        <v>83</v>
      </c>
      <c r="C77" s="1" t="s">
        <v>975</v>
      </c>
      <c r="D77" s="68" t="s">
        <v>57</v>
      </c>
      <c r="E77" s="260">
        <v>130</v>
      </c>
    </row>
    <row r="78" spans="1:5" s="453" customFormat="1" ht="13.5">
      <c r="A78" s="455" t="s">
        <v>987</v>
      </c>
      <c r="B78" s="1" t="s">
        <v>83</v>
      </c>
      <c r="C78" s="1" t="s">
        <v>978</v>
      </c>
      <c r="D78" s="68"/>
      <c r="E78" s="260">
        <f>E79</f>
        <v>190</v>
      </c>
    </row>
    <row r="79" spans="1:5" s="453" customFormat="1" ht="13.5">
      <c r="A79" s="455" t="s">
        <v>58</v>
      </c>
      <c r="B79" s="1" t="s">
        <v>83</v>
      </c>
      <c r="C79" s="1" t="s">
        <v>978</v>
      </c>
      <c r="D79" s="68" t="s">
        <v>57</v>
      </c>
      <c r="E79" s="260">
        <v>190</v>
      </c>
    </row>
    <row r="80" spans="1:5" s="453" customFormat="1" ht="78.75">
      <c r="A80" s="455" t="s">
        <v>853</v>
      </c>
      <c r="B80" s="1" t="s">
        <v>258</v>
      </c>
      <c r="C80" s="1"/>
      <c r="D80" s="68"/>
      <c r="E80" s="260">
        <f>E81</f>
        <v>60</v>
      </c>
    </row>
    <row r="81" spans="1:5" s="453" customFormat="1" ht="13.5">
      <c r="A81" s="455" t="s">
        <v>987</v>
      </c>
      <c r="B81" s="1" t="s">
        <v>258</v>
      </c>
      <c r="C81" s="1" t="s">
        <v>978</v>
      </c>
      <c r="D81" s="68"/>
      <c r="E81" s="260">
        <f>E82</f>
        <v>60</v>
      </c>
    </row>
    <row r="82" spans="1:5" s="453" customFormat="1" ht="13.5">
      <c r="A82" s="455" t="s">
        <v>58</v>
      </c>
      <c r="B82" s="1" t="s">
        <v>258</v>
      </c>
      <c r="C82" s="1" t="s">
        <v>978</v>
      </c>
      <c r="D82" s="68" t="s">
        <v>57</v>
      </c>
      <c r="E82" s="260">
        <v>60</v>
      </c>
    </row>
    <row r="83" spans="1:5" s="453" customFormat="1" ht="66">
      <c r="A83" s="455" t="s">
        <v>745</v>
      </c>
      <c r="B83" s="1" t="s">
        <v>747</v>
      </c>
      <c r="C83" s="459"/>
      <c r="D83" s="199"/>
      <c r="E83" s="217">
        <f>E84</f>
        <v>1500</v>
      </c>
    </row>
    <row r="84" spans="1:5" s="453" customFormat="1" ht="26.25">
      <c r="A84" s="455" t="s">
        <v>984</v>
      </c>
      <c r="B84" s="1" t="s">
        <v>747</v>
      </c>
      <c r="C84" s="199" t="s">
        <v>975</v>
      </c>
      <c r="D84" s="459"/>
      <c r="E84" s="217">
        <f>E85</f>
        <v>1500</v>
      </c>
    </row>
    <row r="85" spans="1:5" s="453" customFormat="1" ht="13.5">
      <c r="A85" s="455" t="s">
        <v>58</v>
      </c>
      <c r="B85" s="1" t="s">
        <v>747</v>
      </c>
      <c r="C85" s="199" t="s">
        <v>975</v>
      </c>
      <c r="D85" s="68" t="s">
        <v>57</v>
      </c>
      <c r="E85" s="217">
        <v>1500</v>
      </c>
    </row>
    <row r="86" spans="1:5" s="453" customFormat="1" ht="66">
      <c r="A86" s="455" t="s">
        <v>746</v>
      </c>
      <c r="B86" s="1" t="s">
        <v>748</v>
      </c>
      <c r="D86" s="1"/>
      <c r="E86" s="217">
        <f>E87</f>
        <v>55</v>
      </c>
    </row>
    <row r="87" spans="1:5" s="453" customFormat="1" ht="26.25">
      <c r="A87" s="455" t="s">
        <v>984</v>
      </c>
      <c r="B87" s="1" t="s">
        <v>748</v>
      </c>
      <c r="C87" s="1" t="s">
        <v>975</v>
      </c>
      <c r="D87" s="1"/>
      <c r="E87" s="217">
        <f>E88</f>
        <v>55</v>
      </c>
    </row>
    <row r="88" spans="1:5" s="460" customFormat="1" ht="13.5">
      <c r="A88" s="455" t="s">
        <v>58</v>
      </c>
      <c r="B88" s="1" t="s">
        <v>748</v>
      </c>
      <c r="C88" s="1" t="s">
        <v>975</v>
      </c>
      <c r="D88" s="68" t="s">
        <v>57</v>
      </c>
      <c r="E88" s="217">
        <v>55</v>
      </c>
    </row>
    <row r="89" spans="1:5" s="451" customFormat="1" ht="66">
      <c r="A89" s="450" t="s">
        <v>445</v>
      </c>
      <c r="B89" s="60" t="s">
        <v>21</v>
      </c>
      <c r="C89" s="60"/>
      <c r="D89" s="59"/>
      <c r="E89" s="216">
        <f>E90+E93+E96+E102+E99+E105</f>
        <v>2140.9</v>
      </c>
    </row>
    <row r="90" spans="1:5" s="453" customFormat="1" ht="66">
      <c r="A90" s="455" t="s">
        <v>446</v>
      </c>
      <c r="B90" s="1" t="s">
        <v>85</v>
      </c>
      <c r="C90" s="1"/>
      <c r="D90" s="68"/>
      <c r="E90" s="217">
        <f>E91</f>
        <v>1319.2</v>
      </c>
    </row>
    <row r="91" spans="1:5" s="453" customFormat="1" ht="13.5">
      <c r="A91" s="455" t="s">
        <v>987</v>
      </c>
      <c r="B91" s="1" t="s">
        <v>85</v>
      </c>
      <c r="C91" s="1" t="s">
        <v>978</v>
      </c>
      <c r="D91" s="68"/>
      <c r="E91" s="217">
        <f>E92</f>
        <v>1319.2</v>
      </c>
    </row>
    <row r="92" spans="1:5" s="453" customFormat="1" ht="13.5">
      <c r="A92" s="455" t="s">
        <v>63</v>
      </c>
      <c r="B92" s="1" t="s">
        <v>85</v>
      </c>
      <c r="C92" s="1" t="s">
        <v>978</v>
      </c>
      <c r="D92" s="68" t="s">
        <v>62</v>
      </c>
      <c r="E92" s="217">
        <v>1319.2</v>
      </c>
    </row>
    <row r="93" spans="1:5" s="453" customFormat="1" ht="78.75">
      <c r="A93" s="455" t="s">
        <v>854</v>
      </c>
      <c r="B93" s="1" t="s">
        <v>117</v>
      </c>
      <c r="C93" s="1"/>
      <c r="D93" s="68"/>
      <c r="E93" s="260">
        <f>E94</f>
        <v>40</v>
      </c>
    </row>
    <row r="94" spans="1:5" s="453" customFormat="1" ht="26.25">
      <c r="A94" s="455" t="s">
        <v>984</v>
      </c>
      <c r="B94" s="1" t="s">
        <v>117</v>
      </c>
      <c r="C94" s="1" t="s">
        <v>975</v>
      </c>
      <c r="D94" s="68"/>
      <c r="E94" s="260">
        <f>E95</f>
        <v>40</v>
      </c>
    </row>
    <row r="95" spans="1:5" s="453" customFormat="1" ht="13.5">
      <c r="A95" s="455" t="s">
        <v>58</v>
      </c>
      <c r="B95" s="1" t="s">
        <v>117</v>
      </c>
      <c r="C95" s="1" t="s">
        <v>975</v>
      </c>
      <c r="D95" s="68" t="s">
        <v>57</v>
      </c>
      <c r="E95" s="260">
        <v>40</v>
      </c>
    </row>
    <row r="96" spans="1:5" s="453" customFormat="1" ht="66">
      <c r="A96" s="455" t="s">
        <v>855</v>
      </c>
      <c r="B96" s="1" t="s">
        <v>118</v>
      </c>
      <c r="C96" s="1"/>
      <c r="D96" s="68"/>
      <c r="E96" s="260">
        <f>E97</f>
        <v>10</v>
      </c>
    </row>
    <row r="97" spans="1:5" s="453" customFormat="1" ht="26.25">
      <c r="A97" s="455" t="s">
        <v>984</v>
      </c>
      <c r="B97" s="1" t="s">
        <v>118</v>
      </c>
      <c r="C97" s="1" t="s">
        <v>975</v>
      </c>
      <c r="D97" s="68"/>
      <c r="E97" s="260">
        <f>E98</f>
        <v>10</v>
      </c>
    </row>
    <row r="98" spans="1:5" s="453" customFormat="1" ht="13.5">
      <c r="A98" s="455" t="s">
        <v>58</v>
      </c>
      <c r="B98" s="1" t="s">
        <v>118</v>
      </c>
      <c r="C98" s="1" t="s">
        <v>975</v>
      </c>
      <c r="D98" s="68" t="s">
        <v>57</v>
      </c>
      <c r="E98" s="260">
        <v>10</v>
      </c>
    </row>
    <row r="99" spans="1:5" s="453" customFormat="1" ht="78.75">
      <c r="A99" s="455" t="s">
        <v>1275</v>
      </c>
      <c r="B99" s="1" t="s">
        <v>1260</v>
      </c>
      <c r="C99" s="1"/>
      <c r="D99" s="68"/>
      <c r="E99" s="260">
        <f>E100</f>
        <v>29.3</v>
      </c>
    </row>
    <row r="100" spans="1:5" s="453" customFormat="1" ht="26.25">
      <c r="A100" s="455" t="s">
        <v>984</v>
      </c>
      <c r="B100" s="1" t="s">
        <v>1260</v>
      </c>
      <c r="C100" s="1" t="s">
        <v>975</v>
      </c>
      <c r="D100" s="68"/>
      <c r="E100" s="260">
        <f>E101</f>
        <v>29.3</v>
      </c>
    </row>
    <row r="101" spans="1:5" s="453" customFormat="1" ht="13.5">
      <c r="A101" s="455" t="s">
        <v>58</v>
      </c>
      <c r="B101" s="1" t="s">
        <v>1260</v>
      </c>
      <c r="C101" s="1" t="s">
        <v>975</v>
      </c>
      <c r="D101" s="68" t="s">
        <v>57</v>
      </c>
      <c r="E101" s="260">
        <v>29.3</v>
      </c>
    </row>
    <row r="102" spans="1:5" s="453" customFormat="1" ht="78.75">
      <c r="A102" s="455" t="s">
        <v>1118</v>
      </c>
      <c r="B102" s="1" t="s">
        <v>1117</v>
      </c>
      <c r="C102" s="1"/>
      <c r="D102" s="68"/>
      <c r="E102" s="260">
        <f>E103</f>
        <v>500</v>
      </c>
    </row>
    <row r="103" spans="1:5" s="453" customFormat="1" ht="13.5">
      <c r="A103" s="455" t="s">
        <v>987</v>
      </c>
      <c r="B103" s="1" t="s">
        <v>1117</v>
      </c>
      <c r="C103" s="1" t="s">
        <v>978</v>
      </c>
      <c r="D103" s="68"/>
      <c r="E103" s="260">
        <f>E104</f>
        <v>500</v>
      </c>
    </row>
    <row r="104" spans="1:5" s="453" customFormat="1" ht="13.5">
      <c r="A104" s="455" t="s">
        <v>63</v>
      </c>
      <c r="B104" s="1" t="s">
        <v>1117</v>
      </c>
      <c r="C104" s="1" t="s">
        <v>978</v>
      </c>
      <c r="D104" s="68" t="s">
        <v>62</v>
      </c>
      <c r="E104" s="260">
        <v>500</v>
      </c>
    </row>
    <row r="105" spans="1:5" s="453" customFormat="1" ht="78.75">
      <c r="A105" s="455" t="s">
        <v>1276</v>
      </c>
      <c r="B105" s="1" t="s">
        <v>1261</v>
      </c>
      <c r="C105" s="1"/>
      <c r="D105" s="68"/>
      <c r="E105" s="260">
        <f>E106</f>
        <v>242.4</v>
      </c>
    </row>
    <row r="106" spans="1:5" s="453" customFormat="1" ht="26.25">
      <c r="A106" s="455" t="s">
        <v>984</v>
      </c>
      <c r="B106" s="1" t="s">
        <v>1261</v>
      </c>
      <c r="C106" s="1" t="s">
        <v>975</v>
      </c>
      <c r="D106" s="68"/>
      <c r="E106" s="260">
        <f>E107</f>
        <v>242.4</v>
      </c>
    </row>
    <row r="107" spans="1:5" s="453" customFormat="1" ht="13.5">
      <c r="A107" s="455" t="s">
        <v>58</v>
      </c>
      <c r="B107" s="1" t="s">
        <v>1261</v>
      </c>
      <c r="C107" s="1" t="s">
        <v>975</v>
      </c>
      <c r="D107" s="68" t="s">
        <v>57</v>
      </c>
      <c r="E107" s="260">
        <v>242.4</v>
      </c>
    </row>
    <row r="108" spans="1:5" s="64" customFormat="1" ht="39">
      <c r="A108" s="63" t="s">
        <v>207</v>
      </c>
      <c r="B108" s="60" t="s">
        <v>7</v>
      </c>
      <c r="C108" s="60"/>
      <c r="D108" s="59"/>
      <c r="E108" s="216">
        <f>E109+E127+E119+E123</f>
        <v>14521</v>
      </c>
    </row>
    <row r="109" spans="1:5" s="451" customFormat="1" ht="52.5">
      <c r="A109" s="450" t="s">
        <v>447</v>
      </c>
      <c r="B109" s="60" t="s">
        <v>15</v>
      </c>
      <c r="C109" s="205"/>
      <c r="D109" s="59"/>
      <c r="E109" s="216">
        <f>E110+E113+E116</f>
        <v>895</v>
      </c>
    </row>
    <row r="110" spans="1:5" s="451" customFormat="1" ht="78.75">
      <c r="A110" s="455" t="s">
        <v>750</v>
      </c>
      <c r="B110" s="1" t="s">
        <v>749</v>
      </c>
      <c r="C110" s="461"/>
      <c r="D110" s="199"/>
      <c r="E110" s="217">
        <f>E111</f>
        <v>560</v>
      </c>
    </row>
    <row r="111" spans="1:5" s="451" customFormat="1" ht="26.25">
      <c r="A111" s="39" t="s">
        <v>984</v>
      </c>
      <c r="B111" s="1" t="s">
        <v>749</v>
      </c>
      <c r="C111" s="199" t="s">
        <v>975</v>
      </c>
      <c r="D111" s="461"/>
      <c r="E111" s="217">
        <f>E112</f>
        <v>560</v>
      </c>
    </row>
    <row r="112" spans="1:5" s="451" customFormat="1" ht="13.5">
      <c r="A112" s="455" t="s">
        <v>65</v>
      </c>
      <c r="B112" s="1" t="s">
        <v>749</v>
      </c>
      <c r="C112" s="1" t="s">
        <v>975</v>
      </c>
      <c r="D112" s="68" t="s">
        <v>64</v>
      </c>
      <c r="E112" s="217">
        <v>560</v>
      </c>
    </row>
    <row r="113" spans="1:5" s="451" customFormat="1" ht="92.25">
      <c r="A113" s="455" t="s">
        <v>753</v>
      </c>
      <c r="B113" s="1" t="s">
        <v>751</v>
      </c>
      <c r="C113" s="1"/>
      <c r="D113" s="68"/>
      <c r="E113" s="217">
        <f>E114</f>
        <v>235</v>
      </c>
    </row>
    <row r="114" spans="1:5" s="451" customFormat="1" ht="26.25">
      <c r="A114" s="39" t="s">
        <v>984</v>
      </c>
      <c r="B114" s="1" t="s">
        <v>751</v>
      </c>
      <c r="C114" s="199" t="s">
        <v>975</v>
      </c>
      <c r="D114" s="461"/>
      <c r="E114" s="217">
        <f>E115</f>
        <v>235</v>
      </c>
    </row>
    <row r="115" spans="1:5" s="451" customFormat="1" ht="13.5">
      <c r="A115" s="455" t="s">
        <v>65</v>
      </c>
      <c r="B115" s="1" t="s">
        <v>751</v>
      </c>
      <c r="C115" s="1" t="s">
        <v>975</v>
      </c>
      <c r="D115" s="68" t="s">
        <v>64</v>
      </c>
      <c r="E115" s="217">
        <v>235</v>
      </c>
    </row>
    <row r="116" spans="1:5" s="451" customFormat="1" ht="66">
      <c r="A116" s="455" t="s">
        <v>754</v>
      </c>
      <c r="B116" s="1" t="s">
        <v>752</v>
      </c>
      <c r="C116" s="1"/>
      <c r="D116" s="68"/>
      <c r="E116" s="217">
        <f>E117</f>
        <v>100</v>
      </c>
    </row>
    <row r="117" spans="1:5" s="451" customFormat="1" ht="26.25">
      <c r="A117" s="39" t="s">
        <v>984</v>
      </c>
      <c r="B117" s="1" t="s">
        <v>752</v>
      </c>
      <c r="C117" s="199" t="s">
        <v>975</v>
      </c>
      <c r="D117" s="461"/>
      <c r="E117" s="217">
        <f>E118</f>
        <v>100</v>
      </c>
    </row>
    <row r="118" spans="1:5" s="451" customFormat="1" ht="13.5">
      <c r="A118" s="455" t="s">
        <v>65</v>
      </c>
      <c r="B118" s="1" t="s">
        <v>752</v>
      </c>
      <c r="C118" s="1" t="s">
        <v>975</v>
      </c>
      <c r="D118" s="68" t="s">
        <v>64</v>
      </c>
      <c r="E118" s="217">
        <v>100</v>
      </c>
    </row>
    <row r="119" spans="1:5" s="451" customFormat="1" ht="66">
      <c r="A119" s="450" t="s">
        <v>856</v>
      </c>
      <c r="B119" s="60" t="s">
        <v>16</v>
      </c>
      <c r="C119" s="60"/>
      <c r="D119" s="59"/>
      <c r="E119" s="279">
        <f>E120</f>
        <v>80</v>
      </c>
    </row>
    <row r="120" spans="1:5" s="453" customFormat="1" ht="78.75">
      <c r="A120" s="455" t="s">
        <v>857</v>
      </c>
      <c r="B120" s="1" t="s">
        <v>119</v>
      </c>
      <c r="C120" s="1"/>
      <c r="D120" s="68"/>
      <c r="E120" s="260">
        <f>E121</f>
        <v>80</v>
      </c>
    </row>
    <row r="121" spans="1:5" s="453" customFormat="1" ht="13.5">
      <c r="A121" s="455" t="s">
        <v>987</v>
      </c>
      <c r="B121" s="1" t="s">
        <v>119</v>
      </c>
      <c r="C121" s="1" t="s">
        <v>978</v>
      </c>
      <c r="D121" s="68"/>
      <c r="E121" s="260">
        <f>E122</f>
        <v>80</v>
      </c>
    </row>
    <row r="122" spans="1:5" s="453" customFormat="1" ht="13.5">
      <c r="A122" s="455" t="s">
        <v>65</v>
      </c>
      <c r="B122" s="1" t="s">
        <v>119</v>
      </c>
      <c r="C122" s="1" t="s">
        <v>978</v>
      </c>
      <c r="D122" s="68" t="s">
        <v>64</v>
      </c>
      <c r="E122" s="260">
        <v>80</v>
      </c>
    </row>
    <row r="123" spans="1:5" s="451" customFormat="1" ht="66">
      <c r="A123" s="450" t="s">
        <v>858</v>
      </c>
      <c r="B123" s="60" t="s">
        <v>17</v>
      </c>
      <c r="C123" s="60"/>
      <c r="D123" s="59"/>
      <c r="E123" s="279">
        <f>E124</f>
        <v>55</v>
      </c>
    </row>
    <row r="124" spans="1:5" s="453" customFormat="1" ht="92.25">
      <c r="A124" s="455" t="s">
        <v>859</v>
      </c>
      <c r="B124" s="1" t="s">
        <v>693</v>
      </c>
      <c r="C124" s="1"/>
      <c r="D124" s="68"/>
      <c r="E124" s="260">
        <f>E125</f>
        <v>55</v>
      </c>
    </row>
    <row r="125" spans="1:5" s="453" customFormat="1" ht="13.5">
      <c r="A125" s="455" t="s">
        <v>987</v>
      </c>
      <c r="B125" s="1" t="s">
        <v>693</v>
      </c>
      <c r="C125" s="1" t="s">
        <v>978</v>
      </c>
      <c r="D125" s="68"/>
      <c r="E125" s="260">
        <f>E126</f>
        <v>55</v>
      </c>
    </row>
    <row r="126" spans="1:5" s="453" customFormat="1" ht="13.5">
      <c r="A126" s="455" t="s">
        <v>65</v>
      </c>
      <c r="B126" s="1" t="s">
        <v>693</v>
      </c>
      <c r="C126" s="1" t="s">
        <v>978</v>
      </c>
      <c r="D126" s="68" t="s">
        <v>64</v>
      </c>
      <c r="E126" s="260">
        <v>55</v>
      </c>
    </row>
    <row r="127" spans="1:5" s="451" customFormat="1" ht="52.5">
      <c r="A127" s="450" t="s">
        <v>448</v>
      </c>
      <c r="B127" s="60" t="s">
        <v>18</v>
      </c>
      <c r="C127" s="60"/>
      <c r="D127" s="59"/>
      <c r="E127" s="216">
        <f>E131+E134+E128</f>
        <v>13491</v>
      </c>
    </row>
    <row r="128" spans="1:5" s="451" customFormat="1" ht="66">
      <c r="A128" s="455" t="s">
        <v>1147</v>
      </c>
      <c r="B128" s="1" t="s">
        <v>1148</v>
      </c>
      <c r="C128" s="1"/>
      <c r="D128" s="68"/>
      <c r="E128" s="217">
        <f>E129</f>
        <v>230</v>
      </c>
    </row>
    <row r="129" spans="1:5" s="451" customFormat="1" ht="13.5">
      <c r="A129" s="455" t="s">
        <v>987</v>
      </c>
      <c r="B129" s="1" t="s">
        <v>1148</v>
      </c>
      <c r="C129" s="1" t="s">
        <v>978</v>
      </c>
      <c r="D129" s="68"/>
      <c r="E129" s="217">
        <f>E130</f>
        <v>230</v>
      </c>
    </row>
    <row r="130" spans="1:5" s="451" customFormat="1" ht="13.5">
      <c r="A130" s="71" t="s">
        <v>63</v>
      </c>
      <c r="B130" s="1" t="s">
        <v>1148</v>
      </c>
      <c r="C130" s="1" t="s">
        <v>978</v>
      </c>
      <c r="D130" s="68" t="s">
        <v>62</v>
      </c>
      <c r="E130" s="217">
        <v>230</v>
      </c>
    </row>
    <row r="131" spans="1:5" s="453" customFormat="1" ht="78.75">
      <c r="A131" s="455" t="s">
        <v>547</v>
      </c>
      <c r="B131" s="1" t="s">
        <v>120</v>
      </c>
      <c r="C131" s="1"/>
      <c r="D131" s="68"/>
      <c r="E131" s="217">
        <f>E132</f>
        <v>2261</v>
      </c>
    </row>
    <row r="132" spans="1:5" s="453" customFormat="1" ht="13.5">
      <c r="A132" s="455" t="s">
        <v>61</v>
      </c>
      <c r="B132" s="1" t="s">
        <v>120</v>
      </c>
      <c r="C132" s="1" t="s">
        <v>185</v>
      </c>
      <c r="D132" s="68"/>
      <c r="E132" s="217">
        <f>E133</f>
        <v>2261</v>
      </c>
    </row>
    <row r="133" spans="1:5" s="453" customFormat="1" ht="13.5">
      <c r="A133" s="455" t="s">
        <v>65</v>
      </c>
      <c r="B133" s="1" t="s">
        <v>120</v>
      </c>
      <c r="C133" s="1" t="s">
        <v>185</v>
      </c>
      <c r="D133" s="68" t="s">
        <v>64</v>
      </c>
      <c r="E133" s="217">
        <v>2261</v>
      </c>
    </row>
    <row r="134" spans="1:5" s="453" customFormat="1" ht="66">
      <c r="A134" s="455" t="s">
        <v>1103</v>
      </c>
      <c r="B134" s="1" t="s">
        <v>1104</v>
      </c>
      <c r="C134" s="1"/>
      <c r="D134" s="68"/>
      <c r="E134" s="217">
        <f>E135</f>
        <v>11000</v>
      </c>
    </row>
    <row r="135" spans="1:5" s="453" customFormat="1" ht="13.5">
      <c r="A135" s="455" t="s">
        <v>987</v>
      </c>
      <c r="B135" s="1" t="s">
        <v>1104</v>
      </c>
      <c r="C135" s="1" t="s">
        <v>978</v>
      </c>
      <c r="D135" s="68"/>
      <c r="E135" s="217">
        <f>E136</f>
        <v>11000</v>
      </c>
    </row>
    <row r="136" spans="1:5" s="453" customFormat="1" ht="13.5">
      <c r="A136" s="71" t="s">
        <v>63</v>
      </c>
      <c r="B136" s="1" t="s">
        <v>1104</v>
      </c>
      <c r="C136" s="1" t="s">
        <v>978</v>
      </c>
      <c r="D136" s="68" t="s">
        <v>62</v>
      </c>
      <c r="E136" s="217">
        <v>11000</v>
      </c>
    </row>
    <row r="137" spans="1:5" s="451" customFormat="1" ht="39">
      <c r="A137" s="63" t="s">
        <v>208</v>
      </c>
      <c r="B137" s="60" t="s">
        <v>8</v>
      </c>
      <c r="C137" s="60"/>
      <c r="D137" s="59"/>
      <c r="E137" s="216">
        <f>E138+E169+E224+E249+E258+E271</f>
        <v>1238279.5999999999</v>
      </c>
    </row>
    <row r="138" spans="1:5" s="451" customFormat="1" ht="52.5">
      <c r="A138" s="450" t="s">
        <v>449</v>
      </c>
      <c r="B138" s="60" t="s">
        <v>22</v>
      </c>
      <c r="C138" s="60"/>
      <c r="D138" s="59"/>
      <c r="E138" s="216">
        <f>E139+E145+E156+E159+E148+E142+E166+E151</f>
        <v>480531.1</v>
      </c>
    </row>
    <row r="139" spans="1:5" s="267" customFormat="1" ht="66">
      <c r="A139" s="39" t="s">
        <v>450</v>
      </c>
      <c r="B139" s="79" t="s">
        <v>66</v>
      </c>
      <c r="C139" s="79"/>
      <c r="D139" s="68"/>
      <c r="E139" s="217">
        <f>E140</f>
        <v>233551.4</v>
      </c>
    </row>
    <row r="140" spans="1:5" s="267" customFormat="1" ht="13.5">
      <c r="A140" s="39" t="s">
        <v>987</v>
      </c>
      <c r="B140" s="79" t="s">
        <v>66</v>
      </c>
      <c r="C140" s="79">
        <v>610</v>
      </c>
      <c r="D140" s="68"/>
      <c r="E140" s="217">
        <f>E141</f>
        <v>233551.4</v>
      </c>
    </row>
    <row r="141" spans="1:5" s="267" customFormat="1" ht="13.5">
      <c r="A141" s="39" t="s">
        <v>179</v>
      </c>
      <c r="B141" s="79" t="s">
        <v>66</v>
      </c>
      <c r="C141" s="79">
        <v>610</v>
      </c>
      <c r="D141" s="68" t="s">
        <v>180</v>
      </c>
      <c r="E141" s="217">
        <f>229251.4+4300</f>
        <v>233551.4</v>
      </c>
    </row>
    <row r="142" spans="1:5" s="267" customFormat="1" ht="66">
      <c r="A142" s="455" t="s">
        <v>1049</v>
      </c>
      <c r="B142" s="255" t="s">
        <v>1048</v>
      </c>
      <c r="C142" s="255"/>
      <c r="D142" s="68"/>
      <c r="E142" s="217">
        <f>E143</f>
        <v>1100.7</v>
      </c>
    </row>
    <row r="143" spans="1:5" s="267" customFormat="1" ht="13.5">
      <c r="A143" s="39" t="s">
        <v>987</v>
      </c>
      <c r="B143" s="255" t="s">
        <v>1048</v>
      </c>
      <c r="C143" s="255">
        <v>610</v>
      </c>
      <c r="D143" s="68"/>
      <c r="E143" s="217">
        <f>E144</f>
        <v>1100.7</v>
      </c>
    </row>
    <row r="144" spans="1:5" s="267" customFormat="1" ht="13.5">
      <c r="A144" s="39" t="s">
        <v>179</v>
      </c>
      <c r="B144" s="255" t="s">
        <v>1048</v>
      </c>
      <c r="C144" s="255">
        <v>610</v>
      </c>
      <c r="D144" s="68" t="s">
        <v>180</v>
      </c>
      <c r="E144" s="217">
        <f>865.7+235</f>
        <v>1100.7</v>
      </c>
    </row>
    <row r="145" spans="1:5" ht="66">
      <c r="A145" s="39" t="s">
        <v>451</v>
      </c>
      <c r="B145" s="1" t="s">
        <v>121</v>
      </c>
      <c r="C145" s="1"/>
      <c r="D145" s="68"/>
      <c r="E145" s="217">
        <f>E146</f>
        <v>1704.6</v>
      </c>
    </row>
    <row r="146" spans="1:5" ht="13.5">
      <c r="A146" s="95" t="s">
        <v>987</v>
      </c>
      <c r="B146" s="1" t="s">
        <v>121</v>
      </c>
      <c r="C146" s="1" t="s">
        <v>978</v>
      </c>
      <c r="D146" s="68"/>
      <c r="E146" s="217">
        <f>E147</f>
        <v>1704.6</v>
      </c>
    </row>
    <row r="147" spans="1:5" ht="13.5">
      <c r="A147" s="71" t="s">
        <v>179</v>
      </c>
      <c r="B147" s="1" t="s">
        <v>121</v>
      </c>
      <c r="C147" s="1" t="s">
        <v>978</v>
      </c>
      <c r="D147" s="68" t="s">
        <v>180</v>
      </c>
      <c r="E147" s="217">
        <v>1704.6</v>
      </c>
    </row>
    <row r="148" spans="1:5" ht="66">
      <c r="A148" s="71" t="s">
        <v>795</v>
      </c>
      <c r="B148" s="1" t="s">
        <v>792</v>
      </c>
      <c r="C148" s="1"/>
      <c r="D148" s="68"/>
      <c r="E148" s="217">
        <f>E149</f>
        <v>300</v>
      </c>
    </row>
    <row r="149" spans="1:5" ht="13.5">
      <c r="A149" s="95" t="s">
        <v>987</v>
      </c>
      <c r="B149" s="1" t="s">
        <v>792</v>
      </c>
      <c r="C149" s="1" t="s">
        <v>978</v>
      </c>
      <c r="D149" s="68"/>
      <c r="E149" s="217">
        <f>E150</f>
        <v>300</v>
      </c>
    </row>
    <row r="150" spans="1:5" ht="13.5">
      <c r="A150" s="71" t="s">
        <v>179</v>
      </c>
      <c r="B150" s="1" t="s">
        <v>792</v>
      </c>
      <c r="C150" s="1" t="s">
        <v>978</v>
      </c>
      <c r="D150" s="68" t="s">
        <v>180</v>
      </c>
      <c r="E150" s="217">
        <v>300</v>
      </c>
    </row>
    <row r="151" spans="1:5" ht="66">
      <c r="A151" s="71" t="s">
        <v>1252</v>
      </c>
      <c r="B151" s="1" t="s">
        <v>1212</v>
      </c>
      <c r="C151" s="1"/>
      <c r="D151" s="68"/>
      <c r="E151" s="217">
        <f>E152+E154</f>
        <v>2720.6</v>
      </c>
    </row>
    <row r="152" spans="1:5" ht="13.5">
      <c r="A152" s="95" t="s">
        <v>987</v>
      </c>
      <c r="B152" s="1" t="s">
        <v>1212</v>
      </c>
      <c r="C152" s="1" t="s">
        <v>978</v>
      </c>
      <c r="D152" s="68"/>
      <c r="E152" s="217">
        <f>E153</f>
        <v>2162.5</v>
      </c>
    </row>
    <row r="153" spans="1:5" ht="13.5">
      <c r="A153" s="71" t="s">
        <v>179</v>
      </c>
      <c r="B153" s="1" t="s">
        <v>1212</v>
      </c>
      <c r="C153" s="1" t="s">
        <v>978</v>
      </c>
      <c r="D153" s="68" t="s">
        <v>180</v>
      </c>
      <c r="E153" s="217">
        <v>2162.5</v>
      </c>
    </row>
    <row r="154" spans="1:5" ht="13.5">
      <c r="A154" s="95" t="s">
        <v>987</v>
      </c>
      <c r="B154" s="1" t="s">
        <v>1212</v>
      </c>
      <c r="C154" s="1" t="s">
        <v>978</v>
      </c>
      <c r="D154" s="68"/>
      <c r="E154" s="217">
        <f>E155</f>
        <v>558.1</v>
      </c>
    </row>
    <row r="155" spans="1:5" ht="13.5">
      <c r="A155" s="71" t="s">
        <v>175</v>
      </c>
      <c r="B155" s="1" t="s">
        <v>1212</v>
      </c>
      <c r="C155" s="1" t="s">
        <v>978</v>
      </c>
      <c r="D155" s="68" t="s">
        <v>174</v>
      </c>
      <c r="E155" s="217">
        <v>558.1</v>
      </c>
    </row>
    <row r="156" spans="1:5" ht="66">
      <c r="A156" s="71" t="s">
        <v>452</v>
      </c>
      <c r="B156" s="80" t="s">
        <v>67</v>
      </c>
      <c r="C156" s="1" t="s">
        <v>177</v>
      </c>
      <c r="D156" s="68" t="s">
        <v>177</v>
      </c>
      <c r="E156" s="217">
        <f>E157</f>
        <v>225443.2</v>
      </c>
    </row>
    <row r="157" spans="1:5" ht="13.5">
      <c r="A157" s="71" t="s">
        <v>987</v>
      </c>
      <c r="B157" s="80" t="s">
        <v>67</v>
      </c>
      <c r="C157" s="1" t="s">
        <v>978</v>
      </c>
      <c r="D157" s="68" t="s">
        <v>177</v>
      </c>
      <c r="E157" s="217">
        <f>E158</f>
        <v>225443.2</v>
      </c>
    </row>
    <row r="158" spans="1:5" ht="13.5">
      <c r="A158" s="71" t="s">
        <v>179</v>
      </c>
      <c r="B158" s="80" t="s">
        <v>67</v>
      </c>
      <c r="C158" s="1" t="s">
        <v>978</v>
      </c>
      <c r="D158" s="68" t="s">
        <v>180</v>
      </c>
      <c r="E158" s="217">
        <v>225443.2</v>
      </c>
    </row>
    <row r="159" spans="1:5" s="451" customFormat="1" ht="66">
      <c r="A159" s="71" t="s">
        <v>453</v>
      </c>
      <c r="B159" s="80" t="s">
        <v>68</v>
      </c>
      <c r="C159" s="1" t="s">
        <v>177</v>
      </c>
      <c r="D159" s="68" t="s">
        <v>177</v>
      </c>
      <c r="E159" s="217">
        <f>E160+E162+E164</f>
        <v>12765.6</v>
      </c>
    </row>
    <row r="160" spans="1:5" ht="13.5">
      <c r="A160" s="71" t="s">
        <v>974</v>
      </c>
      <c r="B160" s="80" t="s">
        <v>68</v>
      </c>
      <c r="C160" s="1" t="s">
        <v>261</v>
      </c>
      <c r="D160" s="68"/>
      <c r="E160" s="217">
        <f>E161</f>
        <v>578</v>
      </c>
    </row>
    <row r="161" spans="1:5" ht="13.5">
      <c r="A161" s="71" t="s">
        <v>175</v>
      </c>
      <c r="B161" s="80" t="s">
        <v>68</v>
      </c>
      <c r="C161" s="1" t="s">
        <v>261</v>
      </c>
      <c r="D161" s="68" t="s">
        <v>174</v>
      </c>
      <c r="E161" s="217">
        <v>578</v>
      </c>
    </row>
    <row r="162" spans="1:5" ht="26.25">
      <c r="A162" s="39" t="s">
        <v>984</v>
      </c>
      <c r="B162" s="80" t="s">
        <v>68</v>
      </c>
      <c r="C162" s="1" t="s">
        <v>975</v>
      </c>
      <c r="D162" s="68"/>
      <c r="E162" s="217">
        <f>E163</f>
        <v>115.6</v>
      </c>
    </row>
    <row r="163" spans="1:5" s="267" customFormat="1" ht="13.5">
      <c r="A163" s="39" t="s">
        <v>175</v>
      </c>
      <c r="B163" s="79" t="s">
        <v>68</v>
      </c>
      <c r="C163" s="75" t="s">
        <v>975</v>
      </c>
      <c r="D163" s="68" t="s">
        <v>174</v>
      </c>
      <c r="E163" s="217">
        <v>115.6</v>
      </c>
    </row>
    <row r="164" spans="1:5" ht="13.5">
      <c r="A164" s="71" t="s">
        <v>992</v>
      </c>
      <c r="B164" s="80" t="s">
        <v>68</v>
      </c>
      <c r="C164" s="1" t="s">
        <v>979</v>
      </c>
      <c r="D164" s="68" t="s">
        <v>177</v>
      </c>
      <c r="E164" s="217">
        <f>E165</f>
        <v>12072</v>
      </c>
    </row>
    <row r="165" spans="1:5" ht="13.5">
      <c r="A165" s="71" t="s">
        <v>182</v>
      </c>
      <c r="B165" s="80" t="s">
        <v>68</v>
      </c>
      <c r="C165" s="1" t="s">
        <v>979</v>
      </c>
      <c r="D165" s="68" t="s">
        <v>183</v>
      </c>
      <c r="E165" s="217">
        <v>12072</v>
      </c>
    </row>
    <row r="166" spans="1:5" ht="78.75">
      <c r="A166" s="71" t="s">
        <v>1120</v>
      </c>
      <c r="B166" s="83" t="s">
        <v>1119</v>
      </c>
      <c r="C166" s="1"/>
      <c r="D166" s="68"/>
      <c r="E166" s="217">
        <f>E167</f>
        <v>2945</v>
      </c>
    </row>
    <row r="167" spans="1:5" ht="13.5">
      <c r="A167" s="71" t="s">
        <v>987</v>
      </c>
      <c r="B167" s="83" t="s">
        <v>1119</v>
      </c>
      <c r="C167" s="1" t="s">
        <v>978</v>
      </c>
      <c r="D167" s="68"/>
      <c r="E167" s="217">
        <f>E168</f>
        <v>2945</v>
      </c>
    </row>
    <row r="168" spans="1:5" ht="13.5">
      <c r="A168" s="71" t="s">
        <v>179</v>
      </c>
      <c r="B168" s="83" t="s">
        <v>1119</v>
      </c>
      <c r="C168" s="1" t="s">
        <v>978</v>
      </c>
      <c r="D168" s="68" t="s">
        <v>180</v>
      </c>
      <c r="E168" s="217">
        <v>2945</v>
      </c>
    </row>
    <row r="169" spans="1:5" ht="66">
      <c r="A169" s="450" t="s">
        <v>454</v>
      </c>
      <c r="B169" s="60" t="s">
        <v>24</v>
      </c>
      <c r="C169" s="60"/>
      <c r="D169" s="59"/>
      <c r="E169" s="216">
        <f>E170+E179+E182+E185+E215+E208+E176+E190+E173+E196+E199+E202+E218+E205+E193+E221</f>
        <v>625422.9999999999</v>
      </c>
    </row>
    <row r="170" spans="1:5" ht="78.75">
      <c r="A170" s="71" t="s">
        <v>455</v>
      </c>
      <c r="B170" s="83" t="s">
        <v>71</v>
      </c>
      <c r="C170" s="1"/>
      <c r="D170" s="68"/>
      <c r="E170" s="217">
        <f>E171</f>
        <v>71776.90000000001</v>
      </c>
    </row>
    <row r="171" spans="1:5" ht="13.5">
      <c r="A171" s="71" t="s">
        <v>987</v>
      </c>
      <c r="B171" s="83" t="s">
        <v>71</v>
      </c>
      <c r="C171" s="1" t="s">
        <v>978</v>
      </c>
      <c r="D171" s="68"/>
      <c r="E171" s="217">
        <f>E172</f>
        <v>71776.90000000001</v>
      </c>
    </row>
    <row r="172" spans="1:5" ht="13.5">
      <c r="A172" s="71" t="s">
        <v>63</v>
      </c>
      <c r="B172" s="83" t="s">
        <v>71</v>
      </c>
      <c r="C172" s="1" t="s">
        <v>978</v>
      </c>
      <c r="D172" s="68" t="s">
        <v>62</v>
      </c>
      <c r="E172" s="217">
        <f>67050.6+4200+526.3</f>
        <v>71776.90000000001</v>
      </c>
    </row>
    <row r="173" spans="1:5" ht="78.75">
      <c r="A173" s="84" t="s">
        <v>1043</v>
      </c>
      <c r="B173" s="83" t="s">
        <v>1044</v>
      </c>
      <c r="C173" s="1"/>
      <c r="D173" s="68"/>
      <c r="E173" s="217">
        <f>E174</f>
        <v>1065</v>
      </c>
    </row>
    <row r="174" spans="1:5" ht="13.5">
      <c r="A174" s="95" t="s">
        <v>987</v>
      </c>
      <c r="B174" s="83" t="s">
        <v>1044</v>
      </c>
      <c r="C174" s="1" t="s">
        <v>978</v>
      </c>
      <c r="D174" s="68"/>
      <c r="E174" s="217">
        <f>E175</f>
        <v>1065</v>
      </c>
    </row>
    <row r="175" spans="1:5" ht="13.5">
      <c r="A175" s="71" t="s">
        <v>63</v>
      </c>
      <c r="B175" s="83" t="s">
        <v>1044</v>
      </c>
      <c r="C175" s="1" t="s">
        <v>978</v>
      </c>
      <c r="D175" s="68" t="s">
        <v>62</v>
      </c>
      <c r="E175" s="217">
        <f>50+1015</f>
        <v>1065</v>
      </c>
    </row>
    <row r="176" spans="1:5" ht="78.75">
      <c r="A176" s="71" t="s">
        <v>456</v>
      </c>
      <c r="B176" s="83" t="s">
        <v>246</v>
      </c>
      <c r="C176" s="1"/>
      <c r="D176" s="68"/>
      <c r="E176" s="217">
        <f>E177</f>
        <v>46374.7</v>
      </c>
    </row>
    <row r="177" spans="1:5" ht="66">
      <c r="A177" s="457" t="s">
        <v>986</v>
      </c>
      <c r="B177" s="83" t="s">
        <v>246</v>
      </c>
      <c r="C177" s="1" t="s">
        <v>980</v>
      </c>
      <c r="D177" s="68"/>
      <c r="E177" s="217">
        <f>E178</f>
        <v>46374.7</v>
      </c>
    </row>
    <row r="178" spans="1:5" ht="13.5">
      <c r="A178" s="71" t="s">
        <v>63</v>
      </c>
      <c r="B178" s="83" t="s">
        <v>246</v>
      </c>
      <c r="C178" s="1" t="s">
        <v>980</v>
      </c>
      <c r="D178" s="68" t="s">
        <v>62</v>
      </c>
      <c r="E178" s="217">
        <v>46374.7</v>
      </c>
    </row>
    <row r="179" spans="1:5" ht="78.75">
      <c r="A179" s="84" t="s">
        <v>457</v>
      </c>
      <c r="B179" s="83" t="s">
        <v>122</v>
      </c>
      <c r="C179" s="1"/>
      <c r="D179" s="68"/>
      <c r="E179" s="217">
        <f>E180</f>
        <v>2300</v>
      </c>
    </row>
    <row r="180" spans="1:5" ht="13.5">
      <c r="A180" s="95" t="s">
        <v>987</v>
      </c>
      <c r="B180" s="83" t="s">
        <v>122</v>
      </c>
      <c r="C180" s="1" t="s">
        <v>978</v>
      </c>
      <c r="D180" s="68"/>
      <c r="E180" s="217">
        <f>E181</f>
        <v>2300</v>
      </c>
    </row>
    <row r="181" spans="1:5" ht="13.5">
      <c r="A181" s="71" t="s">
        <v>63</v>
      </c>
      <c r="B181" s="83" t="s">
        <v>122</v>
      </c>
      <c r="C181" s="1" t="s">
        <v>978</v>
      </c>
      <c r="D181" s="68" t="s">
        <v>62</v>
      </c>
      <c r="E181" s="217">
        <f>3500-1200</f>
        <v>2300</v>
      </c>
    </row>
    <row r="182" spans="1:5" ht="78.75">
      <c r="A182" s="84" t="s">
        <v>458</v>
      </c>
      <c r="B182" s="83" t="s">
        <v>123</v>
      </c>
      <c r="C182" s="1"/>
      <c r="D182" s="68"/>
      <c r="E182" s="217">
        <f>E183</f>
        <v>4249.4</v>
      </c>
    </row>
    <row r="183" spans="1:5" ht="13.5">
      <c r="A183" s="95" t="s">
        <v>987</v>
      </c>
      <c r="B183" s="83" t="s">
        <v>123</v>
      </c>
      <c r="C183" s="1" t="s">
        <v>978</v>
      </c>
      <c r="D183" s="68"/>
      <c r="E183" s="217">
        <f>E184</f>
        <v>4249.4</v>
      </c>
    </row>
    <row r="184" spans="1:5" ht="13.5">
      <c r="A184" s="71" t="s">
        <v>63</v>
      </c>
      <c r="B184" s="83" t="s">
        <v>123</v>
      </c>
      <c r="C184" s="1" t="s">
        <v>978</v>
      </c>
      <c r="D184" s="68" t="s">
        <v>62</v>
      </c>
      <c r="E184" s="217">
        <v>4249.4</v>
      </c>
    </row>
    <row r="185" spans="1:5" ht="78.75">
      <c r="A185" s="84" t="s">
        <v>459</v>
      </c>
      <c r="B185" s="83" t="s">
        <v>124</v>
      </c>
      <c r="C185" s="1"/>
      <c r="D185" s="68"/>
      <c r="E185" s="217">
        <f>E186+E188</f>
        <v>850</v>
      </c>
    </row>
    <row r="186" spans="1:5" ht="26.25">
      <c r="A186" s="71" t="s">
        <v>984</v>
      </c>
      <c r="B186" s="83" t="s">
        <v>124</v>
      </c>
      <c r="C186" s="1" t="s">
        <v>975</v>
      </c>
      <c r="D186" s="68"/>
      <c r="E186" s="217">
        <f>E187</f>
        <v>350</v>
      </c>
    </row>
    <row r="187" spans="1:5" ht="13.5">
      <c r="A187" s="71" t="s">
        <v>63</v>
      </c>
      <c r="B187" s="83" t="s">
        <v>124</v>
      </c>
      <c r="C187" s="1" t="s">
        <v>975</v>
      </c>
      <c r="D187" s="68" t="s">
        <v>62</v>
      </c>
      <c r="E187" s="217">
        <f>100+250</f>
        <v>350</v>
      </c>
    </row>
    <row r="188" spans="1:5" ht="13.5">
      <c r="A188" s="95" t="s">
        <v>987</v>
      </c>
      <c r="B188" s="83" t="s">
        <v>124</v>
      </c>
      <c r="C188" s="1" t="s">
        <v>978</v>
      </c>
      <c r="D188" s="68"/>
      <c r="E188" s="217">
        <f>E189</f>
        <v>500</v>
      </c>
    </row>
    <row r="189" spans="1:5" ht="13.5">
      <c r="A189" s="71" t="s">
        <v>63</v>
      </c>
      <c r="B189" s="83" t="s">
        <v>124</v>
      </c>
      <c r="C189" s="1" t="s">
        <v>978</v>
      </c>
      <c r="D189" s="68" t="s">
        <v>62</v>
      </c>
      <c r="E189" s="217">
        <f>400+100</f>
        <v>500</v>
      </c>
    </row>
    <row r="190" spans="1:5" ht="78.75">
      <c r="A190" s="462" t="s">
        <v>794</v>
      </c>
      <c r="B190" s="83" t="s">
        <v>793</v>
      </c>
      <c r="C190" s="1"/>
      <c r="D190" s="68"/>
      <c r="E190" s="217">
        <f>E191</f>
        <v>200</v>
      </c>
    </row>
    <row r="191" spans="1:5" ht="13.5">
      <c r="A191" s="95" t="s">
        <v>987</v>
      </c>
      <c r="B191" s="83" t="s">
        <v>793</v>
      </c>
      <c r="C191" s="1" t="s">
        <v>978</v>
      </c>
      <c r="D191" s="68"/>
      <c r="E191" s="217">
        <f>E192</f>
        <v>200</v>
      </c>
    </row>
    <row r="192" spans="1:5" ht="13.5">
      <c r="A192" s="71" t="s">
        <v>63</v>
      </c>
      <c r="B192" s="83" t="s">
        <v>793</v>
      </c>
      <c r="C192" s="1" t="s">
        <v>978</v>
      </c>
      <c r="D192" s="68" t="s">
        <v>62</v>
      </c>
      <c r="E192" s="217">
        <v>200</v>
      </c>
    </row>
    <row r="193" spans="1:5" ht="92.25">
      <c r="A193" s="463" t="s">
        <v>1322</v>
      </c>
      <c r="B193" s="83" t="s">
        <v>1255</v>
      </c>
      <c r="C193" s="1"/>
      <c r="D193" s="68"/>
      <c r="E193" s="217">
        <f>E194</f>
        <v>1174.7</v>
      </c>
    </row>
    <row r="194" spans="1:5" ht="13.5">
      <c r="A194" s="463" t="s">
        <v>987</v>
      </c>
      <c r="B194" s="83" t="s">
        <v>1255</v>
      </c>
      <c r="C194" s="1" t="s">
        <v>978</v>
      </c>
      <c r="D194" s="68"/>
      <c r="E194" s="217">
        <f>E195</f>
        <v>1174.7</v>
      </c>
    </row>
    <row r="195" spans="1:5" ht="13.5">
      <c r="A195" s="463" t="s">
        <v>63</v>
      </c>
      <c r="B195" s="83" t="s">
        <v>1255</v>
      </c>
      <c r="C195" s="1" t="s">
        <v>978</v>
      </c>
      <c r="D195" s="68" t="s">
        <v>62</v>
      </c>
      <c r="E195" s="217">
        <v>1174.7</v>
      </c>
    </row>
    <row r="196" spans="1:5" ht="92.25">
      <c r="A196" s="464" t="s">
        <v>1108</v>
      </c>
      <c r="B196" s="83" t="s">
        <v>1105</v>
      </c>
      <c r="C196" s="1"/>
      <c r="D196" s="68"/>
      <c r="E196" s="217">
        <f>E197</f>
        <v>2033.7</v>
      </c>
    </row>
    <row r="197" spans="1:5" ht="13.5">
      <c r="A197" s="95" t="s">
        <v>987</v>
      </c>
      <c r="B197" s="83" t="s">
        <v>1105</v>
      </c>
      <c r="C197" s="1" t="s">
        <v>978</v>
      </c>
      <c r="D197" s="68"/>
      <c r="E197" s="217">
        <f>E198</f>
        <v>2033.7</v>
      </c>
    </row>
    <row r="198" spans="1:5" ht="13.5">
      <c r="A198" s="71" t="s">
        <v>175</v>
      </c>
      <c r="B198" s="83" t="s">
        <v>1105</v>
      </c>
      <c r="C198" s="1" t="s">
        <v>978</v>
      </c>
      <c r="D198" s="68" t="s">
        <v>174</v>
      </c>
      <c r="E198" s="217">
        <v>2033.7</v>
      </c>
    </row>
    <row r="199" spans="1:5" ht="78.75">
      <c r="A199" s="464" t="s">
        <v>1109</v>
      </c>
      <c r="B199" s="83" t="s">
        <v>1106</v>
      </c>
      <c r="C199" s="1"/>
      <c r="D199" s="68"/>
      <c r="E199" s="217">
        <f>E200</f>
        <v>12551.1</v>
      </c>
    </row>
    <row r="200" spans="1:5" ht="13.5">
      <c r="A200" s="95" t="s">
        <v>987</v>
      </c>
      <c r="B200" s="83" t="s">
        <v>1106</v>
      </c>
      <c r="C200" s="1" t="s">
        <v>978</v>
      </c>
      <c r="D200" s="68"/>
      <c r="E200" s="217">
        <f>E201</f>
        <v>12551.1</v>
      </c>
    </row>
    <row r="201" spans="1:5" ht="13.5">
      <c r="A201" s="71" t="s">
        <v>63</v>
      </c>
      <c r="B201" s="83" t="s">
        <v>1106</v>
      </c>
      <c r="C201" s="1" t="s">
        <v>978</v>
      </c>
      <c r="D201" s="68" t="s">
        <v>62</v>
      </c>
      <c r="E201" s="217">
        <v>12551.1</v>
      </c>
    </row>
    <row r="202" spans="1:5" ht="78.75">
      <c r="A202" s="463" t="s">
        <v>1110</v>
      </c>
      <c r="B202" s="83" t="s">
        <v>1107</v>
      </c>
      <c r="C202" s="1"/>
      <c r="D202" s="68"/>
      <c r="E202" s="217">
        <f>E203</f>
        <v>22528</v>
      </c>
    </row>
    <row r="203" spans="1:5" ht="66">
      <c r="A203" s="457" t="s">
        <v>986</v>
      </c>
      <c r="B203" s="83" t="s">
        <v>1107</v>
      </c>
      <c r="C203" s="1" t="s">
        <v>980</v>
      </c>
      <c r="D203" s="68"/>
      <c r="E203" s="217">
        <f>E204</f>
        <v>22528</v>
      </c>
    </row>
    <row r="204" spans="1:5" ht="13.5">
      <c r="A204" s="71" t="s">
        <v>63</v>
      </c>
      <c r="B204" s="83" t="s">
        <v>1107</v>
      </c>
      <c r="C204" s="1" t="s">
        <v>980</v>
      </c>
      <c r="D204" s="68" t="s">
        <v>62</v>
      </c>
      <c r="E204" s="217">
        <v>22528</v>
      </c>
    </row>
    <row r="205" spans="1:5" ht="78.75">
      <c r="A205" s="463" t="s">
        <v>1214</v>
      </c>
      <c r="B205" s="83" t="s">
        <v>1213</v>
      </c>
      <c r="C205" s="1"/>
      <c r="D205" s="68"/>
      <c r="E205" s="217">
        <f>E206</f>
        <v>3999</v>
      </c>
    </row>
    <row r="206" spans="1:5" ht="13.5">
      <c r="A206" s="95" t="s">
        <v>987</v>
      </c>
      <c r="B206" s="83" t="s">
        <v>1213</v>
      </c>
      <c r="C206" s="1" t="s">
        <v>978</v>
      </c>
      <c r="D206" s="68"/>
      <c r="E206" s="217">
        <f>E207</f>
        <v>3999</v>
      </c>
    </row>
    <row r="207" spans="1:5" ht="13.5">
      <c r="A207" s="71" t="s">
        <v>223</v>
      </c>
      <c r="B207" s="83" t="s">
        <v>1213</v>
      </c>
      <c r="C207" s="1" t="s">
        <v>978</v>
      </c>
      <c r="D207" s="68" t="s">
        <v>222</v>
      </c>
      <c r="E207" s="217">
        <v>3999</v>
      </c>
    </row>
    <row r="208" spans="1:5" s="451" customFormat="1" ht="78.75">
      <c r="A208" s="86" t="s">
        <v>460</v>
      </c>
      <c r="B208" s="80" t="s">
        <v>73</v>
      </c>
      <c r="C208" s="1"/>
      <c r="D208" s="68"/>
      <c r="E208" s="217">
        <f>E209+E211+E213</f>
        <v>27744.6</v>
      </c>
    </row>
    <row r="209" spans="1:5" ht="13.5">
      <c r="A209" s="71" t="s">
        <v>974</v>
      </c>
      <c r="B209" s="80" t="s">
        <v>73</v>
      </c>
      <c r="C209" s="1" t="s">
        <v>261</v>
      </c>
      <c r="D209" s="68"/>
      <c r="E209" s="217">
        <f>E210</f>
        <v>660.3</v>
      </c>
    </row>
    <row r="210" spans="1:5" ht="13.5">
      <c r="A210" s="71" t="s">
        <v>175</v>
      </c>
      <c r="B210" s="80" t="s">
        <v>73</v>
      </c>
      <c r="C210" s="1" t="s">
        <v>261</v>
      </c>
      <c r="D210" s="68" t="s">
        <v>174</v>
      </c>
      <c r="E210" s="217">
        <v>660.3</v>
      </c>
    </row>
    <row r="211" spans="1:5" ht="26.25">
      <c r="A211" s="39" t="s">
        <v>984</v>
      </c>
      <c r="B211" s="80" t="s">
        <v>73</v>
      </c>
      <c r="C211" s="1" t="s">
        <v>975</v>
      </c>
      <c r="D211" s="68"/>
      <c r="E211" s="217">
        <f>E212</f>
        <v>132</v>
      </c>
    </row>
    <row r="212" spans="1:5" s="267" customFormat="1" ht="13.5">
      <c r="A212" s="39" t="s">
        <v>175</v>
      </c>
      <c r="B212" s="79" t="s">
        <v>73</v>
      </c>
      <c r="C212" s="75" t="s">
        <v>975</v>
      </c>
      <c r="D212" s="68" t="s">
        <v>174</v>
      </c>
      <c r="E212" s="217">
        <v>132</v>
      </c>
    </row>
    <row r="213" spans="1:5" ht="13.5">
      <c r="A213" s="95" t="s">
        <v>987</v>
      </c>
      <c r="B213" s="80" t="s">
        <v>73</v>
      </c>
      <c r="C213" s="1" t="s">
        <v>978</v>
      </c>
      <c r="D213" s="68" t="s">
        <v>177</v>
      </c>
      <c r="E213" s="217">
        <f>E214</f>
        <v>26952.3</v>
      </c>
    </row>
    <row r="214" spans="1:5" ht="13.5">
      <c r="A214" s="71" t="s">
        <v>203</v>
      </c>
      <c r="B214" s="80" t="s">
        <v>73</v>
      </c>
      <c r="C214" s="1" t="s">
        <v>978</v>
      </c>
      <c r="D214" s="68" t="s">
        <v>202</v>
      </c>
      <c r="E214" s="217">
        <v>26952.3</v>
      </c>
    </row>
    <row r="215" spans="1:5" ht="92.25">
      <c r="A215" s="39" t="s">
        <v>461</v>
      </c>
      <c r="B215" s="83" t="s">
        <v>72</v>
      </c>
      <c r="C215" s="1"/>
      <c r="D215" s="68"/>
      <c r="E215" s="217">
        <f>E216</f>
        <v>416780.9</v>
      </c>
    </row>
    <row r="216" spans="1:5" ht="13.5">
      <c r="A216" s="71" t="s">
        <v>987</v>
      </c>
      <c r="B216" s="83" t="s">
        <v>72</v>
      </c>
      <c r="C216" s="1" t="s">
        <v>978</v>
      </c>
      <c r="D216" s="68"/>
      <c r="E216" s="217">
        <f>E217</f>
        <v>416780.9</v>
      </c>
    </row>
    <row r="217" spans="1:5" ht="13.5">
      <c r="A217" s="71" t="s">
        <v>63</v>
      </c>
      <c r="B217" s="83" t="s">
        <v>72</v>
      </c>
      <c r="C217" s="1" t="s">
        <v>978</v>
      </c>
      <c r="D217" s="68" t="s">
        <v>62</v>
      </c>
      <c r="E217" s="217">
        <v>416780.9</v>
      </c>
    </row>
    <row r="218" spans="1:5" ht="92.25">
      <c r="A218" s="346" t="s">
        <v>1122</v>
      </c>
      <c r="B218" s="83" t="s">
        <v>1121</v>
      </c>
      <c r="C218" s="1"/>
      <c r="D218" s="68"/>
      <c r="E218" s="217">
        <f>E219</f>
        <v>11675</v>
      </c>
    </row>
    <row r="219" spans="1:5" ht="13.5">
      <c r="A219" s="71" t="s">
        <v>987</v>
      </c>
      <c r="B219" s="83" t="s">
        <v>1121</v>
      </c>
      <c r="C219" s="1" t="s">
        <v>978</v>
      </c>
      <c r="D219" s="68"/>
      <c r="E219" s="217">
        <f>E220</f>
        <v>11675</v>
      </c>
    </row>
    <row r="220" spans="1:5" ht="13.5">
      <c r="A220" s="71" t="s">
        <v>63</v>
      </c>
      <c r="B220" s="83" t="s">
        <v>1121</v>
      </c>
      <c r="C220" s="1" t="s">
        <v>978</v>
      </c>
      <c r="D220" s="68" t="s">
        <v>62</v>
      </c>
      <c r="E220" s="217">
        <v>11675</v>
      </c>
    </row>
    <row r="221" spans="1:5" ht="78.75">
      <c r="A221" s="71" t="s">
        <v>1273</v>
      </c>
      <c r="B221" s="83" t="s">
        <v>1258</v>
      </c>
      <c r="C221" s="1"/>
      <c r="D221" s="68"/>
      <c r="E221" s="217">
        <f>E222</f>
        <v>120</v>
      </c>
    </row>
    <row r="222" spans="1:5" ht="13.5">
      <c r="A222" s="71" t="s">
        <v>987</v>
      </c>
      <c r="B222" s="83" t="s">
        <v>1258</v>
      </c>
      <c r="C222" s="1" t="s">
        <v>978</v>
      </c>
      <c r="D222" s="68"/>
      <c r="E222" s="217">
        <f>E223</f>
        <v>120</v>
      </c>
    </row>
    <row r="223" spans="1:5" ht="13.5">
      <c r="A223" s="71" t="s">
        <v>175</v>
      </c>
      <c r="B223" s="83" t="s">
        <v>1258</v>
      </c>
      <c r="C223" s="1" t="s">
        <v>978</v>
      </c>
      <c r="D223" s="68" t="s">
        <v>174</v>
      </c>
      <c r="E223" s="217">
        <v>120</v>
      </c>
    </row>
    <row r="224" spans="1:5" ht="52.5">
      <c r="A224" s="450" t="s">
        <v>462</v>
      </c>
      <c r="B224" s="60" t="s">
        <v>25</v>
      </c>
      <c r="C224" s="60"/>
      <c r="D224" s="59"/>
      <c r="E224" s="216">
        <f>E225+E228+E234+E237+E240+E231+E246+E243</f>
        <v>127917.5</v>
      </c>
    </row>
    <row r="225" spans="1:5" ht="66">
      <c r="A225" s="71" t="s">
        <v>463</v>
      </c>
      <c r="B225" s="83" t="s">
        <v>247</v>
      </c>
      <c r="C225" s="1"/>
      <c r="D225" s="68"/>
      <c r="E225" s="217">
        <f>E226</f>
        <v>120361.3</v>
      </c>
    </row>
    <row r="226" spans="1:5" ht="13.5">
      <c r="A226" s="71" t="s">
        <v>987</v>
      </c>
      <c r="B226" s="83" t="s">
        <v>247</v>
      </c>
      <c r="C226" s="1" t="s">
        <v>978</v>
      </c>
      <c r="D226" s="68"/>
      <c r="E226" s="217">
        <f>E227</f>
        <v>120361.3</v>
      </c>
    </row>
    <row r="227" spans="1:5" ht="13.5">
      <c r="A227" s="71" t="s">
        <v>63</v>
      </c>
      <c r="B227" s="83" t="s">
        <v>247</v>
      </c>
      <c r="C227" s="1" t="s">
        <v>978</v>
      </c>
      <c r="D227" s="68" t="s">
        <v>62</v>
      </c>
      <c r="E227" s="217">
        <f>117828.3+1500+1033</f>
        <v>120361.3</v>
      </c>
    </row>
    <row r="228" spans="1:5" ht="66">
      <c r="A228" s="84" t="s">
        <v>464</v>
      </c>
      <c r="B228" s="83" t="s">
        <v>248</v>
      </c>
      <c r="C228" s="1"/>
      <c r="D228" s="68"/>
      <c r="E228" s="217">
        <f>E229</f>
        <v>988.1</v>
      </c>
    </row>
    <row r="229" spans="1:5" ht="13.5">
      <c r="A229" s="95" t="s">
        <v>987</v>
      </c>
      <c r="B229" s="83" t="s">
        <v>248</v>
      </c>
      <c r="C229" s="1" t="s">
        <v>978</v>
      </c>
      <c r="D229" s="68"/>
      <c r="E229" s="217">
        <f>E230</f>
        <v>988.1</v>
      </c>
    </row>
    <row r="230" spans="1:5" s="451" customFormat="1" ht="13.5">
      <c r="A230" s="71" t="s">
        <v>63</v>
      </c>
      <c r="B230" s="83" t="s">
        <v>248</v>
      </c>
      <c r="C230" s="1" t="s">
        <v>978</v>
      </c>
      <c r="D230" s="68" t="s">
        <v>62</v>
      </c>
      <c r="E230" s="217">
        <v>988.1</v>
      </c>
    </row>
    <row r="231" spans="1:5" s="451" customFormat="1" ht="66">
      <c r="A231" s="84" t="s">
        <v>1036</v>
      </c>
      <c r="B231" s="83" t="s">
        <v>1054</v>
      </c>
      <c r="C231" s="1"/>
      <c r="D231" s="68"/>
      <c r="E231" s="217">
        <f>E232</f>
        <v>700</v>
      </c>
    </row>
    <row r="232" spans="1:5" s="451" customFormat="1" ht="13.5">
      <c r="A232" s="95" t="s">
        <v>987</v>
      </c>
      <c r="B232" s="83" t="s">
        <v>1054</v>
      </c>
      <c r="C232" s="1" t="s">
        <v>978</v>
      </c>
      <c r="D232" s="68"/>
      <c r="E232" s="217">
        <f>E233</f>
        <v>700</v>
      </c>
    </row>
    <row r="233" spans="1:5" s="451" customFormat="1" ht="13.5">
      <c r="A233" s="71" t="s">
        <v>63</v>
      </c>
      <c r="B233" s="83" t="s">
        <v>1054</v>
      </c>
      <c r="C233" s="1" t="s">
        <v>978</v>
      </c>
      <c r="D233" s="68" t="s">
        <v>62</v>
      </c>
      <c r="E233" s="217">
        <v>700</v>
      </c>
    </row>
    <row r="234" spans="1:5" ht="66">
      <c r="A234" s="85" t="s">
        <v>86</v>
      </c>
      <c r="B234" s="83" t="s">
        <v>125</v>
      </c>
      <c r="C234" s="1"/>
      <c r="D234" s="68"/>
      <c r="E234" s="217">
        <f>E235</f>
        <v>339.7</v>
      </c>
    </row>
    <row r="235" spans="1:5" ht="13.5">
      <c r="A235" s="95" t="s">
        <v>987</v>
      </c>
      <c r="B235" s="83" t="s">
        <v>125</v>
      </c>
      <c r="C235" s="1" t="s">
        <v>978</v>
      </c>
      <c r="D235" s="68"/>
      <c r="E235" s="217">
        <f>E236</f>
        <v>339.7</v>
      </c>
    </row>
    <row r="236" spans="1:5" ht="13.5">
      <c r="A236" s="71" t="s">
        <v>63</v>
      </c>
      <c r="B236" s="83" t="s">
        <v>125</v>
      </c>
      <c r="C236" s="1" t="s">
        <v>978</v>
      </c>
      <c r="D236" s="68" t="s">
        <v>62</v>
      </c>
      <c r="E236" s="217">
        <v>339.7</v>
      </c>
    </row>
    <row r="237" spans="1:5" ht="66">
      <c r="A237" s="85" t="s">
        <v>465</v>
      </c>
      <c r="B237" s="83" t="s">
        <v>126</v>
      </c>
      <c r="C237" s="1"/>
      <c r="D237" s="68"/>
      <c r="E237" s="217">
        <f>E238</f>
        <v>2000</v>
      </c>
    </row>
    <row r="238" spans="1:5" ht="13.5">
      <c r="A238" s="95" t="s">
        <v>987</v>
      </c>
      <c r="B238" s="83" t="s">
        <v>126</v>
      </c>
      <c r="C238" s="1" t="s">
        <v>978</v>
      </c>
      <c r="D238" s="68"/>
      <c r="E238" s="217">
        <f>E239</f>
        <v>2000</v>
      </c>
    </row>
    <row r="239" spans="1:5" ht="13.5">
      <c r="A239" s="71" t="s">
        <v>63</v>
      </c>
      <c r="B239" s="83" t="s">
        <v>126</v>
      </c>
      <c r="C239" s="1" t="s">
        <v>978</v>
      </c>
      <c r="D239" s="68" t="s">
        <v>62</v>
      </c>
      <c r="E239" s="217">
        <v>2000</v>
      </c>
    </row>
    <row r="240" spans="1:5" ht="52.5">
      <c r="A240" s="85" t="s">
        <v>841</v>
      </c>
      <c r="B240" s="255" t="s">
        <v>840</v>
      </c>
      <c r="C240" s="75"/>
      <c r="D240" s="68"/>
      <c r="E240" s="217">
        <f>E241</f>
        <v>300</v>
      </c>
    </row>
    <row r="241" spans="1:5" ht="13.5">
      <c r="A241" s="95" t="s">
        <v>987</v>
      </c>
      <c r="B241" s="255" t="s">
        <v>840</v>
      </c>
      <c r="C241" s="75" t="s">
        <v>978</v>
      </c>
      <c r="D241" s="68"/>
      <c r="E241" s="217">
        <f>E242</f>
        <v>300</v>
      </c>
    </row>
    <row r="242" spans="1:5" ht="13.5">
      <c r="A242" s="71" t="s">
        <v>63</v>
      </c>
      <c r="B242" s="255" t="s">
        <v>840</v>
      </c>
      <c r="C242" s="75" t="s">
        <v>978</v>
      </c>
      <c r="D242" s="68" t="s">
        <v>62</v>
      </c>
      <c r="E242" s="217">
        <v>300</v>
      </c>
    </row>
    <row r="243" spans="1:5" ht="66">
      <c r="A243" s="71" t="s">
        <v>1216</v>
      </c>
      <c r="B243" s="255" t="s">
        <v>1215</v>
      </c>
      <c r="C243" s="75"/>
      <c r="D243" s="68"/>
      <c r="E243" s="217">
        <f>E244</f>
        <v>1841.4</v>
      </c>
    </row>
    <row r="244" spans="1:5" ht="13.5">
      <c r="A244" s="95" t="s">
        <v>987</v>
      </c>
      <c r="B244" s="255" t="s">
        <v>1215</v>
      </c>
      <c r="C244" s="75" t="s">
        <v>978</v>
      </c>
      <c r="D244" s="68"/>
      <c r="E244" s="217">
        <f>E245</f>
        <v>1841.4</v>
      </c>
    </row>
    <row r="245" spans="1:5" ht="13.5">
      <c r="A245" s="71" t="s">
        <v>63</v>
      </c>
      <c r="B245" s="255" t="s">
        <v>1215</v>
      </c>
      <c r="C245" s="75" t="s">
        <v>978</v>
      </c>
      <c r="D245" s="68" t="s">
        <v>62</v>
      </c>
      <c r="E245" s="217">
        <v>1841.4</v>
      </c>
    </row>
    <row r="246" spans="1:5" ht="78.75">
      <c r="A246" s="71" t="s">
        <v>1124</v>
      </c>
      <c r="B246" s="255" t="s">
        <v>1123</v>
      </c>
      <c r="C246" s="75"/>
      <c r="D246" s="68"/>
      <c r="E246" s="217">
        <f>E247</f>
        <v>1387</v>
      </c>
    </row>
    <row r="247" spans="1:5" ht="13.5">
      <c r="A247" s="95" t="s">
        <v>987</v>
      </c>
      <c r="B247" s="255" t="s">
        <v>1123</v>
      </c>
      <c r="C247" s="75" t="s">
        <v>978</v>
      </c>
      <c r="D247" s="68"/>
      <c r="E247" s="217">
        <f>E248</f>
        <v>1387</v>
      </c>
    </row>
    <row r="248" spans="1:5" ht="13.5">
      <c r="A248" s="71" t="s">
        <v>63</v>
      </c>
      <c r="B248" s="255" t="s">
        <v>1123</v>
      </c>
      <c r="C248" s="75" t="s">
        <v>978</v>
      </c>
      <c r="D248" s="68" t="s">
        <v>62</v>
      </c>
      <c r="E248" s="217">
        <f>987+400</f>
        <v>1387</v>
      </c>
    </row>
    <row r="249" spans="1:5" ht="52.5">
      <c r="A249" s="450" t="s">
        <v>466</v>
      </c>
      <c r="B249" s="60" t="s">
        <v>26</v>
      </c>
      <c r="C249" s="60"/>
      <c r="D249" s="59"/>
      <c r="E249" s="216">
        <f>E250+E255</f>
        <v>690</v>
      </c>
    </row>
    <row r="250" spans="1:5" ht="78.75">
      <c r="A250" s="71" t="s">
        <v>467</v>
      </c>
      <c r="B250" s="1" t="s">
        <v>127</v>
      </c>
      <c r="C250" s="1"/>
      <c r="D250" s="68"/>
      <c r="E250" s="217">
        <f>E251+E253</f>
        <v>450</v>
      </c>
    </row>
    <row r="251" spans="1:5" ht="26.25">
      <c r="A251" s="71" t="s">
        <v>984</v>
      </c>
      <c r="B251" s="1" t="s">
        <v>127</v>
      </c>
      <c r="C251" s="1" t="s">
        <v>975</v>
      </c>
      <c r="D251" s="68"/>
      <c r="E251" s="217">
        <f>E252</f>
        <v>250</v>
      </c>
    </row>
    <row r="252" spans="1:5" ht="13.5">
      <c r="A252" s="39" t="s">
        <v>175</v>
      </c>
      <c r="B252" s="1" t="s">
        <v>127</v>
      </c>
      <c r="C252" s="1" t="s">
        <v>975</v>
      </c>
      <c r="D252" s="68" t="s">
        <v>174</v>
      </c>
      <c r="E252" s="217">
        <f>500-250</f>
        <v>250</v>
      </c>
    </row>
    <row r="253" spans="1:5" ht="13.5">
      <c r="A253" s="95" t="s">
        <v>987</v>
      </c>
      <c r="B253" s="1" t="s">
        <v>127</v>
      </c>
      <c r="C253" s="1" t="s">
        <v>978</v>
      </c>
      <c r="D253" s="68"/>
      <c r="E253" s="217">
        <f>E254</f>
        <v>200</v>
      </c>
    </row>
    <row r="254" spans="1:5" ht="13.5">
      <c r="A254" s="39" t="s">
        <v>175</v>
      </c>
      <c r="B254" s="1" t="s">
        <v>127</v>
      </c>
      <c r="C254" s="1" t="s">
        <v>978</v>
      </c>
      <c r="D254" s="68" t="s">
        <v>174</v>
      </c>
      <c r="E254" s="217">
        <f>300-100</f>
        <v>200</v>
      </c>
    </row>
    <row r="255" spans="1:5" ht="78.75">
      <c r="A255" s="39" t="s">
        <v>1265</v>
      </c>
      <c r="B255" s="1" t="s">
        <v>1264</v>
      </c>
      <c r="C255" s="1"/>
      <c r="D255" s="68"/>
      <c r="E255" s="217">
        <f>E256</f>
        <v>240</v>
      </c>
    </row>
    <row r="256" spans="1:5" ht="13.5">
      <c r="A256" s="39" t="s">
        <v>987</v>
      </c>
      <c r="B256" s="1" t="s">
        <v>1264</v>
      </c>
      <c r="C256" s="1" t="s">
        <v>978</v>
      </c>
      <c r="D256" s="68"/>
      <c r="E256" s="217">
        <f>E257</f>
        <v>240</v>
      </c>
    </row>
    <row r="257" spans="1:5" ht="13.5">
      <c r="A257" s="39" t="s">
        <v>1262</v>
      </c>
      <c r="B257" s="1" t="s">
        <v>1264</v>
      </c>
      <c r="C257" s="1" t="s">
        <v>978</v>
      </c>
      <c r="D257" s="68" t="s">
        <v>1263</v>
      </c>
      <c r="E257" s="217">
        <v>240</v>
      </c>
    </row>
    <row r="258" spans="1:5" ht="66">
      <c r="A258" s="450" t="s">
        <v>468</v>
      </c>
      <c r="B258" s="60" t="s">
        <v>27</v>
      </c>
      <c r="C258" s="60"/>
      <c r="D258" s="59"/>
      <c r="E258" s="216">
        <f>E259+E262+E265+E268</f>
        <v>3218</v>
      </c>
    </row>
    <row r="259" spans="1:5" ht="78.75">
      <c r="A259" s="85" t="s">
        <v>469</v>
      </c>
      <c r="B259" s="1" t="s">
        <v>128</v>
      </c>
      <c r="C259" s="1"/>
      <c r="D259" s="68"/>
      <c r="E259" s="217">
        <f>E260</f>
        <v>2200</v>
      </c>
    </row>
    <row r="260" spans="1:5" ht="13.5">
      <c r="A260" s="95" t="s">
        <v>987</v>
      </c>
      <c r="B260" s="1" t="s">
        <v>128</v>
      </c>
      <c r="C260" s="1" t="s">
        <v>978</v>
      </c>
      <c r="D260" s="68"/>
      <c r="E260" s="217">
        <f>E261</f>
        <v>2200</v>
      </c>
    </row>
    <row r="261" spans="1:5" s="451" customFormat="1" ht="13.5">
      <c r="A261" s="39" t="s">
        <v>175</v>
      </c>
      <c r="B261" s="1" t="s">
        <v>128</v>
      </c>
      <c r="C261" s="1" t="s">
        <v>978</v>
      </c>
      <c r="D261" s="68" t="s">
        <v>174</v>
      </c>
      <c r="E261" s="217">
        <v>2200</v>
      </c>
    </row>
    <row r="262" spans="1:5" s="453" customFormat="1" ht="78.75">
      <c r="A262" s="85" t="s">
        <v>470</v>
      </c>
      <c r="B262" s="1" t="s">
        <v>129</v>
      </c>
      <c r="C262" s="1"/>
      <c r="D262" s="68"/>
      <c r="E262" s="217">
        <f>E263</f>
        <v>350</v>
      </c>
    </row>
    <row r="263" spans="1:5" s="451" customFormat="1" ht="13.5">
      <c r="A263" s="95" t="s">
        <v>987</v>
      </c>
      <c r="B263" s="1" t="s">
        <v>129</v>
      </c>
      <c r="C263" s="1" t="s">
        <v>978</v>
      </c>
      <c r="D263" s="68"/>
      <c r="E263" s="217">
        <f>E264</f>
        <v>350</v>
      </c>
    </row>
    <row r="264" spans="1:5" s="451" customFormat="1" ht="13.5">
      <c r="A264" s="39" t="s">
        <v>175</v>
      </c>
      <c r="B264" s="1" t="s">
        <v>129</v>
      </c>
      <c r="C264" s="1" t="s">
        <v>978</v>
      </c>
      <c r="D264" s="68" t="s">
        <v>174</v>
      </c>
      <c r="E264" s="217">
        <v>350</v>
      </c>
    </row>
    <row r="265" spans="1:5" s="453" customFormat="1" ht="78.75">
      <c r="A265" s="85" t="s">
        <v>471</v>
      </c>
      <c r="B265" s="1" t="s">
        <v>130</v>
      </c>
      <c r="C265" s="1"/>
      <c r="D265" s="68"/>
      <c r="E265" s="217">
        <f>E266</f>
        <v>650</v>
      </c>
    </row>
    <row r="266" spans="1:5" s="451" customFormat="1" ht="13.5">
      <c r="A266" s="95" t="s">
        <v>987</v>
      </c>
      <c r="B266" s="1" t="s">
        <v>130</v>
      </c>
      <c r="C266" s="1" t="s">
        <v>978</v>
      </c>
      <c r="D266" s="68"/>
      <c r="E266" s="217">
        <f>E267</f>
        <v>650</v>
      </c>
    </row>
    <row r="267" spans="1:5" s="451" customFormat="1" ht="13.5">
      <c r="A267" s="39" t="s">
        <v>175</v>
      </c>
      <c r="B267" s="1" t="s">
        <v>130</v>
      </c>
      <c r="C267" s="1" t="s">
        <v>978</v>
      </c>
      <c r="D267" s="68" t="s">
        <v>174</v>
      </c>
      <c r="E267" s="217">
        <v>650</v>
      </c>
    </row>
    <row r="268" spans="1:5" s="451" customFormat="1" ht="66">
      <c r="A268" s="39" t="s">
        <v>1272</v>
      </c>
      <c r="B268" s="1" t="s">
        <v>1257</v>
      </c>
      <c r="C268" s="1"/>
      <c r="D268" s="68"/>
      <c r="E268" s="217">
        <f>E269</f>
        <v>18</v>
      </c>
    </row>
    <row r="269" spans="1:5" s="451" customFormat="1" ht="13.5">
      <c r="A269" s="39" t="s">
        <v>987</v>
      </c>
      <c r="B269" s="1" t="s">
        <v>1257</v>
      </c>
      <c r="C269" s="1" t="s">
        <v>978</v>
      </c>
      <c r="D269" s="68"/>
      <c r="E269" s="217">
        <f>E270</f>
        <v>18</v>
      </c>
    </row>
    <row r="270" spans="1:5" s="451" customFormat="1" ht="13.5">
      <c r="A270" s="39" t="s">
        <v>223</v>
      </c>
      <c r="B270" s="1" t="s">
        <v>1257</v>
      </c>
      <c r="C270" s="1" t="s">
        <v>978</v>
      </c>
      <c r="D270" s="68" t="s">
        <v>222</v>
      </c>
      <c r="E270" s="217">
        <v>18</v>
      </c>
    </row>
    <row r="271" spans="1:5" s="451" customFormat="1" ht="66">
      <c r="A271" s="450" t="s">
        <v>472</v>
      </c>
      <c r="B271" s="60" t="s">
        <v>28</v>
      </c>
      <c r="C271" s="60"/>
      <c r="D271" s="59"/>
      <c r="E271" s="216">
        <f>E272</f>
        <v>500</v>
      </c>
    </row>
    <row r="272" spans="1:5" s="451" customFormat="1" ht="78.75">
      <c r="A272" s="71" t="s">
        <v>548</v>
      </c>
      <c r="B272" s="83" t="s">
        <v>131</v>
      </c>
      <c r="C272" s="1"/>
      <c r="D272" s="68"/>
      <c r="E272" s="217">
        <f>E273+E275</f>
        <v>500</v>
      </c>
    </row>
    <row r="273" spans="1:5" s="451" customFormat="1" ht="26.25">
      <c r="A273" s="71" t="s">
        <v>984</v>
      </c>
      <c r="B273" s="83" t="s">
        <v>131</v>
      </c>
      <c r="C273" s="1" t="s">
        <v>975</v>
      </c>
      <c r="D273" s="68"/>
      <c r="E273" s="217">
        <f>E274</f>
        <v>100</v>
      </c>
    </row>
    <row r="274" spans="1:5" s="451" customFormat="1" ht="13.5">
      <c r="A274" s="39" t="s">
        <v>175</v>
      </c>
      <c r="B274" s="83" t="s">
        <v>131</v>
      </c>
      <c r="C274" s="1" t="s">
        <v>975</v>
      </c>
      <c r="D274" s="68" t="s">
        <v>174</v>
      </c>
      <c r="E274" s="217">
        <v>100</v>
      </c>
    </row>
    <row r="275" spans="1:5" s="465" customFormat="1" ht="13.5">
      <c r="A275" s="95" t="s">
        <v>987</v>
      </c>
      <c r="B275" s="83" t="s">
        <v>131</v>
      </c>
      <c r="C275" s="75" t="s">
        <v>978</v>
      </c>
      <c r="D275" s="68"/>
      <c r="E275" s="217">
        <f>E276</f>
        <v>400</v>
      </c>
    </row>
    <row r="276" spans="1:5" s="465" customFormat="1" ht="13.5">
      <c r="A276" s="39" t="s">
        <v>175</v>
      </c>
      <c r="B276" s="83" t="s">
        <v>131</v>
      </c>
      <c r="C276" s="75" t="s">
        <v>978</v>
      </c>
      <c r="D276" s="68" t="s">
        <v>174</v>
      </c>
      <c r="E276" s="217">
        <v>400</v>
      </c>
    </row>
    <row r="277" spans="1:5" s="451" customFormat="1" ht="39">
      <c r="A277" s="63" t="s">
        <v>209</v>
      </c>
      <c r="B277" s="60" t="s">
        <v>9</v>
      </c>
      <c r="C277" s="60"/>
      <c r="D277" s="59"/>
      <c r="E277" s="216">
        <f>E278+E282+E286+E297</f>
        <v>11206.7</v>
      </c>
    </row>
    <row r="278" spans="1:5" s="451" customFormat="1" ht="52.5">
      <c r="A278" s="450" t="s">
        <v>29</v>
      </c>
      <c r="B278" s="60" t="s">
        <v>30</v>
      </c>
      <c r="C278" s="60"/>
      <c r="D278" s="59"/>
      <c r="E278" s="216">
        <f>E279</f>
        <v>3630</v>
      </c>
    </row>
    <row r="279" spans="1:5" s="453" customFormat="1" ht="66">
      <c r="A279" s="71" t="s">
        <v>549</v>
      </c>
      <c r="B279" s="1" t="s">
        <v>92</v>
      </c>
      <c r="C279" s="1"/>
      <c r="D279" s="68"/>
      <c r="E279" s="217">
        <f>E280</f>
        <v>3630</v>
      </c>
    </row>
    <row r="280" spans="1:5" s="453" customFormat="1" ht="26.25">
      <c r="A280" s="455" t="s">
        <v>136</v>
      </c>
      <c r="B280" s="1" t="s">
        <v>92</v>
      </c>
      <c r="C280" s="1" t="s">
        <v>93</v>
      </c>
      <c r="D280" s="68"/>
      <c r="E280" s="217">
        <f>E281</f>
        <v>3630</v>
      </c>
    </row>
    <row r="281" spans="1:5" s="453" customFormat="1" ht="13.5">
      <c r="A281" s="455" t="s">
        <v>95</v>
      </c>
      <c r="B281" s="1" t="s">
        <v>92</v>
      </c>
      <c r="C281" s="1" t="s">
        <v>93</v>
      </c>
      <c r="D281" s="68" t="s">
        <v>94</v>
      </c>
      <c r="E281" s="217">
        <v>3630</v>
      </c>
    </row>
    <row r="282" spans="1:5" s="451" customFormat="1" ht="52.5">
      <c r="A282" s="450" t="s">
        <v>473</v>
      </c>
      <c r="B282" s="60" t="s">
        <v>31</v>
      </c>
      <c r="C282" s="60"/>
      <c r="D282" s="59"/>
      <c r="E282" s="216">
        <f>E283</f>
        <v>3800</v>
      </c>
    </row>
    <row r="283" spans="1:5" s="453" customFormat="1" ht="66">
      <c r="A283" s="71" t="s">
        <v>474</v>
      </c>
      <c r="B283" s="1" t="s">
        <v>96</v>
      </c>
      <c r="C283" s="1"/>
      <c r="D283" s="68"/>
      <c r="E283" s="217">
        <f>E284</f>
        <v>3800</v>
      </c>
    </row>
    <row r="284" spans="1:5" s="453" customFormat="1" ht="26.25">
      <c r="A284" s="455" t="s">
        <v>136</v>
      </c>
      <c r="B284" s="1" t="s">
        <v>96</v>
      </c>
      <c r="C284" s="1" t="s">
        <v>93</v>
      </c>
      <c r="D284" s="68"/>
      <c r="E284" s="217">
        <f>E285</f>
        <v>3800</v>
      </c>
    </row>
    <row r="285" spans="1:5" s="453" customFormat="1" ht="13.5">
      <c r="A285" s="455" t="s">
        <v>95</v>
      </c>
      <c r="B285" s="1" t="s">
        <v>96</v>
      </c>
      <c r="C285" s="1" t="s">
        <v>93</v>
      </c>
      <c r="D285" s="68" t="s">
        <v>94</v>
      </c>
      <c r="E285" s="217">
        <v>3800</v>
      </c>
    </row>
    <row r="286" spans="1:5" s="451" customFormat="1" ht="78.75">
      <c r="A286" s="450" t="s">
        <v>550</v>
      </c>
      <c r="B286" s="60" t="s">
        <v>32</v>
      </c>
      <c r="C286" s="60"/>
      <c r="D286" s="59"/>
      <c r="E286" s="216">
        <f>E292+E287</f>
        <v>1676.7</v>
      </c>
    </row>
    <row r="287" spans="1:5" s="453" customFormat="1" ht="92.25">
      <c r="A287" s="455" t="s">
        <v>476</v>
      </c>
      <c r="B287" s="1" t="s">
        <v>132</v>
      </c>
      <c r="C287" s="1"/>
      <c r="D287" s="68"/>
      <c r="E287" s="217">
        <f>E288+E290</f>
        <v>570</v>
      </c>
    </row>
    <row r="288" spans="1:5" s="453" customFormat="1" ht="26.25">
      <c r="A288" s="39" t="s">
        <v>984</v>
      </c>
      <c r="B288" s="1" t="s">
        <v>132</v>
      </c>
      <c r="C288" s="1" t="s">
        <v>975</v>
      </c>
      <c r="D288" s="68"/>
      <c r="E288" s="217">
        <f>E289</f>
        <v>510</v>
      </c>
    </row>
    <row r="289" spans="1:5" s="453" customFormat="1" ht="13.5">
      <c r="A289" s="455" t="s">
        <v>95</v>
      </c>
      <c r="B289" s="1" t="s">
        <v>132</v>
      </c>
      <c r="C289" s="1" t="s">
        <v>975</v>
      </c>
      <c r="D289" s="68" t="s">
        <v>94</v>
      </c>
      <c r="E289" s="217">
        <f>570-60</f>
        <v>510</v>
      </c>
    </row>
    <row r="290" spans="1:5" s="453" customFormat="1" ht="13.5">
      <c r="A290" s="455" t="s">
        <v>1243</v>
      </c>
      <c r="B290" s="1" t="s">
        <v>132</v>
      </c>
      <c r="C290" s="1" t="s">
        <v>1242</v>
      </c>
      <c r="D290" s="68"/>
      <c r="E290" s="217">
        <f>E291</f>
        <v>60</v>
      </c>
    </row>
    <row r="291" spans="1:5" s="453" customFormat="1" ht="13.5">
      <c r="A291" s="455" t="s">
        <v>95</v>
      </c>
      <c r="B291" s="1" t="s">
        <v>132</v>
      </c>
      <c r="C291" s="1" t="s">
        <v>1242</v>
      </c>
      <c r="D291" s="68" t="s">
        <v>94</v>
      </c>
      <c r="E291" s="217">
        <v>60</v>
      </c>
    </row>
    <row r="292" spans="1:5" s="453" customFormat="1" ht="92.25">
      <c r="A292" s="455" t="s">
        <v>475</v>
      </c>
      <c r="B292" s="1" t="s">
        <v>97</v>
      </c>
      <c r="C292" s="1"/>
      <c r="D292" s="68"/>
      <c r="E292" s="217">
        <f>E293+E295</f>
        <v>1106.7</v>
      </c>
    </row>
    <row r="293" spans="1:5" s="453" customFormat="1" ht="13.5">
      <c r="A293" s="39" t="s">
        <v>974</v>
      </c>
      <c r="B293" s="1" t="s">
        <v>97</v>
      </c>
      <c r="C293" s="1" t="s">
        <v>261</v>
      </c>
      <c r="D293" s="68"/>
      <c r="E293" s="217">
        <f>E294</f>
        <v>922.2</v>
      </c>
    </row>
    <row r="294" spans="1:5" s="453" customFormat="1" ht="39">
      <c r="A294" s="39" t="s">
        <v>149</v>
      </c>
      <c r="B294" s="1" t="s">
        <v>97</v>
      </c>
      <c r="C294" s="1" t="s">
        <v>261</v>
      </c>
      <c r="D294" s="68" t="s">
        <v>148</v>
      </c>
      <c r="E294" s="217">
        <v>922.2</v>
      </c>
    </row>
    <row r="295" spans="1:5" s="453" customFormat="1" ht="26.25">
      <c r="A295" s="39" t="s">
        <v>984</v>
      </c>
      <c r="B295" s="1" t="s">
        <v>97</v>
      </c>
      <c r="C295" s="1" t="s">
        <v>975</v>
      </c>
      <c r="D295" s="68"/>
      <c r="E295" s="217">
        <f>E296</f>
        <v>184.5</v>
      </c>
    </row>
    <row r="296" spans="1:5" s="453" customFormat="1" ht="39">
      <c r="A296" s="39" t="s">
        <v>149</v>
      </c>
      <c r="B296" s="1" t="s">
        <v>97</v>
      </c>
      <c r="C296" s="1" t="s">
        <v>975</v>
      </c>
      <c r="D296" s="68" t="s">
        <v>148</v>
      </c>
      <c r="E296" s="217">
        <v>184.5</v>
      </c>
    </row>
    <row r="297" spans="1:5" s="451" customFormat="1" ht="52.5">
      <c r="A297" s="450" t="s">
        <v>477</v>
      </c>
      <c r="B297" s="60" t="s">
        <v>33</v>
      </c>
      <c r="C297" s="60"/>
      <c r="D297" s="59"/>
      <c r="E297" s="216">
        <f>E298+E301+E304</f>
        <v>2100</v>
      </c>
    </row>
    <row r="298" spans="1:5" s="453" customFormat="1" ht="66">
      <c r="A298" s="455" t="s">
        <v>551</v>
      </c>
      <c r="B298" s="1" t="s">
        <v>98</v>
      </c>
      <c r="C298" s="1"/>
      <c r="D298" s="68"/>
      <c r="E298" s="217">
        <f>E299</f>
        <v>300</v>
      </c>
    </row>
    <row r="299" spans="1:5" s="453" customFormat="1" ht="26.25">
      <c r="A299" s="455" t="s">
        <v>136</v>
      </c>
      <c r="B299" s="1" t="s">
        <v>98</v>
      </c>
      <c r="C299" s="1" t="s">
        <v>93</v>
      </c>
      <c r="D299" s="68"/>
      <c r="E299" s="217">
        <f>E300</f>
        <v>300</v>
      </c>
    </row>
    <row r="300" spans="1:5" s="453" customFormat="1" ht="13.5">
      <c r="A300" s="455" t="s">
        <v>95</v>
      </c>
      <c r="B300" s="1" t="s">
        <v>98</v>
      </c>
      <c r="C300" s="1" t="s">
        <v>93</v>
      </c>
      <c r="D300" s="68" t="s">
        <v>94</v>
      </c>
      <c r="E300" s="217">
        <v>300</v>
      </c>
    </row>
    <row r="301" spans="1:5" s="453" customFormat="1" ht="66">
      <c r="A301" s="455" t="s">
        <v>478</v>
      </c>
      <c r="B301" s="1" t="s">
        <v>99</v>
      </c>
      <c r="C301" s="1"/>
      <c r="D301" s="68"/>
      <c r="E301" s="217">
        <f>E302</f>
        <v>300</v>
      </c>
    </row>
    <row r="302" spans="1:5" s="453" customFormat="1" ht="26.25">
      <c r="A302" s="455" t="s">
        <v>235</v>
      </c>
      <c r="B302" s="1" t="s">
        <v>99</v>
      </c>
      <c r="C302" s="1" t="s">
        <v>234</v>
      </c>
      <c r="D302" s="68"/>
      <c r="E302" s="217">
        <f>E303</f>
        <v>300</v>
      </c>
    </row>
    <row r="303" spans="1:5" s="453" customFormat="1" ht="13.5">
      <c r="A303" s="455" t="s">
        <v>101</v>
      </c>
      <c r="B303" s="1" t="s">
        <v>99</v>
      </c>
      <c r="C303" s="1" t="s">
        <v>234</v>
      </c>
      <c r="D303" s="68" t="s">
        <v>100</v>
      </c>
      <c r="E303" s="217">
        <v>300</v>
      </c>
    </row>
    <row r="304" spans="1:5" s="453" customFormat="1" ht="78.75">
      <c r="A304" s="455" t="s">
        <v>913</v>
      </c>
      <c r="B304" s="1" t="s">
        <v>735</v>
      </c>
      <c r="C304" s="1"/>
      <c r="D304" s="68"/>
      <c r="E304" s="217">
        <f>E305</f>
        <v>1500</v>
      </c>
    </row>
    <row r="305" spans="1:5" s="453" customFormat="1" ht="26.25">
      <c r="A305" s="455" t="s">
        <v>136</v>
      </c>
      <c r="B305" s="1" t="s">
        <v>735</v>
      </c>
      <c r="C305" s="1" t="s">
        <v>93</v>
      </c>
      <c r="D305" s="68"/>
      <c r="E305" s="217">
        <f>E306</f>
        <v>1500</v>
      </c>
    </row>
    <row r="306" spans="1:5" s="453" customFormat="1" ht="13.5">
      <c r="A306" s="455" t="s">
        <v>95</v>
      </c>
      <c r="B306" s="1" t="s">
        <v>735</v>
      </c>
      <c r="C306" s="1" t="s">
        <v>93</v>
      </c>
      <c r="D306" s="68" t="s">
        <v>94</v>
      </c>
      <c r="E306" s="217">
        <v>1500</v>
      </c>
    </row>
    <row r="307" spans="1:5" s="453" customFormat="1" ht="39">
      <c r="A307" s="63" t="s">
        <v>0</v>
      </c>
      <c r="B307" s="60" t="s">
        <v>10</v>
      </c>
      <c r="C307" s="60"/>
      <c r="D307" s="59"/>
      <c r="E307" s="216">
        <f>E308+E395+E408+E457+E468+E488</f>
        <v>620562.7</v>
      </c>
    </row>
    <row r="308" spans="1:5" s="451" customFormat="1" ht="66">
      <c r="A308" s="450" t="s">
        <v>479</v>
      </c>
      <c r="B308" s="60" t="s">
        <v>35</v>
      </c>
      <c r="C308" s="60"/>
      <c r="D308" s="59"/>
      <c r="E308" s="216">
        <f>E325+E343+E348+E333+E351+E359+E338+E356+E362+E365+E312+E309+E320+E368+E373+E386+E389+E315+E330+E378+E381+E392</f>
        <v>342918.6</v>
      </c>
    </row>
    <row r="309" spans="1:5" s="453" customFormat="1" ht="66">
      <c r="A309" s="71" t="s">
        <v>489</v>
      </c>
      <c r="B309" s="1" t="s">
        <v>138</v>
      </c>
      <c r="C309" s="1"/>
      <c r="D309" s="68"/>
      <c r="E309" s="217">
        <f>E310</f>
        <v>8192</v>
      </c>
    </row>
    <row r="310" spans="1:5" s="453" customFormat="1" ht="26.25">
      <c r="A310" s="71" t="s">
        <v>991</v>
      </c>
      <c r="B310" s="1" t="s">
        <v>138</v>
      </c>
      <c r="C310" s="1" t="s">
        <v>973</v>
      </c>
      <c r="D310" s="68"/>
      <c r="E310" s="217">
        <f>E311</f>
        <v>8192</v>
      </c>
    </row>
    <row r="311" spans="1:5" s="453" customFormat="1" ht="13.5">
      <c r="A311" s="95" t="s">
        <v>137</v>
      </c>
      <c r="B311" s="1" t="s">
        <v>138</v>
      </c>
      <c r="C311" s="1" t="s">
        <v>973</v>
      </c>
      <c r="D311" s="68" t="s">
        <v>245</v>
      </c>
      <c r="E311" s="217">
        <v>8192</v>
      </c>
    </row>
    <row r="312" spans="1:5" s="453" customFormat="1" ht="105">
      <c r="A312" s="71" t="s">
        <v>488</v>
      </c>
      <c r="B312" s="1" t="s">
        <v>134</v>
      </c>
      <c r="C312" s="1"/>
      <c r="D312" s="68"/>
      <c r="E312" s="217">
        <f>E313</f>
        <v>21000</v>
      </c>
    </row>
    <row r="313" spans="1:5" s="453" customFormat="1" ht="26.25">
      <c r="A313" s="455" t="s">
        <v>136</v>
      </c>
      <c r="B313" s="1" t="s">
        <v>134</v>
      </c>
      <c r="C313" s="1" t="s">
        <v>93</v>
      </c>
      <c r="D313" s="68"/>
      <c r="E313" s="217">
        <f>E314</f>
        <v>21000</v>
      </c>
    </row>
    <row r="314" spans="1:5" s="453" customFormat="1" ht="13.5">
      <c r="A314" s="71" t="s">
        <v>135</v>
      </c>
      <c r="B314" s="1" t="s">
        <v>134</v>
      </c>
      <c r="C314" s="1" t="s">
        <v>93</v>
      </c>
      <c r="D314" s="68" t="s">
        <v>102</v>
      </c>
      <c r="E314" s="217">
        <f>17500+3500</f>
        <v>21000</v>
      </c>
    </row>
    <row r="315" spans="1:5" s="453" customFormat="1" ht="92.25">
      <c r="A315" s="346" t="s">
        <v>1218</v>
      </c>
      <c r="B315" s="1" t="s">
        <v>1217</v>
      </c>
      <c r="C315" s="1"/>
      <c r="D315" s="68"/>
      <c r="E315" s="217">
        <f>E316+E318</f>
        <v>680.7</v>
      </c>
    </row>
    <row r="316" spans="1:5" s="453" customFormat="1" ht="26.25">
      <c r="A316" s="39" t="s">
        <v>984</v>
      </c>
      <c r="B316" s="1" t="s">
        <v>1217</v>
      </c>
      <c r="C316" s="1" t="s">
        <v>975</v>
      </c>
      <c r="D316" s="68"/>
      <c r="E316" s="217">
        <f>E317</f>
        <v>0.1</v>
      </c>
    </row>
    <row r="317" spans="1:5" s="453" customFormat="1" ht="13.5">
      <c r="A317" s="71" t="s">
        <v>203</v>
      </c>
      <c r="B317" s="1" t="s">
        <v>1217</v>
      </c>
      <c r="C317" s="1" t="s">
        <v>975</v>
      </c>
      <c r="D317" s="68" t="s">
        <v>202</v>
      </c>
      <c r="E317" s="217">
        <v>0.1</v>
      </c>
    </row>
    <row r="318" spans="1:5" s="453" customFormat="1" ht="13.5">
      <c r="A318" s="71" t="s">
        <v>992</v>
      </c>
      <c r="B318" s="1" t="s">
        <v>1217</v>
      </c>
      <c r="C318" s="1" t="s">
        <v>979</v>
      </c>
      <c r="D318" s="68"/>
      <c r="E318" s="217">
        <f>E319</f>
        <v>680.6</v>
      </c>
    </row>
    <row r="319" spans="1:5" s="453" customFormat="1" ht="13.5">
      <c r="A319" s="71" t="s">
        <v>203</v>
      </c>
      <c r="B319" s="1" t="s">
        <v>1217</v>
      </c>
      <c r="C319" s="1" t="s">
        <v>979</v>
      </c>
      <c r="D319" s="68" t="s">
        <v>202</v>
      </c>
      <c r="E319" s="217">
        <v>680.6</v>
      </c>
    </row>
    <row r="320" spans="1:5" s="453" customFormat="1" ht="78.75">
      <c r="A320" s="39" t="s">
        <v>835</v>
      </c>
      <c r="B320" s="1" t="s">
        <v>834</v>
      </c>
      <c r="C320" s="1"/>
      <c r="D320" s="68"/>
      <c r="E320" s="217">
        <f>E321+E323</f>
        <v>6366.7</v>
      </c>
    </row>
    <row r="321" spans="1:5" s="453" customFormat="1" ht="26.25">
      <c r="A321" s="39" t="s">
        <v>984</v>
      </c>
      <c r="B321" s="1" t="s">
        <v>834</v>
      </c>
      <c r="C321" s="1" t="s">
        <v>975</v>
      </c>
      <c r="D321" s="68"/>
      <c r="E321" s="217">
        <f>E322</f>
        <v>7</v>
      </c>
    </row>
    <row r="322" spans="1:5" s="453" customFormat="1" ht="13.5">
      <c r="A322" s="71" t="s">
        <v>203</v>
      </c>
      <c r="B322" s="1" t="s">
        <v>834</v>
      </c>
      <c r="C322" s="1" t="s">
        <v>975</v>
      </c>
      <c r="D322" s="68" t="s">
        <v>202</v>
      </c>
      <c r="E322" s="217">
        <v>7</v>
      </c>
    </row>
    <row r="323" spans="1:5" s="453" customFormat="1" ht="13.5">
      <c r="A323" s="71" t="s">
        <v>992</v>
      </c>
      <c r="B323" s="1" t="s">
        <v>834</v>
      </c>
      <c r="C323" s="1" t="s">
        <v>979</v>
      </c>
      <c r="D323" s="68"/>
      <c r="E323" s="217">
        <f>E324</f>
        <v>6359.7</v>
      </c>
    </row>
    <row r="324" spans="1:5" s="453" customFormat="1" ht="13.5">
      <c r="A324" s="71" t="s">
        <v>203</v>
      </c>
      <c r="B324" s="1" t="s">
        <v>834</v>
      </c>
      <c r="C324" s="1" t="s">
        <v>979</v>
      </c>
      <c r="D324" s="68" t="s">
        <v>202</v>
      </c>
      <c r="E324" s="217">
        <v>6359.7</v>
      </c>
    </row>
    <row r="325" spans="1:5" s="453" customFormat="1" ht="78.75">
      <c r="A325" s="71" t="s">
        <v>480</v>
      </c>
      <c r="B325" s="1" t="s">
        <v>103</v>
      </c>
      <c r="C325" s="1"/>
      <c r="D325" s="68"/>
      <c r="E325" s="217">
        <f>E328+E326</f>
        <v>131891.3</v>
      </c>
    </row>
    <row r="326" spans="1:5" s="453" customFormat="1" ht="26.25">
      <c r="A326" s="39" t="s">
        <v>984</v>
      </c>
      <c r="B326" s="1" t="s">
        <v>103</v>
      </c>
      <c r="C326" s="1" t="s">
        <v>975</v>
      </c>
      <c r="D326" s="68"/>
      <c r="E326" s="217">
        <f>E327</f>
        <v>1300</v>
      </c>
    </row>
    <row r="327" spans="1:5" s="453" customFormat="1" ht="13.5">
      <c r="A327" s="71" t="s">
        <v>203</v>
      </c>
      <c r="B327" s="1" t="s">
        <v>103</v>
      </c>
      <c r="C327" s="1" t="s">
        <v>975</v>
      </c>
      <c r="D327" s="68" t="s">
        <v>202</v>
      </c>
      <c r="E327" s="217">
        <v>1300</v>
      </c>
    </row>
    <row r="328" spans="1:5" s="453" customFormat="1" ht="13.5">
      <c r="A328" s="71" t="s">
        <v>992</v>
      </c>
      <c r="B328" s="1" t="s">
        <v>103</v>
      </c>
      <c r="C328" s="1" t="s">
        <v>979</v>
      </c>
      <c r="D328" s="68"/>
      <c r="E328" s="217">
        <f>E329</f>
        <v>130591.3</v>
      </c>
    </row>
    <row r="329" spans="1:5" s="453" customFormat="1" ht="13.5">
      <c r="A329" s="71" t="s">
        <v>203</v>
      </c>
      <c r="B329" s="1" t="s">
        <v>103</v>
      </c>
      <c r="C329" s="1" t="s">
        <v>979</v>
      </c>
      <c r="D329" s="68" t="s">
        <v>202</v>
      </c>
      <c r="E329" s="217">
        <v>130591.3</v>
      </c>
    </row>
    <row r="330" spans="1:5" s="453" customFormat="1" ht="118.5">
      <c r="A330" s="71" t="s">
        <v>1220</v>
      </c>
      <c r="B330" s="1" t="s">
        <v>1219</v>
      </c>
      <c r="C330" s="1"/>
      <c r="D330" s="68"/>
      <c r="E330" s="217">
        <f>E331</f>
        <v>43.8</v>
      </c>
    </row>
    <row r="331" spans="1:5" s="453" customFormat="1" ht="13.5">
      <c r="A331" s="71" t="s">
        <v>992</v>
      </c>
      <c r="B331" s="1" t="s">
        <v>1219</v>
      </c>
      <c r="C331" s="1" t="s">
        <v>979</v>
      </c>
      <c r="D331" s="68"/>
      <c r="E331" s="217">
        <f>E332</f>
        <v>43.8</v>
      </c>
    </row>
    <row r="332" spans="1:5" s="453" customFormat="1" ht="13.5">
      <c r="A332" s="71" t="s">
        <v>203</v>
      </c>
      <c r="B332" s="1" t="s">
        <v>1219</v>
      </c>
      <c r="C332" s="1" t="s">
        <v>979</v>
      </c>
      <c r="D332" s="68" t="s">
        <v>202</v>
      </c>
      <c r="E332" s="217">
        <v>43.8</v>
      </c>
    </row>
    <row r="333" spans="1:5" s="453" customFormat="1" ht="78.75">
      <c r="A333" s="71" t="s">
        <v>483</v>
      </c>
      <c r="B333" s="1" t="s">
        <v>106</v>
      </c>
      <c r="C333" s="1"/>
      <c r="D333" s="68"/>
      <c r="E333" s="217">
        <f>E336+E334</f>
        <v>2994.4</v>
      </c>
    </row>
    <row r="334" spans="1:5" s="453" customFormat="1" ht="26.25">
      <c r="A334" s="39" t="s">
        <v>984</v>
      </c>
      <c r="B334" s="1" t="s">
        <v>106</v>
      </c>
      <c r="C334" s="1" t="s">
        <v>975</v>
      </c>
      <c r="D334" s="68"/>
      <c r="E334" s="217">
        <f>E335</f>
        <v>4</v>
      </c>
    </row>
    <row r="335" spans="1:5" s="453" customFormat="1" ht="13.5">
      <c r="A335" s="71" t="s">
        <v>203</v>
      </c>
      <c r="B335" s="1" t="s">
        <v>106</v>
      </c>
      <c r="C335" s="1" t="s">
        <v>975</v>
      </c>
      <c r="D335" s="68" t="s">
        <v>202</v>
      </c>
      <c r="E335" s="217">
        <v>4</v>
      </c>
    </row>
    <row r="336" spans="1:5" s="453" customFormat="1" ht="13.5">
      <c r="A336" s="71" t="s">
        <v>992</v>
      </c>
      <c r="B336" s="1" t="s">
        <v>106</v>
      </c>
      <c r="C336" s="1" t="s">
        <v>979</v>
      </c>
      <c r="D336" s="68"/>
      <c r="E336" s="217">
        <f>E337</f>
        <v>2990.4</v>
      </c>
    </row>
    <row r="337" spans="1:5" s="453" customFormat="1" ht="13.5">
      <c r="A337" s="71" t="s">
        <v>203</v>
      </c>
      <c r="B337" s="1" t="s">
        <v>106</v>
      </c>
      <c r="C337" s="1" t="s">
        <v>979</v>
      </c>
      <c r="D337" s="68" t="s">
        <v>202</v>
      </c>
      <c r="E337" s="217">
        <v>2990.4</v>
      </c>
    </row>
    <row r="338" spans="1:5" s="453" customFormat="1" ht="78.75">
      <c r="A338" s="71" t="s">
        <v>956</v>
      </c>
      <c r="B338" s="1" t="s">
        <v>109</v>
      </c>
      <c r="C338" s="1"/>
      <c r="D338" s="68"/>
      <c r="E338" s="217">
        <f>E341+E339</f>
        <v>26050.5</v>
      </c>
    </row>
    <row r="339" spans="1:5" s="453" customFormat="1" ht="26.25">
      <c r="A339" s="39" t="s">
        <v>984</v>
      </c>
      <c r="B339" s="1" t="s">
        <v>109</v>
      </c>
      <c r="C339" s="1" t="s">
        <v>975</v>
      </c>
      <c r="D339" s="68"/>
      <c r="E339" s="217">
        <f>E340</f>
        <v>400</v>
      </c>
    </row>
    <row r="340" spans="1:5" s="453" customFormat="1" ht="13.5">
      <c r="A340" s="71" t="s">
        <v>203</v>
      </c>
      <c r="B340" s="1" t="s">
        <v>109</v>
      </c>
      <c r="C340" s="1" t="s">
        <v>975</v>
      </c>
      <c r="D340" s="68" t="s">
        <v>202</v>
      </c>
      <c r="E340" s="217">
        <v>400</v>
      </c>
    </row>
    <row r="341" spans="1:5" s="453" customFormat="1" ht="13.5">
      <c r="A341" s="71" t="s">
        <v>992</v>
      </c>
      <c r="B341" s="1" t="s">
        <v>109</v>
      </c>
      <c r="C341" s="1" t="s">
        <v>979</v>
      </c>
      <c r="D341" s="68"/>
      <c r="E341" s="217">
        <f>E342</f>
        <v>25650.5</v>
      </c>
    </row>
    <row r="342" spans="1:5" s="453" customFormat="1" ht="13.5">
      <c r="A342" s="71" t="s">
        <v>203</v>
      </c>
      <c r="B342" s="1" t="s">
        <v>109</v>
      </c>
      <c r="C342" s="1" t="s">
        <v>979</v>
      </c>
      <c r="D342" s="68" t="s">
        <v>202</v>
      </c>
      <c r="E342" s="217">
        <v>25650.5</v>
      </c>
    </row>
    <row r="343" spans="1:5" s="453" customFormat="1" ht="78.75">
      <c r="A343" s="71" t="s">
        <v>481</v>
      </c>
      <c r="B343" s="1" t="s">
        <v>104</v>
      </c>
      <c r="C343" s="1"/>
      <c r="D343" s="68"/>
      <c r="E343" s="217">
        <f>E346+E344</f>
        <v>4225.7</v>
      </c>
    </row>
    <row r="344" spans="1:5" s="453" customFormat="1" ht="26.25">
      <c r="A344" s="39" t="s">
        <v>984</v>
      </c>
      <c r="B344" s="1" t="s">
        <v>104</v>
      </c>
      <c r="C344" s="1" t="s">
        <v>975</v>
      </c>
      <c r="D344" s="68"/>
      <c r="E344" s="217">
        <f>E345</f>
        <v>30</v>
      </c>
    </row>
    <row r="345" spans="1:5" s="453" customFormat="1" ht="13.5">
      <c r="A345" s="71" t="s">
        <v>203</v>
      </c>
      <c r="B345" s="1" t="s">
        <v>104</v>
      </c>
      <c r="C345" s="1" t="s">
        <v>975</v>
      </c>
      <c r="D345" s="68" t="s">
        <v>202</v>
      </c>
      <c r="E345" s="217">
        <v>30</v>
      </c>
    </row>
    <row r="346" spans="1:5" s="453" customFormat="1" ht="13.5">
      <c r="A346" s="71" t="s">
        <v>992</v>
      </c>
      <c r="B346" s="1" t="s">
        <v>104</v>
      </c>
      <c r="C346" s="1" t="s">
        <v>979</v>
      </c>
      <c r="D346" s="68"/>
      <c r="E346" s="217">
        <f>E347</f>
        <v>4195.7</v>
      </c>
    </row>
    <row r="347" spans="1:5" s="453" customFormat="1" ht="13.5">
      <c r="A347" s="71" t="s">
        <v>203</v>
      </c>
      <c r="B347" s="1" t="s">
        <v>104</v>
      </c>
      <c r="C347" s="1" t="s">
        <v>979</v>
      </c>
      <c r="D347" s="68" t="s">
        <v>202</v>
      </c>
      <c r="E347" s="217">
        <v>4195.7</v>
      </c>
    </row>
    <row r="348" spans="1:5" s="453" customFormat="1" ht="92.25">
      <c r="A348" s="71" t="s">
        <v>482</v>
      </c>
      <c r="B348" s="1" t="s">
        <v>105</v>
      </c>
      <c r="C348" s="1"/>
      <c r="D348" s="68"/>
      <c r="E348" s="217">
        <f>E349</f>
        <v>1612.8</v>
      </c>
    </row>
    <row r="349" spans="1:5" s="453" customFormat="1" ht="26.25">
      <c r="A349" s="71" t="s">
        <v>991</v>
      </c>
      <c r="B349" s="1" t="s">
        <v>105</v>
      </c>
      <c r="C349" s="1" t="s">
        <v>973</v>
      </c>
      <c r="D349" s="68"/>
      <c r="E349" s="217">
        <f>E350</f>
        <v>1612.8</v>
      </c>
    </row>
    <row r="350" spans="1:5" s="453" customFormat="1" ht="13.5">
      <c r="A350" s="71" t="s">
        <v>203</v>
      </c>
      <c r="B350" s="1" t="s">
        <v>105</v>
      </c>
      <c r="C350" s="1" t="s">
        <v>973</v>
      </c>
      <c r="D350" s="68" t="s">
        <v>202</v>
      </c>
      <c r="E350" s="217">
        <v>1612.8</v>
      </c>
    </row>
    <row r="351" spans="1:5" s="453" customFormat="1" ht="78.75">
      <c r="A351" s="71" t="s">
        <v>484</v>
      </c>
      <c r="B351" s="1" t="s">
        <v>107</v>
      </c>
      <c r="C351" s="1"/>
      <c r="D351" s="68"/>
      <c r="E351" s="217">
        <f>E354+E352</f>
        <v>962</v>
      </c>
    </row>
    <row r="352" spans="1:5" s="453" customFormat="1" ht="26.25">
      <c r="A352" s="39" t="s">
        <v>984</v>
      </c>
      <c r="B352" s="1" t="s">
        <v>107</v>
      </c>
      <c r="C352" s="1" t="s">
        <v>975</v>
      </c>
      <c r="D352" s="68"/>
      <c r="E352" s="217">
        <f>E353</f>
        <v>16</v>
      </c>
    </row>
    <row r="353" spans="1:5" s="453" customFormat="1" ht="13.5">
      <c r="A353" s="71" t="s">
        <v>203</v>
      </c>
      <c r="B353" s="1" t="s">
        <v>107</v>
      </c>
      <c r="C353" s="1" t="s">
        <v>975</v>
      </c>
      <c r="D353" s="68" t="s">
        <v>202</v>
      </c>
      <c r="E353" s="217">
        <v>16</v>
      </c>
    </row>
    <row r="354" spans="1:5" s="453" customFormat="1" ht="13.5">
      <c r="A354" s="71" t="s">
        <v>992</v>
      </c>
      <c r="B354" s="1" t="s">
        <v>107</v>
      </c>
      <c r="C354" s="1" t="s">
        <v>979</v>
      </c>
      <c r="D354" s="68"/>
      <c r="E354" s="217">
        <f>E355</f>
        <v>946</v>
      </c>
    </row>
    <row r="355" spans="1:5" s="453" customFormat="1" ht="13.5">
      <c r="A355" s="71" t="s">
        <v>203</v>
      </c>
      <c r="B355" s="1" t="s">
        <v>107</v>
      </c>
      <c r="C355" s="1" t="s">
        <v>979</v>
      </c>
      <c r="D355" s="68" t="s">
        <v>202</v>
      </c>
      <c r="E355" s="217">
        <v>946</v>
      </c>
    </row>
    <row r="356" spans="1:5" s="453" customFormat="1" ht="158.25">
      <c r="A356" s="71" t="s">
        <v>552</v>
      </c>
      <c r="B356" s="1" t="s">
        <v>110</v>
      </c>
      <c r="C356" s="1"/>
      <c r="D356" s="68"/>
      <c r="E356" s="217">
        <f>E357</f>
        <v>11.7</v>
      </c>
    </row>
    <row r="357" spans="1:5" s="453" customFormat="1" ht="13.5">
      <c r="A357" s="71" t="s">
        <v>992</v>
      </c>
      <c r="B357" s="1" t="s">
        <v>110</v>
      </c>
      <c r="C357" s="1" t="s">
        <v>979</v>
      </c>
      <c r="D357" s="68"/>
      <c r="E357" s="217">
        <f>E358</f>
        <v>11.7</v>
      </c>
    </row>
    <row r="358" spans="1:5" s="453" customFormat="1" ht="13.5">
      <c r="A358" s="71" t="s">
        <v>203</v>
      </c>
      <c r="B358" s="1" t="s">
        <v>110</v>
      </c>
      <c r="C358" s="1" t="s">
        <v>979</v>
      </c>
      <c r="D358" s="68" t="s">
        <v>202</v>
      </c>
      <c r="E358" s="217">
        <v>11.7</v>
      </c>
    </row>
    <row r="359" spans="1:5" s="453" customFormat="1" ht="78.75">
      <c r="A359" s="71" t="s">
        <v>485</v>
      </c>
      <c r="B359" s="1" t="s">
        <v>108</v>
      </c>
      <c r="C359" s="1"/>
      <c r="D359" s="68"/>
      <c r="E359" s="217">
        <f>E360</f>
        <v>525</v>
      </c>
    </row>
    <row r="360" spans="1:5" s="453" customFormat="1" ht="13.5">
      <c r="A360" s="71" t="s">
        <v>992</v>
      </c>
      <c r="B360" s="1" t="s">
        <v>108</v>
      </c>
      <c r="C360" s="1" t="s">
        <v>979</v>
      </c>
      <c r="D360" s="68"/>
      <c r="E360" s="217">
        <f>E361</f>
        <v>525</v>
      </c>
    </row>
    <row r="361" spans="1:5" s="453" customFormat="1" ht="13.5">
      <c r="A361" s="71" t="s">
        <v>203</v>
      </c>
      <c r="B361" s="1" t="s">
        <v>108</v>
      </c>
      <c r="C361" s="1" t="s">
        <v>979</v>
      </c>
      <c r="D361" s="68" t="s">
        <v>202</v>
      </c>
      <c r="E361" s="217">
        <v>525</v>
      </c>
    </row>
    <row r="362" spans="1:5" s="453" customFormat="1" ht="66">
      <c r="A362" s="39" t="s">
        <v>486</v>
      </c>
      <c r="B362" s="1" t="s">
        <v>111</v>
      </c>
      <c r="C362" s="1"/>
      <c r="D362" s="68"/>
      <c r="E362" s="217">
        <f>E363</f>
        <v>13553</v>
      </c>
    </row>
    <row r="363" spans="1:5" s="453" customFormat="1" ht="13.5">
      <c r="A363" s="71" t="s">
        <v>992</v>
      </c>
      <c r="B363" s="1" t="s">
        <v>111</v>
      </c>
      <c r="C363" s="1" t="s">
        <v>979</v>
      </c>
      <c r="D363" s="68"/>
      <c r="E363" s="217">
        <f>E364</f>
        <v>13553</v>
      </c>
    </row>
    <row r="364" spans="1:5" s="453" customFormat="1" ht="13.5">
      <c r="A364" s="71" t="s">
        <v>182</v>
      </c>
      <c r="B364" s="1" t="s">
        <v>111</v>
      </c>
      <c r="C364" s="1" t="s">
        <v>979</v>
      </c>
      <c r="D364" s="68" t="s">
        <v>183</v>
      </c>
      <c r="E364" s="217">
        <v>13553</v>
      </c>
    </row>
    <row r="365" spans="1:5" s="453" customFormat="1" ht="78.75">
      <c r="A365" s="39" t="s">
        <v>487</v>
      </c>
      <c r="B365" s="1" t="s">
        <v>112</v>
      </c>
      <c r="C365" s="1"/>
      <c r="D365" s="68"/>
      <c r="E365" s="217">
        <f>E366</f>
        <v>2185.5</v>
      </c>
    </row>
    <row r="366" spans="1:5" s="453" customFormat="1" ht="26.25">
      <c r="A366" s="39" t="s">
        <v>984</v>
      </c>
      <c r="B366" s="1" t="s">
        <v>112</v>
      </c>
      <c r="C366" s="1" t="s">
        <v>975</v>
      </c>
      <c r="D366" s="68"/>
      <c r="E366" s="217">
        <f>E367</f>
        <v>2185.5</v>
      </c>
    </row>
    <row r="367" spans="1:5" s="453" customFormat="1" ht="13.5">
      <c r="A367" s="71" t="s">
        <v>203</v>
      </c>
      <c r="B367" s="1" t="s">
        <v>112</v>
      </c>
      <c r="C367" s="1" t="s">
        <v>975</v>
      </c>
      <c r="D367" s="68" t="s">
        <v>202</v>
      </c>
      <c r="E367" s="217">
        <v>2185.5</v>
      </c>
    </row>
    <row r="368" spans="1:5" s="453" customFormat="1" ht="78.75">
      <c r="A368" s="39" t="s">
        <v>929</v>
      </c>
      <c r="B368" s="1" t="s">
        <v>833</v>
      </c>
      <c r="C368" s="1"/>
      <c r="D368" s="68"/>
      <c r="E368" s="217">
        <f>E369+E371</f>
        <v>40450.4</v>
      </c>
    </row>
    <row r="369" spans="1:5" s="453" customFormat="1" ht="26.25">
      <c r="A369" s="39" t="s">
        <v>984</v>
      </c>
      <c r="B369" s="1" t="s">
        <v>833</v>
      </c>
      <c r="C369" s="1" t="s">
        <v>975</v>
      </c>
      <c r="D369" s="68"/>
      <c r="E369" s="217">
        <f>E370</f>
        <v>406.5</v>
      </c>
    </row>
    <row r="370" spans="1:5" s="453" customFormat="1" ht="13.5">
      <c r="A370" s="71" t="s">
        <v>203</v>
      </c>
      <c r="B370" s="1" t="s">
        <v>833</v>
      </c>
      <c r="C370" s="1" t="s">
        <v>975</v>
      </c>
      <c r="D370" s="68" t="s">
        <v>202</v>
      </c>
      <c r="E370" s="217">
        <v>406.5</v>
      </c>
    </row>
    <row r="371" spans="1:5" s="453" customFormat="1" ht="13.5">
      <c r="A371" s="71" t="s">
        <v>992</v>
      </c>
      <c r="B371" s="1" t="s">
        <v>833</v>
      </c>
      <c r="C371" s="1" t="s">
        <v>979</v>
      </c>
      <c r="D371" s="68"/>
      <c r="E371" s="217">
        <f>E372</f>
        <v>40043.9</v>
      </c>
    </row>
    <row r="372" spans="1:5" s="453" customFormat="1" ht="13.5">
      <c r="A372" s="71" t="s">
        <v>203</v>
      </c>
      <c r="B372" s="1" t="s">
        <v>833</v>
      </c>
      <c r="C372" s="1" t="s">
        <v>979</v>
      </c>
      <c r="D372" s="68" t="s">
        <v>202</v>
      </c>
      <c r="E372" s="217">
        <v>40043.9</v>
      </c>
    </row>
    <row r="373" spans="1:5" s="453" customFormat="1" ht="92.25">
      <c r="A373" s="39" t="s">
        <v>836</v>
      </c>
      <c r="B373" s="1" t="s">
        <v>832</v>
      </c>
      <c r="C373" s="1"/>
      <c r="D373" s="68"/>
      <c r="E373" s="217">
        <f>E374+E376</f>
        <v>56732.6</v>
      </c>
    </row>
    <row r="374" spans="1:5" s="453" customFormat="1" ht="26.25">
      <c r="A374" s="39" t="s">
        <v>984</v>
      </c>
      <c r="B374" s="1" t="s">
        <v>832</v>
      </c>
      <c r="C374" s="1" t="s">
        <v>975</v>
      </c>
      <c r="D374" s="68"/>
      <c r="E374" s="217">
        <f>E375</f>
        <v>804</v>
      </c>
    </row>
    <row r="375" spans="1:5" s="453" customFormat="1" ht="13.5">
      <c r="A375" s="71" t="s">
        <v>203</v>
      </c>
      <c r="B375" s="1" t="s">
        <v>832</v>
      </c>
      <c r="C375" s="1" t="s">
        <v>975</v>
      </c>
      <c r="D375" s="68" t="s">
        <v>202</v>
      </c>
      <c r="E375" s="217">
        <v>804</v>
      </c>
    </row>
    <row r="376" spans="1:5" s="453" customFormat="1" ht="13.5">
      <c r="A376" s="71" t="s">
        <v>992</v>
      </c>
      <c r="B376" s="1" t="s">
        <v>832</v>
      </c>
      <c r="C376" s="1" t="s">
        <v>979</v>
      </c>
      <c r="D376" s="68"/>
      <c r="E376" s="217">
        <f>E377</f>
        <v>55928.6</v>
      </c>
    </row>
    <row r="377" spans="1:5" s="453" customFormat="1" ht="13.5">
      <c r="A377" s="71" t="s">
        <v>203</v>
      </c>
      <c r="B377" s="1" t="s">
        <v>832</v>
      </c>
      <c r="C377" s="1" t="s">
        <v>979</v>
      </c>
      <c r="D377" s="68" t="s">
        <v>202</v>
      </c>
      <c r="E377" s="217">
        <v>55928.6</v>
      </c>
    </row>
    <row r="378" spans="1:5" s="453" customFormat="1" ht="78.75">
      <c r="A378" s="71" t="s">
        <v>1223</v>
      </c>
      <c r="B378" s="1" t="s">
        <v>1221</v>
      </c>
      <c r="C378" s="1"/>
      <c r="D378" s="68"/>
      <c r="E378" s="217">
        <f>E379</f>
        <v>60.9</v>
      </c>
    </row>
    <row r="379" spans="1:5" s="453" customFormat="1" ht="13.5">
      <c r="A379" s="71" t="s">
        <v>992</v>
      </c>
      <c r="B379" s="1" t="s">
        <v>1221</v>
      </c>
      <c r="C379" s="1" t="s">
        <v>979</v>
      </c>
      <c r="D379" s="68"/>
      <c r="E379" s="217">
        <f>E380</f>
        <v>60.9</v>
      </c>
    </row>
    <row r="380" spans="1:5" s="453" customFormat="1" ht="13.5">
      <c r="A380" s="71" t="s">
        <v>203</v>
      </c>
      <c r="B380" s="1" t="s">
        <v>1221</v>
      </c>
      <c r="C380" s="1" t="s">
        <v>979</v>
      </c>
      <c r="D380" s="68" t="s">
        <v>202</v>
      </c>
      <c r="E380" s="217">
        <v>60.9</v>
      </c>
    </row>
    <row r="381" spans="1:5" s="453" customFormat="1" ht="105">
      <c r="A381" s="346" t="s">
        <v>1224</v>
      </c>
      <c r="B381" s="1" t="s">
        <v>1222</v>
      </c>
      <c r="C381" s="1"/>
      <c r="D381" s="68"/>
      <c r="E381" s="217">
        <f>E382+E384</f>
        <v>4945.1</v>
      </c>
    </row>
    <row r="382" spans="1:5" s="453" customFormat="1" ht="26.25">
      <c r="A382" s="39" t="s">
        <v>984</v>
      </c>
      <c r="B382" s="1" t="s">
        <v>1222</v>
      </c>
      <c r="C382" s="1" t="s">
        <v>975</v>
      </c>
      <c r="D382" s="68"/>
      <c r="E382" s="217">
        <f>E383</f>
        <v>70</v>
      </c>
    </row>
    <row r="383" spans="1:5" s="453" customFormat="1" ht="13.5">
      <c r="A383" s="71" t="s">
        <v>203</v>
      </c>
      <c r="B383" s="1" t="s">
        <v>1222</v>
      </c>
      <c r="C383" s="1" t="s">
        <v>975</v>
      </c>
      <c r="D383" s="68" t="s">
        <v>202</v>
      </c>
      <c r="E383" s="217">
        <v>70</v>
      </c>
    </row>
    <row r="384" spans="1:5" s="453" customFormat="1" ht="13.5">
      <c r="A384" s="71" t="s">
        <v>992</v>
      </c>
      <c r="B384" s="1" t="s">
        <v>1222</v>
      </c>
      <c r="C384" s="1" t="s">
        <v>979</v>
      </c>
      <c r="D384" s="68"/>
      <c r="E384" s="217">
        <f>E385</f>
        <v>4875.1</v>
      </c>
    </row>
    <row r="385" spans="1:5" s="453" customFormat="1" ht="13.5">
      <c r="A385" s="71" t="s">
        <v>203</v>
      </c>
      <c r="B385" s="1" t="s">
        <v>1222</v>
      </c>
      <c r="C385" s="1" t="s">
        <v>979</v>
      </c>
      <c r="D385" s="68" t="s">
        <v>202</v>
      </c>
      <c r="E385" s="217">
        <v>4875.1</v>
      </c>
    </row>
    <row r="386" spans="1:5" s="453" customFormat="1" ht="105">
      <c r="A386" s="71" t="s">
        <v>1023</v>
      </c>
      <c r="B386" s="1" t="s">
        <v>1021</v>
      </c>
      <c r="C386" s="1"/>
      <c r="D386" s="68"/>
      <c r="E386" s="217">
        <f>E387</f>
        <v>19200.4</v>
      </c>
    </row>
    <row r="387" spans="1:5" s="453" customFormat="1" ht="26.25">
      <c r="A387" s="455" t="s">
        <v>136</v>
      </c>
      <c r="B387" s="1" t="s">
        <v>1021</v>
      </c>
      <c r="C387" s="1" t="s">
        <v>93</v>
      </c>
      <c r="D387" s="68"/>
      <c r="E387" s="217">
        <f>E388</f>
        <v>19200.4</v>
      </c>
    </row>
    <row r="388" spans="1:5" s="453" customFormat="1" ht="13.5">
      <c r="A388" s="71" t="s">
        <v>135</v>
      </c>
      <c r="B388" s="1" t="s">
        <v>1021</v>
      </c>
      <c r="C388" s="1" t="s">
        <v>93</v>
      </c>
      <c r="D388" s="68" t="s">
        <v>102</v>
      </c>
      <c r="E388" s="217">
        <v>19200.4</v>
      </c>
    </row>
    <row r="389" spans="1:5" s="453" customFormat="1" ht="105">
      <c r="A389" s="71" t="s">
        <v>1024</v>
      </c>
      <c r="B389" s="1" t="s">
        <v>1022</v>
      </c>
      <c r="C389" s="1"/>
      <c r="D389" s="68"/>
      <c r="E389" s="217">
        <f>E390</f>
        <v>356.6</v>
      </c>
    </row>
    <row r="390" spans="1:5" s="453" customFormat="1" ht="26.25">
      <c r="A390" s="455" t="s">
        <v>136</v>
      </c>
      <c r="B390" s="1" t="s">
        <v>1022</v>
      </c>
      <c r="C390" s="1" t="s">
        <v>93</v>
      </c>
      <c r="D390" s="68"/>
      <c r="E390" s="217">
        <f>E391</f>
        <v>356.6</v>
      </c>
    </row>
    <row r="391" spans="1:5" s="453" customFormat="1" ht="13.5">
      <c r="A391" s="71" t="s">
        <v>135</v>
      </c>
      <c r="B391" s="1" t="s">
        <v>1022</v>
      </c>
      <c r="C391" s="1" t="s">
        <v>93</v>
      </c>
      <c r="D391" s="68" t="s">
        <v>102</v>
      </c>
      <c r="E391" s="217">
        <v>356.6</v>
      </c>
    </row>
    <row r="392" spans="1:5" s="453" customFormat="1" ht="105">
      <c r="A392" s="71" t="s">
        <v>1226</v>
      </c>
      <c r="B392" s="1" t="s">
        <v>1225</v>
      </c>
      <c r="C392" s="1"/>
      <c r="D392" s="68"/>
      <c r="E392" s="217">
        <f>E393</f>
        <v>877.5</v>
      </c>
    </row>
    <row r="393" spans="1:5" s="453" customFormat="1" ht="26.25">
      <c r="A393" s="455" t="s">
        <v>136</v>
      </c>
      <c r="B393" s="1" t="s">
        <v>1225</v>
      </c>
      <c r="C393" s="1" t="s">
        <v>93</v>
      </c>
      <c r="D393" s="68"/>
      <c r="E393" s="217">
        <f>E394</f>
        <v>877.5</v>
      </c>
    </row>
    <row r="394" spans="1:5" s="453" customFormat="1" ht="13.5">
      <c r="A394" s="71" t="s">
        <v>135</v>
      </c>
      <c r="B394" s="1" t="s">
        <v>1225</v>
      </c>
      <c r="C394" s="1" t="s">
        <v>93</v>
      </c>
      <c r="D394" s="68" t="s">
        <v>102</v>
      </c>
      <c r="E394" s="217">
        <v>877.5</v>
      </c>
    </row>
    <row r="395" spans="1:5" s="453" customFormat="1" ht="66">
      <c r="A395" s="450" t="s">
        <v>490</v>
      </c>
      <c r="B395" s="60" t="s">
        <v>36</v>
      </c>
      <c r="C395" s="60"/>
      <c r="D395" s="59"/>
      <c r="E395" s="216">
        <f>E399+E396</f>
        <v>96658.4</v>
      </c>
    </row>
    <row r="396" spans="1:5" s="453" customFormat="1" ht="78.75">
      <c r="A396" s="84" t="s">
        <v>1041</v>
      </c>
      <c r="B396" s="1" t="s">
        <v>1042</v>
      </c>
      <c r="C396" s="1"/>
      <c r="D396" s="68"/>
      <c r="E396" s="217">
        <f>E397</f>
        <v>288.7</v>
      </c>
    </row>
    <row r="397" spans="1:5" s="453" customFormat="1" ht="13.5">
      <c r="A397" s="39" t="s">
        <v>987</v>
      </c>
      <c r="B397" s="1" t="s">
        <v>1042</v>
      </c>
      <c r="C397" s="1" t="s">
        <v>978</v>
      </c>
      <c r="D397" s="68"/>
      <c r="E397" s="217">
        <f>E398</f>
        <v>288.7</v>
      </c>
    </row>
    <row r="398" spans="1:5" s="453" customFormat="1" ht="13.5">
      <c r="A398" s="71" t="s">
        <v>115</v>
      </c>
      <c r="B398" s="1" t="s">
        <v>1042</v>
      </c>
      <c r="C398" s="1" t="s">
        <v>978</v>
      </c>
      <c r="D398" s="68" t="s">
        <v>114</v>
      </c>
      <c r="E398" s="217">
        <v>288.7</v>
      </c>
    </row>
    <row r="399" spans="1:5" s="451" customFormat="1" ht="66">
      <c r="A399" s="71" t="s">
        <v>491</v>
      </c>
      <c r="B399" s="1" t="s">
        <v>116</v>
      </c>
      <c r="C399" s="1"/>
      <c r="D399" s="68"/>
      <c r="E399" s="217">
        <f>E400+E402+E406+E404</f>
        <v>96369.7</v>
      </c>
    </row>
    <row r="400" spans="1:5" s="451" customFormat="1" ht="13.5">
      <c r="A400" s="71" t="s">
        <v>983</v>
      </c>
      <c r="B400" s="1" t="s">
        <v>116</v>
      </c>
      <c r="C400" s="1" t="s">
        <v>5</v>
      </c>
      <c r="D400" s="68"/>
      <c r="E400" s="217">
        <f>E401</f>
        <v>21706</v>
      </c>
    </row>
    <row r="401" spans="1:5" s="451" customFormat="1" ht="13.5">
      <c r="A401" s="71" t="s">
        <v>115</v>
      </c>
      <c r="B401" s="1" t="s">
        <v>116</v>
      </c>
      <c r="C401" s="1" t="s">
        <v>5</v>
      </c>
      <c r="D401" s="68" t="s">
        <v>114</v>
      </c>
      <c r="E401" s="217">
        <v>21706</v>
      </c>
    </row>
    <row r="402" spans="1:5" s="451" customFormat="1" ht="26.25">
      <c r="A402" s="71" t="s">
        <v>984</v>
      </c>
      <c r="B402" s="1" t="s">
        <v>116</v>
      </c>
      <c r="C402" s="1" t="s">
        <v>975</v>
      </c>
      <c r="D402" s="68"/>
      <c r="E402" s="217">
        <f>E403</f>
        <v>6829.8</v>
      </c>
    </row>
    <row r="403" spans="1:5" s="451" customFormat="1" ht="13.5">
      <c r="A403" s="71" t="s">
        <v>115</v>
      </c>
      <c r="B403" s="1" t="s">
        <v>116</v>
      </c>
      <c r="C403" s="1" t="s">
        <v>975</v>
      </c>
      <c r="D403" s="68" t="s">
        <v>114</v>
      </c>
      <c r="E403" s="217">
        <v>6829.8</v>
      </c>
    </row>
    <row r="404" spans="1:5" s="451" customFormat="1" ht="13.5">
      <c r="A404" s="71" t="s">
        <v>987</v>
      </c>
      <c r="B404" s="1" t="s">
        <v>116</v>
      </c>
      <c r="C404" s="1" t="s">
        <v>978</v>
      </c>
      <c r="D404" s="68"/>
      <c r="E404" s="217">
        <f>E405</f>
        <v>67753.9</v>
      </c>
    </row>
    <row r="405" spans="1:5" s="451" customFormat="1" ht="13.5">
      <c r="A405" s="71" t="s">
        <v>115</v>
      </c>
      <c r="B405" s="1" t="s">
        <v>116</v>
      </c>
      <c r="C405" s="1" t="s">
        <v>978</v>
      </c>
      <c r="D405" s="68" t="s">
        <v>114</v>
      </c>
      <c r="E405" s="217">
        <v>67753.9</v>
      </c>
    </row>
    <row r="406" spans="1:5" s="451" customFormat="1" ht="13.5">
      <c r="A406" s="39" t="s">
        <v>988</v>
      </c>
      <c r="B406" s="1" t="s">
        <v>116</v>
      </c>
      <c r="C406" s="1" t="s">
        <v>977</v>
      </c>
      <c r="D406" s="68"/>
      <c r="E406" s="217">
        <f>E407</f>
        <v>80</v>
      </c>
    </row>
    <row r="407" spans="1:5" s="451" customFormat="1" ht="13.5">
      <c r="A407" s="71" t="s">
        <v>115</v>
      </c>
      <c r="B407" s="1" t="s">
        <v>116</v>
      </c>
      <c r="C407" s="1" t="s">
        <v>977</v>
      </c>
      <c r="D407" s="68" t="s">
        <v>114</v>
      </c>
      <c r="E407" s="217">
        <v>80</v>
      </c>
    </row>
    <row r="408" spans="1:5" s="453" customFormat="1" ht="66">
      <c r="A408" s="450" t="s">
        <v>492</v>
      </c>
      <c r="B408" s="60" t="s">
        <v>37</v>
      </c>
      <c r="C408" s="60"/>
      <c r="D408" s="59"/>
      <c r="E408" s="216">
        <f>E426+E429+E432+E438+E441+E444+E435+E409+E412+E423+E420+E447+E452+E417</f>
        <v>145589.5</v>
      </c>
    </row>
    <row r="409" spans="1:5" s="451" customFormat="1" ht="78.75">
      <c r="A409" s="39" t="s">
        <v>498</v>
      </c>
      <c r="B409" s="1" t="s">
        <v>141</v>
      </c>
      <c r="C409" s="1"/>
      <c r="D409" s="68"/>
      <c r="E409" s="217">
        <f>E410</f>
        <v>256.2</v>
      </c>
    </row>
    <row r="410" spans="1:5" s="451" customFormat="1" ht="26.25">
      <c r="A410" s="71" t="s">
        <v>984</v>
      </c>
      <c r="B410" s="1" t="s">
        <v>141</v>
      </c>
      <c r="C410" s="1" t="s">
        <v>975</v>
      </c>
      <c r="D410" s="68"/>
      <c r="E410" s="217">
        <f>E411</f>
        <v>256.2</v>
      </c>
    </row>
    <row r="411" spans="1:5" s="451" customFormat="1" ht="13.5">
      <c r="A411" s="71" t="s">
        <v>203</v>
      </c>
      <c r="B411" s="1" t="s">
        <v>141</v>
      </c>
      <c r="C411" s="1" t="s">
        <v>975</v>
      </c>
      <c r="D411" s="68" t="s">
        <v>202</v>
      </c>
      <c r="E411" s="217">
        <v>256.2</v>
      </c>
    </row>
    <row r="412" spans="1:5" s="451" customFormat="1" ht="78.75">
      <c r="A412" s="39" t="s">
        <v>499</v>
      </c>
      <c r="B412" s="1" t="s">
        <v>142</v>
      </c>
      <c r="C412" s="1"/>
      <c r="D412" s="68"/>
      <c r="E412" s="217">
        <f>E413+E415</f>
        <v>1156</v>
      </c>
    </row>
    <row r="413" spans="1:5" s="451" customFormat="1" ht="26.25">
      <c r="A413" s="71" t="s">
        <v>984</v>
      </c>
      <c r="B413" s="1" t="s">
        <v>142</v>
      </c>
      <c r="C413" s="1" t="s">
        <v>975</v>
      </c>
      <c r="D413" s="68"/>
      <c r="E413" s="217">
        <f>E414</f>
        <v>1146</v>
      </c>
    </row>
    <row r="414" spans="1:5" s="451" customFormat="1" ht="13.5">
      <c r="A414" s="71" t="s">
        <v>203</v>
      </c>
      <c r="B414" s="1" t="s">
        <v>142</v>
      </c>
      <c r="C414" s="1" t="s">
        <v>975</v>
      </c>
      <c r="D414" s="68" t="s">
        <v>202</v>
      </c>
      <c r="E414" s="217">
        <v>1146</v>
      </c>
    </row>
    <row r="415" spans="1:5" s="451" customFormat="1" ht="13.5">
      <c r="A415" s="95" t="s">
        <v>987</v>
      </c>
      <c r="B415" s="1" t="s">
        <v>142</v>
      </c>
      <c r="C415" s="1" t="s">
        <v>978</v>
      </c>
      <c r="D415" s="68"/>
      <c r="E415" s="217">
        <f>E416</f>
        <v>10</v>
      </c>
    </row>
    <row r="416" spans="1:5" s="451" customFormat="1" ht="13.5">
      <c r="A416" s="71" t="s">
        <v>115</v>
      </c>
      <c r="B416" s="1" t="s">
        <v>142</v>
      </c>
      <c r="C416" s="1" t="s">
        <v>978</v>
      </c>
      <c r="D416" s="68" t="s">
        <v>114</v>
      </c>
      <c r="E416" s="217">
        <v>10</v>
      </c>
    </row>
    <row r="417" spans="1:5" s="451" customFormat="1" ht="92.25">
      <c r="A417" s="71" t="s">
        <v>1228</v>
      </c>
      <c r="B417" s="1" t="s">
        <v>1227</v>
      </c>
      <c r="C417" s="1"/>
      <c r="D417" s="68"/>
      <c r="E417" s="217">
        <f>E418</f>
        <v>6845</v>
      </c>
    </row>
    <row r="418" spans="1:5" s="451" customFormat="1" ht="13.5">
      <c r="A418" s="71" t="s">
        <v>992</v>
      </c>
      <c r="B418" s="1" t="s">
        <v>1227</v>
      </c>
      <c r="C418" s="1" t="s">
        <v>979</v>
      </c>
      <c r="D418" s="68"/>
      <c r="E418" s="217">
        <f>E419</f>
        <v>6845</v>
      </c>
    </row>
    <row r="419" spans="1:5" s="451" customFormat="1" ht="13.5">
      <c r="A419" s="71" t="s">
        <v>182</v>
      </c>
      <c r="B419" s="1" t="s">
        <v>1227</v>
      </c>
      <c r="C419" s="1" t="s">
        <v>979</v>
      </c>
      <c r="D419" s="68" t="s">
        <v>183</v>
      </c>
      <c r="E419" s="217">
        <v>6845</v>
      </c>
    </row>
    <row r="420" spans="1:5" s="451" customFormat="1" ht="78.75">
      <c r="A420" s="71" t="s">
        <v>787</v>
      </c>
      <c r="B420" s="1" t="s">
        <v>786</v>
      </c>
      <c r="C420" s="1"/>
      <c r="D420" s="68"/>
      <c r="E420" s="217">
        <f>E421</f>
        <v>906.6</v>
      </c>
    </row>
    <row r="421" spans="1:5" s="451" customFormat="1" ht="13.5">
      <c r="A421" s="71" t="s">
        <v>992</v>
      </c>
      <c r="B421" s="1" t="s">
        <v>786</v>
      </c>
      <c r="C421" s="1" t="s">
        <v>979</v>
      </c>
      <c r="D421" s="68"/>
      <c r="E421" s="217">
        <f>E422</f>
        <v>906.6</v>
      </c>
    </row>
    <row r="422" spans="1:5" s="451" customFormat="1" ht="13.5">
      <c r="A422" s="71" t="s">
        <v>182</v>
      </c>
      <c r="B422" s="1" t="s">
        <v>786</v>
      </c>
      <c r="C422" s="1" t="s">
        <v>979</v>
      </c>
      <c r="D422" s="68" t="s">
        <v>183</v>
      </c>
      <c r="E422" s="217">
        <v>906.6</v>
      </c>
    </row>
    <row r="423" spans="1:5" s="451" customFormat="1" ht="92.25">
      <c r="A423" s="71" t="s">
        <v>914</v>
      </c>
      <c r="B423" s="1" t="s">
        <v>766</v>
      </c>
      <c r="C423" s="1"/>
      <c r="D423" s="68"/>
      <c r="E423" s="217">
        <f>E424</f>
        <v>18671.5</v>
      </c>
    </row>
    <row r="424" spans="1:5" s="451" customFormat="1" ht="13.5">
      <c r="A424" s="71" t="s">
        <v>992</v>
      </c>
      <c r="B424" s="1" t="s">
        <v>766</v>
      </c>
      <c r="C424" s="1" t="s">
        <v>979</v>
      </c>
      <c r="D424" s="68"/>
      <c r="E424" s="217">
        <f>E425</f>
        <v>18671.5</v>
      </c>
    </row>
    <row r="425" spans="1:5" s="451" customFormat="1" ht="13.5">
      <c r="A425" s="71" t="s">
        <v>203</v>
      </c>
      <c r="B425" s="1" t="s">
        <v>766</v>
      </c>
      <c r="C425" s="1" t="s">
        <v>979</v>
      </c>
      <c r="D425" s="68" t="s">
        <v>202</v>
      </c>
      <c r="E425" s="217">
        <v>18671.5</v>
      </c>
    </row>
    <row r="426" spans="1:5" s="451" customFormat="1" ht="78.75">
      <c r="A426" s="71" t="s">
        <v>493</v>
      </c>
      <c r="B426" s="1" t="s">
        <v>249</v>
      </c>
      <c r="C426" s="1"/>
      <c r="D426" s="68"/>
      <c r="E426" s="217">
        <f>E427</f>
        <v>8495</v>
      </c>
    </row>
    <row r="427" spans="1:5" s="451" customFormat="1" ht="13.5">
      <c r="A427" s="71" t="s">
        <v>992</v>
      </c>
      <c r="B427" s="1" t="s">
        <v>249</v>
      </c>
      <c r="C427" s="1" t="s">
        <v>979</v>
      </c>
      <c r="D427" s="68"/>
      <c r="E427" s="217">
        <f>E428</f>
        <v>8495</v>
      </c>
    </row>
    <row r="428" spans="1:5" s="451" customFormat="1" ht="13.5">
      <c r="A428" s="71" t="s">
        <v>203</v>
      </c>
      <c r="B428" s="1" t="s">
        <v>249</v>
      </c>
      <c r="C428" s="1" t="s">
        <v>979</v>
      </c>
      <c r="D428" s="68" t="s">
        <v>202</v>
      </c>
      <c r="E428" s="217">
        <v>8495</v>
      </c>
    </row>
    <row r="429" spans="1:5" s="451" customFormat="1" ht="78.75">
      <c r="A429" s="71" t="s">
        <v>494</v>
      </c>
      <c r="B429" s="1" t="s">
        <v>250</v>
      </c>
      <c r="C429" s="1"/>
      <c r="D429" s="68"/>
      <c r="E429" s="217">
        <f>E430</f>
        <v>13153.4</v>
      </c>
    </row>
    <row r="430" spans="1:5" s="451" customFormat="1" ht="13.5">
      <c r="A430" s="71" t="s">
        <v>992</v>
      </c>
      <c r="B430" s="1" t="s">
        <v>250</v>
      </c>
      <c r="C430" s="1" t="s">
        <v>979</v>
      </c>
      <c r="D430" s="68"/>
      <c r="E430" s="217">
        <f>E431</f>
        <v>13153.4</v>
      </c>
    </row>
    <row r="431" spans="1:5" s="451" customFormat="1" ht="13.5">
      <c r="A431" s="71" t="s">
        <v>182</v>
      </c>
      <c r="B431" s="1" t="s">
        <v>250</v>
      </c>
      <c r="C431" s="1" t="s">
        <v>979</v>
      </c>
      <c r="D431" s="68" t="s">
        <v>183</v>
      </c>
      <c r="E431" s="217">
        <v>13153.4</v>
      </c>
    </row>
    <row r="432" spans="1:5" s="451" customFormat="1" ht="78.75">
      <c r="A432" s="39" t="s">
        <v>495</v>
      </c>
      <c r="B432" s="1" t="s">
        <v>251</v>
      </c>
      <c r="C432" s="1"/>
      <c r="D432" s="68"/>
      <c r="E432" s="217">
        <f>E433</f>
        <v>30535.1</v>
      </c>
    </row>
    <row r="433" spans="1:5" s="451" customFormat="1" ht="13.5">
      <c r="A433" s="71" t="s">
        <v>992</v>
      </c>
      <c r="B433" s="1" t="s">
        <v>251</v>
      </c>
      <c r="C433" s="1" t="s">
        <v>979</v>
      </c>
      <c r="D433" s="68"/>
      <c r="E433" s="217">
        <f>E434</f>
        <v>30535.1</v>
      </c>
    </row>
    <row r="434" spans="1:5" s="451" customFormat="1" ht="13.5">
      <c r="A434" s="71" t="s">
        <v>182</v>
      </c>
      <c r="B434" s="1" t="s">
        <v>251</v>
      </c>
      <c r="C434" s="1" t="s">
        <v>979</v>
      </c>
      <c r="D434" s="68" t="s">
        <v>183</v>
      </c>
      <c r="E434" s="217">
        <v>30535.1</v>
      </c>
    </row>
    <row r="435" spans="1:5" s="451" customFormat="1" ht="118.5">
      <c r="A435" s="39" t="s">
        <v>140</v>
      </c>
      <c r="B435" s="1" t="s">
        <v>255</v>
      </c>
      <c r="C435" s="1"/>
      <c r="D435" s="68"/>
      <c r="E435" s="217">
        <f>E436</f>
        <v>1199.5</v>
      </c>
    </row>
    <row r="436" spans="1:5" s="451" customFormat="1" ht="13.5">
      <c r="A436" s="71" t="s">
        <v>992</v>
      </c>
      <c r="B436" s="1" t="s">
        <v>255</v>
      </c>
      <c r="C436" s="1" t="s">
        <v>979</v>
      </c>
      <c r="D436" s="68"/>
      <c r="E436" s="217">
        <f>E437</f>
        <v>1199.5</v>
      </c>
    </row>
    <row r="437" spans="1:5" s="451" customFormat="1" ht="13.5">
      <c r="A437" s="71" t="s">
        <v>203</v>
      </c>
      <c r="B437" s="1" t="s">
        <v>255</v>
      </c>
      <c r="C437" s="1" t="s">
        <v>979</v>
      </c>
      <c r="D437" s="68" t="s">
        <v>202</v>
      </c>
      <c r="E437" s="217">
        <v>1199.5</v>
      </c>
    </row>
    <row r="438" spans="1:5" s="451" customFormat="1" ht="105">
      <c r="A438" s="39" t="s">
        <v>496</v>
      </c>
      <c r="B438" s="1" t="s">
        <v>252</v>
      </c>
      <c r="C438" s="1"/>
      <c r="D438" s="68"/>
      <c r="E438" s="217">
        <f>E439</f>
        <v>100</v>
      </c>
    </row>
    <row r="439" spans="1:5" s="451" customFormat="1" ht="26.25">
      <c r="A439" s="71" t="s">
        <v>984</v>
      </c>
      <c r="B439" s="1" t="s">
        <v>252</v>
      </c>
      <c r="C439" s="1" t="s">
        <v>975</v>
      </c>
      <c r="D439" s="68"/>
      <c r="E439" s="217">
        <f>E440</f>
        <v>100</v>
      </c>
    </row>
    <row r="440" spans="1:5" s="451" customFormat="1" ht="13.5">
      <c r="A440" s="71" t="s">
        <v>203</v>
      </c>
      <c r="B440" s="1" t="s">
        <v>252</v>
      </c>
      <c r="C440" s="1" t="s">
        <v>975</v>
      </c>
      <c r="D440" s="68" t="s">
        <v>202</v>
      </c>
      <c r="E440" s="217">
        <v>100</v>
      </c>
    </row>
    <row r="441" spans="1:5" s="451" customFormat="1" ht="105">
      <c r="A441" s="39" t="s">
        <v>497</v>
      </c>
      <c r="B441" s="1" t="s">
        <v>253</v>
      </c>
      <c r="C441" s="1"/>
      <c r="D441" s="68"/>
      <c r="E441" s="217">
        <f>E442</f>
        <v>292</v>
      </c>
    </row>
    <row r="442" spans="1:5" s="451" customFormat="1" ht="26.25">
      <c r="A442" s="71" t="s">
        <v>991</v>
      </c>
      <c r="B442" s="1" t="s">
        <v>253</v>
      </c>
      <c r="C442" s="1" t="s">
        <v>973</v>
      </c>
      <c r="D442" s="68"/>
      <c r="E442" s="217">
        <f>E443</f>
        <v>292</v>
      </c>
    </row>
    <row r="443" spans="1:5" s="451" customFormat="1" ht="13.5">
      <c r="A443" s="71" t="s">
        <v>203</v>
      </c>
      <c r="B443" s="1" t="s">
        <v>253</v>
      </c>
      <c r="C443" s="1" t="s">
        <v>973</v>
      </c>
      <c r="D443" s="68" t="s">
        <v>202</v>
      </c>
      <c r="E443" s="217">
        <v>292</v>
      </c>
    </row>
    <row r="444" spans="1:5" s="451" customFormat="1" ht="210.75">
      <c r="A444" s="39" t="s">
        <v>915</v>
      </c>
      <c r="B444" s="1" t="s">
        <v>254</v>
      </c>
      <c r="C444" s="1"/>
      <c r="D444" s="68"/>
      <c r="E444" s="217">
        <f>E445</f>
        <v>582</v>
      </c>
    </row>
    <row r="445" spans="1:5" s="451" customFormat="1" ht="26.25">
      <c r="A445" s="71" t="s">
        <v>991</v>
      </c>
      <c r="B445" s="1" t="s">
        <v>254</v>
      </c>
      <c r="C445" s="1" t="s">
        <v>973</v>
      </c>
      <c r="D445" s="68"/>
      <c r="E445" s="217">
        <f>E446</f>
        <v>582</v>
      </c>
    </row>
    <row r="446" spans="1:5" s="451" customFormat="1" ht="13.5">
      <c r="A446" s="71" t="s">
        <v>203</v>
      </c>
      <c r="B446" s="1" t="s">
        <v>254</v>
      </c>
      <c r="C446" s="1" t="s">
        <v>973</v>
      </c>
      <c r="D446" s="68" t="s">
        <v>202</v>
      </c>
      <c r="E446" s="217">
        <v>582</v>
      </c>
    </row>
    <row r="447" spans="1:5" s="451" customFormat="1" ht="105">
      <c r="A447" s="39" t="s">
        <v>930</v>
      </c>
      <c r="B447" s="1" t="s">
        <v>837</v>
      </c>
      <c r="C447" s="1"/>
      <c r="D447" s="68"/>
      <c r="E447" s="217">
        <f>E450+E448</f>
        <v>45629.9</v>
      </c>
    </row>
    <row r="448" spans="1:5" s="451" customFormat="1" ht="26.25">
      <c r="A448" s="71" t="s">
        <v>984</v>
      </c>
      <c r="B448" s="1" t="s">
        <v>837</v>
      </c>
      <c r="C448" s="1" t="s">
        <v>975</v>
      </c>
      <c r="D448" s="68"/>
      <c r="E448" s="217">
        <f>E449</f>
        <v>25</v>
      </c>
    </row>
    <row r="449" spans="1:5" s="451" customFormat="1" ht="13.5">
      <c r="A449" s="71" t="s">
        <v>203</v>
      </c>
      <c r="B449" s="1" t="s">
        <v>837</v>
      </c>
      <c r="C449" s="1" t="s">
        <v>975</v>
      </c>
      <c r="D449" s="68" t="s">
        <v>202</v>
      </c>
      <c r="E449" s="217">
        <v>25</v>
      </c>
    </row>
    <row r="450" spans="1:5" s="451" customFormat="1" ht="13.5">
      <c r="A450" s="39" t="s">
        <v>992</v>
      </c>
      <c r="B450" s="1" t="s">
        <v>837</v>
      </c>
      <c r="C450" s="1" t="s">
        <v>979</v>
      </c>
      <c r="D450" s="68"/>
      <c r="E450" s="217">
        <f>E451</f>
        <v>45604.9</v>
      </c>
    </row>
    <row r="451" spans="1:5" s="451" customFormat="1" ht="13.5">
      <c r="A451" s="71" t="s">
        <v>203</v>
      </c>
      <c r="B451" s="1" t="s">
        <v>837</v>
      </c>
      <c r="C451" s="1" t="s">
        <v>979</v>
      </c>
      <c r="D451" s="68" t="s">
        <v>202</v>
      </c>
      <c r="E451" s="217">
        <v>45604.9</v>
      </c>
    </row>
    <row r="452" spans="1:5" s="451" customFormat="1" ht="92.25">
      <c r="A452" s="39" t="s">
        <v>959</v>
      </c>
      <c r="B452" s="1" t="s">
        <v>842</v>
      </c>
      <c r="C452" s="1"/>
      <c r="D452" s="68"/>
      <c r="E452" s="217">
        <f>E453+E455</f>
        <v>17767.3</v>
      </c>
    </row>
    <row r="453" spans="1:5" s="451" customFormat="1" ht="26.25">
      <c r="A453" s="71" t="s">
        <v>984</v>
      </c>
      <c r="B453" s="1" t="s">
        <v>842</v>
      </c>
      <c r="C453" s="1" t="s">
        <v>975</v>
      </c>
      <c r="D453" s="68"/>
      <c r="E453" s="217">
        <f>E454</f>
        <v>21.3</v>
      </c>
    </row>
    <row r="454" spans="1:5" s="451" customFormat="1" ht="13.5">
      <c r="A454" s="71" t="s">
        <v>203</v>
      </c>
      <c r="B454" s="1" t="s">
        <v>842</v>
      </c>
      <c r="C454" s="1" t="s">
        <v>975</v>
      </c>
      <c r="D454" s="68" t="s">
        <v>202</v>
      </c>
      <c r="E454" s="217">
        <v>21.3</v>
      </c>
    </row>
    <row r="455" spans="1:5" s="451" customFormat="1" ht="13.5">
      <c r="A455" s="39" t="s">
        <v>992</v>
      </c>
      <c r="B455" s="1" t="s">
        <v>842</v>
      </c>
      <c r="C455" s="1" t="s">
        <v>979</v>
      </c>
      <c r="D455" s="68"/>
      <c r="E455" s="217">
        <f>E456</f>
        <v>17746</v>
      </c>
    </row>
    <row r="456" spans="1:5" s="451" customFormat="1" ht="13.5">
      <c r="A456" s="71" t="s">
        <v>203</v>
      </c>
      <c r="B456" s="1" t="s">
        <v>842</v>
      </c>
      <c r="C456" s="1" t="s">
        <v>979</v>
      </c>
      <c r="D456" s="68" t="s">
        <v>202</v>
      </c>
      <c r="E456" s="217">
        <v>17746</v>
      </c>
    </row>
    <row r="457" spans="1:5" s="453" customFormat="1" ht="78.75">
      <c r="A457" s="450" t="s">
        <v>500</v>
      </c>
      <c r="B457" s="60" t="s">
        <v>38</v>
      </c>
      <c r="C457" s="60"/>
      <c r="D457" s="59"/>
      <c r="E457" s="216">
        <f>E458+E463</f>
        <v>30654.100000000002</v>
      </c>
    </row>
    <row r="458" spans="1:5" s="451" customFormat="1" ht="78.75">
      <c r="A458" s="71" t="s">
        <v>501</v>
      </c>
      <c r="B458" s="1" t="s">
        <v>256</v>
      </c>
      <c r="C458" s="1"/>
      <c r="D458" s="68"/>
      <c r="E458" s="217">
        <f>E459+E461</f>
        <v>25050.600000000002</v>
      </c>
    </row>
    <row r="459" spans="1:5" s="451" customFormat="1" ht="13.5">
      <c r="A459" s="39" t="s">
        <v>974</v>
      </c>
      <c r="B459" s="1" t="s">
        <v>256</v>
      </c>
      <c r="C459" s="1" t="s">
        <v>261</v>
      </c>
      <c r="D459" s="68"/>
      <c r="E459" s="217">
        <f>E460</f>
        <v>23583.9</v>
      </c>
    </row>
    <row r="460" spans="1:5" s="451" customFormat="1" ht="13.5">
      <c r="A460" s="71" t="s">
        <v>173</v>
      </c>
      <c r="B460" s="1" t="s">
        <v>256</v>
      </c>
      <c r="C460" s="1" t="s">
        <v>261</v>
      </c>
      <c r="D460" s="68" t="s">
        <v>172</v>
      </c>
      <c r="E460" s="217">
        <v>23583.9</v>
      </c>
    </row>
    <row r="461" spans="1:5" s="451" customFormat="1" ht="26.25">
      <c r="A461" s="71" t="s">
        <v>984</v>
      </c>
      <c r="B461" s="1" t="s">
        <v>256</v>
      </c>
      <c r="C461" s="1" t="s">
        <v>975</v>
      </c>
      <c r="D461" s="68"/>
      <c r="E461" s="217">
        <f>E462</f>
        <v>1466.7</v>
      </c>
    </row>
    <row r="462" spans="1:5" s="451" customFormat="1" ht="13.5">
      <c r="A462" s="71" t="s">
        <v>173</v>
      </c>
      <c r="B462" s="1" t="s">
        <v>256</v>
      </c>
      <c r="C462" s="1" t="s">
        <v>975</v>
      </c>
      <c r="D462" s="68" t="s">
        <v>172</v>
      </c>
      <c r="E462" s="217">
        <v>1466.7</v>
      </c>
    </row>
    <row r="463" spans="1:5" s="451" customFormat="1" ht="78.75">
      <c r="A463" s="71" t="s">
        <v>553</v>
      </c>
      <c r="B463" s="1" t="s">
        <v>257</v>
      </c>
      <c r="C463" s="1"/>
      <c r="D463" s="68"/>
      <c r="E463" s="217">
        <f>E464+E466</f>
        <v>5603.5</v>
      </c>
    </row>
    <row r="464" spans="1:5" s="451" customFormat="1" ht="13.5">
      <c r="A464" s="71" t="s">
        <v>974</v>
      </c>
      <c r="B464" s="1" t="s">
        <v>257</v>
      </c>
      <c r="C464" s="1" t="s">
        <v>261</v>
      </c>
      <c r="D464" s="68"/>
      <c r="E464" s="217">
        <f>E465</f>
        <v>5197.5</v>
      </c>
    </row>
    <row r="465" spans="1:5" s="451" customFormat="1" ht="39">
      <c r="A465" s="71" t="s">
        <v>149</v>
      </c>
      <c r="B465" s="1" t="s">
        <v>257</v>
      </c>
      <c r="C465" s="1" t="s">
        <v>261</v>
      </c>
      <c r="D465" s="68" t="s">
        <v>148</v>
      </c>
      <c r="E465" s="217">
        <f>5297.5-100</f>
        <v>5197.5</v>
      </c>
    </row>
    <row r="466" spans="1:5" s="451" customFormat="1" ht="26.25">
      <c r="A466" s="71" t="s">
        <v>984</v>
      </c>
      <c r="B466" s="1" t="s">
        <v>257</v>
      </c>
      <c r="C466" s="1" t="s">
        <v>975</v>
      </c>
      <c r="D466" s="68"/>
      <c r="E466" s="217">
        <f>E467</f>
        <v>406</v>
      </c>
    </row>
    <row r="467" spans="1:5" s="451" customFormat="1" ht="39">
      <c r="A467" s="71" t="s">
        <v>149</v>
      </c>
      <c r="B467" s="1" t="s">
        <v>257</v>
      </c>
      <c r="C467" s="1" t="s">
        <v>975</v>
      </c>
      <c r="D467" s="68" t="s">
        <v>148</v>
      </c>
      <c r="E467" s="217">
        <f>306+100</f>
        <v>406</v>
      </c>
    </row>
    <row r="468" spans="1:5" s="453" customFormat="1" ht="66">
      <c r="A468" s="450" t="s">
        <v>502</v>
      </c>
      <c r="B468" s="60" t="s">
        <v>39</v>
      </c>
      <c r="C468" s="60"/>
      <c r="D468" s="59"/>
      <c r="E468" s="216">
        <f>E472+E477+E480+E485+E469</f>
        <v>1795</v>
      </c>
    </row>
    <row r="469" spans="1:5" s="451" customFormat="1" ht="105">
      <c r="A469" s="71" t="s">
        <v>997</v>
      </c>
      <c r="B469" s="1" t="s">
        <v>996</v>
      </c>
      <c r="C469" s="1"/>
      <c r="D469" s="68"/>
      <c r="E469" s="217">
        <f>E470</f>
        <v>180.5</v>
      </c>
    </row>
    <row r="470" spans="1:5" s="451" customFormat="1" ht="26.25">
      <c r="A470" s="455" t="s">
        <v>235</v>
      </c>
      <c r="B470" s="1" t="s">
        <v>996</v>
      </c>
      <c r="C470" s="1" t="s">
        <v>234</v>
      </c>
      <c r="D470" s="68"/>
      <c r="E470" s="217">
        <f>E471</f>
        <v>180.5</v>
      </c>
    </row>
    <row r="471" spans="1:5" s="451" customFormat="1" ht="13.5">
      <c r="A471" s="71" t="s">
        <v>203</v>
      </c>
      <c r="B471" s="1" t="s">
        <v>996</v>
      </c>
      <c r="C471" s="1" t="s">
        <v>234</v>
      </c>
      <c r="D471" s="68" t="s">
        <v>202</v>
      </c>
      <c r="E471" s="217">
        <v>180.5</v>
      </c>
    </row>
    <row r="472" spans="1:5" s="451" customFormat="1" ht="66">
      <c r="A472" s="71" t="s">
        <v>503</v>
      </c>
      <c r="B472" s="1" t="s">
        <v>143</v>
      </c>
      <c r="C472" s="1"/>
      <c r="D472" s="68"/>
      <c r="E472" s="217">
        <f>E473+E475</f>
        <v>397</v>
      </c>
    </row>
    <row r="473" spans="1:5" s="453" customFormat="1" ht="26.25">
      <c r="A473" s="71" t="s">
        <v>984</v>
      </c>
      <c r="B473" s="1" t="s">
        <v>143</v>
      </c>
      <c r="C473" s="1" t="s">
        <v>975</v>
      </c>
      <c r="D473" s="68"/>
      <c r="E473" s="217">
        <f>E474</f>
        <v>391</v>
      </c>
    </row>
    <row r="474" spans="1:5" s="453" customFormat="1" ht="13.5">
      <c r="A474" s="71" t="s">
        <v>203</v>
      </c>
      <c r="B474" s="1" t="s">
        <v>143</v>
      </c>
      <c r="C474" s="1" t="s">
        <v>975</v>
      </c>
      <c r="D474" s="68" t="s">
        <v>202</v>
      </c>
      <c r="E474" s="217">
        <v>391</v>
      </c>
    </row>
    <row r="475" spans="1:5" s="451" customFormat="1" ht="13.5">
      <c r="A475" s="95" t="s">
        <v>987</v>
      </c>
      <c r="B475" s="75" t="s">
        <v>143</v>
      </c>
      <c r="C475" s="75" t="s">
        <v>978</v>
      </c>
      <c r="D475" s="68"/>
      <c r="E475" s="217">
        <f>E476</f>
        <v>6</v>
      </c>
    </row>
    <row r="476" spans="1:5" s="451" customFormat="1" ht="13.5">
      <c r="A476" s="71" t="s">
        <v>115</v>
      </c>
      <c r="B476" s="75" t="s">
        <v>143</v>
      </c>
      <c r="C476" s="75" t="s">
        <v>978</v>
      </c>
      <c r="D476" s="68" t="s">
        <v>114</v>
      </c>
      <c r="E476" s="217">
        <v>6</v>
      </c>
    </row>
    <row r="477" spans="1:5" s="451" customFormat="1" ht="66">
      <c r="A477" s="71" t="s">
        <v>554</v>
      </c>
      <c r="B477" s="1" t="s">
        <v>144</v>
      </c>
      <c r="C477" s="1"/>
      <c r="D477" s="68"/>
      <c r="E477" s="217">
        <f>E478</f>
        <v>637.5</v>
      </c>
    </row>
    <row r="478" spans="1:5" s="451" customFormat="1" ht="26.25">
      <c r="A478" s="71" t="s">
        <v>984</v>
      </c>
      <c r="B478" s="1" t="s">
        <v>144</v>
      </c>
      <c r="C478" s="1" t="s">
        <v>975</v>
      </c>
      <c r="D478" s="68"/>
      <c r="E478" s="217">
        <f>E479</f>
        <v>637.5</v>
      </c>
    </row>
    <row r="479" spans="1:5" s="451" customFormat="1" ht="13.5">
      <c r="A479" s="71" t="s">
        <v>203</v>
      </c>
      <c r="B479" s="1" t="s">
        <v>144</v>
      </c>
      <c r="C479" s="1" t="s">
        <v>975</v>
      </c>
      <c r="D479" s="68" t="s">
        <v>202</v>
      </c>
      <c r="E479" s="217">
        <v>637.5</v>
      </c>
    </row>
    <row r="480" spans="1:5" s="451" customFormat="1" ht="78.75">
      <c r="A480" s="71" t="s">
        <v>504</v>
      </c>
      <c r="B480" s="1" t="s">
        <v>145</v>
      </c>
      <c r="C480" s="1"/>
      <c r="D480" s="68"/>
      <c r="E480" s="217">
        <f>E481+E483</f>
        <v>520</v>
      </c>
    </row>
    <row r="481" spans="1:5" s="451" customFormat="1" ht="26.25">
      <c r="A481" s="71" t="s">
        <v>984</v>
      </c>
      <c r="B481" s="1" t="s">
        <v>145</v>
      </c>
      <c r="C481" s="1" t="s">
        <v>975</v>
      </c>
      <c r="D481" s="68"/>
      <c r="E481" s="217">
        <f>E482</f>
        <v>100</v>
      </c>
    </row>
    <row r="482" spans="1:5" s="451" customFormat="1" ht="13.5">
      <c r="A482" s="71" t="s">
        <v>203</v>
      </c>
      <c r="B482" s="1" t="s">
        <v>145</v>
      </c>
      <c r="C482" s="1" t="s">
        <v>975</v>
      </c>
      <c r="D482" s="68" t="s">
        <v>202</v>
      </c>
      <c r="E482" s="217">
        <v>100</v>
      </c>
    </row>
    <row r="483" spans="1:5" s="451" customFormat="1" ht="26.25">
      <c r="A483" s="71" t="s">
        <v>991</v>
      </c>
      <c r="B483" s="1" t="s">
        <v>145</v>
      </c>
      <c r="C483" s="1" t="s">
        <v>973</v>
      </c>
      <c r="D483" s="68"/>
      <c r="E483" s="217">
        <f>E484</f>
        <v>420</v>
      </c>
    </row>
    <row r="484" spans="1:5" s="451" customFormat="1" ht="13.5">
      <c r="A484" s="71" t="s">
        <v>203</v>
      </c>
      <c r="B484" s="1" t="s">
        <v>145</v>
      </c>
      <c r="C484" s="1" t="s">
        <v>973</v>
      </c>
      <c r="D484" s="68" t="s">
        <v>202</v>
      </c>
      <c r="E484" s="217">
        <v>420</v>
      </c>
    </row>
    <row r="485" spans="1:5" s="451" customFormat="1" ht="66">
      <c r="A485" s="71" t="s">
        <v>505</v>
      </c>
      <c r="B485" s="1" t="s">
        <v>146</v>
      </c>
      <c r="C485" s="1"/>
      <c r="D485" s="68"/>
      <c r="E485" s="217">
        <f>E486</f>
        <v>60</v>
      </c>
    </row>
    <row r="486" spans="1:5" s="451" customFormat="1" ht="26.25">
      <c r="A486" s="71" t="s">
        <v>984</v>
      </c>
      <c r="B486" s="1" t="s">
        <v>146</v>
      </c>
      <c r="C486" s="1" t="s">
        <v>975</v>
      </c>
      <c r="D486" s="68"/>
      <c r="E486" s="217">
        <f>E487</f>
        <v>60</v>
      </c>
    </row>
    <row r="487" spans="1:5" s="451" customFormat="1" ht="13.5">
      <c r="A487" s="71" t="s">
        <v>203</v>
      </c>
      <c r="B487" s="1" t="s">
        <v>146</v>
      </c>
      <c r="C487" s="1" t="s">
        <v>975</v>
      </c>
      <c r="D487" s="68" t="s">
        <v>202</v>
      </c>
      <c r="E487" s="217">
        <v>60</v>
      </c>
    </row>
    <row r="488" spans="1:5" s="453" customFormat="1" ht="66">
      <c r="A488" s="450" t="s">
        <v>506</v>
      </c>
      <c r="B488" s="60" t="s">
        <v>40</v>
      </c>
      <c r="C488" s="60"/>
      <c r="D488" s="59"/>
      <c r="E488" s="216">
        <f>E489+E492+E499+E502+E496</f>
        <v>2947.1</v>
      </c>
    </row>
    <row r="489" spans="1:5" s="451" customFormat="1" ht="78.75">
      <c r="A489" s="71" t="s">
        <v>507</v>
      </c>
      <c r="B489" s="1" t="s">
        <v>284</v>
      </c>
      <c r="C489" s="1"/>
      <c r="D489" s="68"/>
      <c r="E489" s="217">
        <f>E490</f>
        <v>25</v>
      </c>
    </row>
    <row r="490" spans="1:5" s="451" customFormat="1" ht="26.25">
      <c r="A490" s="71" t="s">
        <v>984</v>
      </c>
      <c r="B490" s="1" t="s">
        <v>284</v>
      </c>
      <c r="C490" s="1" t="s">
        <v>975</v>
      </c>
      <c r="D490" s="68"/>
      <c r="E490" s="217">
        <f>E491</f>
        <v>25</v>
      </c>
    </row>
    <row r="491" spans="1:5" s="451" customFormat="1" ht="13.5">
      <c r="A491" s="71" t="s">
        <v>203</v>
      </c>
      <c r="B491" s="1" t="s">
        <v>284</v>
      </c>
      <c r="C491" s="1" t="s">
        <v>975</v>
      </c>
      <c r="D491" s="68" t="s">
        <v>202</v>
      </c>
      <c r="E491" s="217">
        <v>25</v>
      </c>
    </row>
    <row r="492" spans="1:5" s="451" customFormat="1" ht="92.25">
      <c r="A492" s="71" t="s">
        <v>555</v>
      </c>
      <c r="B492" s="1" t="s">
        <v>285</v>
      </c>
      <c r="C492" s="1"/>
      <c r="D492" s="68"/>
      <c r="E492" s="217">
        <f>E493</f>
        <v>324.8</v>
      </c>
    </row>
    <row r="493" spans="1:5" s="451" customFormat="1" ht="13.5">
      <c r="A493" s="95" t="s">
        <v>987</v>
      </c>
      <c r="B493" s="1" t="s">
        <v>285</v>
      </c>
      <c r="C493" s="1" t="s">
        <v>978</v>
      </c>
      <c r="D493" s="68"/>
      <c r="E493" s="217">
        <f>E495+E494</f>
        <v>324.8</v>
      </c>
    </row>
    <row r="494" spans="1:5" s="451" customFormat="1" ht="13.5">
      <c r="A494" s="71" t="s">
        <v>63</v>
      </c>
      <c r="B494" s="1" t="s">
        <v>285</v>
      </c>
      <c r="C494" s="1" t="s">
        <v>978</v>
      </c>
      <c r="D494" s="68" t="s">
        <v>62</v>
      </c>
      <c r="E494" s="217">
        <v>200</v>
      </c>
    </row>
    <row r="495" spans="1:5" s="451" customFormat="1" ht="13.5">
      <c r="A495" s="71" t="s">
        <v>115</v>
      </c>
      <c r="B495" s="1" t="s">
        <v>285</v>
      </c>
      <c r="C495" s="1" t="s">
        <v>978</v>
      </c>
      <c r="D495" s="68" t="s">
        <v>114</v>
      </c>
      <c r="E495" s="217">
        <v>124.8</v>
      </c>
    </row>
    <row r="496" spans="1:5" s="451" customFormat="1" ht="78.75">
      <c r="A496" s="71" t="s">
        <v>1271</v>
      </c>
      <c r="B496" s="1" t="s">
        <v>1256</v>
      </c>
      <c r="C496" s="1"/>
      <c r="D496" s="68"/>
      <c r="E496" s="217">
        <f>E497</f>
        <v>1132.6</v>
      </c>
    </row>
    <row r="497" spans="1:5" s="451" customFormat="1" ht="13.5">
      <c r="A497" s="71" t="s">
        <v>987</v>
      </c>
      <c r="B497" s="1" t="s">
        <v>1256</v>
      </c>
      <c r="C497" s="1" t="s">
        <v>978</v>
      </c>
      <c r="D497" s="68"/>
      <c r="E497" s="217">
        <f>E498</f>
        <v>1132.6</v>
      </c>
    </row>
    <row r="498" spans="1:5" s="451" customFormat="1" ht="13.5">
      <c r="A498" s="71" t="s">
        <v>63</v>
      </c>
      <c r="B498" s="1" t="s">
        <v>1256</v>
      </c>
      <c r="C498" s="1" t="s">
        <v>978</v>
      </c>
      <c r="D498" s="68" t="s">
        <v>62</v>
      </c>
      <c r="E498" s="217">
        <v>1132.6</v>
      </c>
    </row>
    <row r="499" spans="1:5" s="451" customFormat="1" ht="92.25">
      <c r="A499" s="39" t="s">
        <v>960</v>
      </c>
      <c r="B499" s="1" t="s">
        <v>851</v>
      </c>
      <c r="C499" s="1"/>
      <c r="D499" s="68"/>
      <c r="E499" s="217">
        <f>E500</f>
        <v>310</v>
      </c>
    </row>
    <row r="500" spans="1:5" s="451" customFormat="1" ht="13.5">
      <c r="A500" s="454" t="s">
        <v>75</v>
      </c>
      <c r="B500" s="1" t="s">
        <v>851</v>
      </c>
      <c r="C500" s="1" t="s">
        <v>185</v>
      </c>
      <c r="D500" s="68"/>
      <c r="E500" s="217">
        <f>E501</f>
        <v>310</v>
      </c>
    </row>
    <row r="501" spans="1:5" s="451" customFormat="1" ht="13.5">
      <c r="A501" s="71" t="s">
        <v>58</v>
      </c>
      <c r="B501" s="1" t="s">
        <v>851</v>
      </c>
      <c r="C501" s="1" t="s">
        <v>185</v>
      </c>
      <c r="D501" s="68" t="s">
        <v>57</v>
      </c>
      <c r="E501" s="217">
        <v>310</v>
      </c>
    </row>
    <row r="502" spans="1:5" s="451" customFormat="1" ht="78.75">
      <c r="A502" s="71" t="s">
        <v>1026</v>
      </c>
      <c r="B502" s="1" t="s">
        <v>1025</v>
      </c>
      <c r="C502" s="1"/>
      <c r="D502" s="68"/>
      <c r="E502" s="217">
        <f>E503+E505+E507</f>
        <v>1154.7</v>
      </c>
    </row>
    <row r="503" spans="1:5" s="451" customFormat="1" ht="26.25">
      <c r="A503" s="71" t="s">
        <v>984</v>
      </c>
      <c r="B503" s="1" t="s">
        <v>1025</v>
      </c>
      <c r="C503" s="1" t="s">
        <v>975</v>
      </c>
      <c r="D503" s="68"/>
      <c r="E503" s="217">
        <f>E504</f>
        <v>75</v>
      </c>
    </row>
    <row r="504" spans="1:5" s="451" customFormat="1" ht="13.5">
      <c r="A504" s="71" t="s">
        <v>203</v>
      </c>
      <c r="B504" s="1" t="s">
        <v>1025</v>
      </c>
      <c r="C504" s="1" t="s">
        <v>975</v>
      </c>
      <c r="D504" s="68" t="s">
        <v>202</v>
      </c>
      <c r="E504" s="217">
        <v>75</v>
      </c>
    </row>
    <row r="505" spans="1:5" s="451" customFormat="1" ht="13.5">
      <c r="A505" s="454" t="s">
        <v>75</v>
      </c>
      <c r="B505" s="1" t="s">
        <v>1025</v>
      </c>
      <c r="C505" s="1" t="s">
        <v>185</v>
      </c>
      <c r="D505" s="68"/>
      <c r="E505" s="217">
        <f>E506</f>
        <v>155</v>
      </c>
    </row>
    <row r="506" spans="1:5" s="451" customFormat="1" ht="13.5">
      <c r="A506" s="71" t="s">
        <v>203</v>
      </c>
      <c r="B506" s="1" t="s">
        <v>1025</v>
      </c>
      <c r="C506" s="1" t="s">
        <v>185</v>
      </c>
      <c r="D506" s="68" t="s">
        <v>202</v>
      </c>
      <c r="E506" s="217">
        <v>155</v>
      </c>
    </row>
    <row r="507" spans="1:5" s="451" customFormat="1" ht="13.5">
      <c r="A507" s="95" t="s">
        <v>987</v>
      </c>
      <c r="B507" s="1" t="s">
        <v>1025</v>
      </c>
      <c r="C507" s="1" t="s">
        <v>978</v>
      </c>
      <c r="D507" s="68"/>
      <c r="E507" s="217">
        <f>E509+E508</f>
        <v>924.7</v>
      </c>
    </row>
    <row r="508" spans="1:5" s="451" customFormat="1" ht="13.5">
      <c r="A508" s="71" t="s">
        <v>175</v>
      </c>
      <c r="B508" s="1" t="s">
        <v>1025</v>
      </c>
      <c r="C508" s="1" t="s">
        <v>978</v>
      </c>
      <c r="D508" s="68" t="s">
        <v>174</v>
      </c>
      <c r="E508" s="217">
        <v>800</v>
      </c>
    </row>
    <row r="509" spans="1:5" s="451" customFormat="1" ht="13.5">
      <c r="A509" s="71" t="s">
        <v>203</v>
      </c>
      <c r="B509" s="1" t="s">
        <v>1025</v>
      </c>
      <c r="C509" s="1" t="s">
        <v>978</v>
      </c>
      <c r="D509" s="68" t="s">
        <v>202</v>
      </c>
      <c r="E509" s="217">
        <v>124.7</v>
      </c>
    </row>
    <row r="510" spans="1:5" s="453" customFormat="1" ht="39">
      <c r="A510" s="63" t="s">
        <v>1</v>
      </c>
      <c r="B510" s="60" t="s">
        <v>11</v>
      </c>
      <c r="C510" s="60"/>
      <c r="D510" s="59"/>
      <c r="E510" s="216">
        <f>E511+E518+E534+E540</f>
        <v>2118</v>
      </c>
    </row>
    <row r="511" spans="1:5" s="451" customFormat="1" ht="66">
      <c r="A511" s="450" t="s">
        <v>508</v>
      </c>
      <c r="B511" s="60" t="s">
        <v>41</v>
      </c>
      <c r="C511" s="60"/>
      <c r="D511" s="59"/>
      <c r="E511" s="216">
        <f>E512+E515</f>
        <v>95</v>
      </c>
    </row>
    <row r="512" spans="1:5" s="453" customFormat="1" ht="118.5">
      <c r="A512" s="71" t="s">
        <v>998</v>
      </c>
      <c r="B512" s="1" t="s">
        <v>995</v>
      </c>
      <c r="C512" s="1"/>
      <c r="D512" s="68"/>
      <c r="E512" s="217">
        <f>E513</f>
        <v>50</v>
      </c>
    </row>
    <row r="513" spans="1:5" s="453" customFormat="1" ht="26.25">
      <c r="A513" s="455" t="s">
        <v>136</v>
      </c>
      <c r="B513" s="1" t="s">
        <v>995</v>
      </c>
      <c r="C513" s="1" t="s">
        <v>93</v>
      </c>
      <c r="D513" s="68"/>
      <c r="E513" s="217">
        <f>E514</f>
        <v>50</v>
      </c>
    </row>
    <row r="514" spans="1:5" s="453" customFormat="1" ht="13.5">
      <c r="A514" s="71" t="s">
        <v>173</v>
      </c>
      <c r="B514" s="1" t="s">
        <v>995</v>
      </c>
      <c r="C514" s="1" t="s">
        <v>93</v>
      </c>
      <c r="D514" s="68" t="s">
        <v>172</v>
      </c>
      <c r="E514" s="217">
        <v>50</v>
      </c>
    </row>
    <row r="515" spans="1:5" s="453" customFormat="1" ht="92.25">
      <c r="A515" s="39" t="s">
        <v>931</v>
      </c>
      <c r="B515" s="255" t="s">
        <v>839</v>
      </c>
      <c r="C515" s="75"/>
      <c r="D515" s="68"/>
      <c r="E515" s="217">
        <f>E516</f>
        <v>45</v>
      </c>
    </row>
    <row r="516" spans="1:5" s="453" customFormat="1" ht="13.5">
      <c r="A516" s="95" t="s">
        <v>987</v>
      </c>
      <c r="B516" s="255" t="s">
        <v>839</v>
      </c>
      <c r="C516" s="75" t="s">
        <v>978</v>
      </c>
      <c r="D516" s="68"/>
      <c r="E516" s="217">
        <f>E517</f>
        <v>45</v>
      </c>
    </row>
    <row r="517" spans="1:5" s="453" customFormat="1" ht="13.5">
      <c r="A517" s="71" t="s">
        <v>63</v>
      </c>
      <c r="B517" s="255" t="s">
        <v>839</v>
      </c>
      <c r="C517" s="75" t="s">
        <v>978</v>
      </c>
      <c r="D517" s="68" t="s">
        <v>62</v>
      </c>
      <c r="E517" s="217">
        <v>45</v>
      </c>
    </row>
    <row r="518" spans="1:5" s="453" customFormat="1" ht="66">
      <c r="A518" s="450" t="s">
        <v>509</v>
      </c>
      <c r="B518" s="60" t="s">
        <v>42</v>
      </c>
      <c r="C518" s="60"/>
      <c r="D518" s="59"/>
      <c r="E518" s="216">
        <f>E519+E522+E525+E528+E531</f>
        <v>1425</v>
      </c>
    </row>
    <row r="519" spans="1:5" s="453" customFormat="1" ht="78.75">
      <c r="A519" s="71" t="s">
        <v>510</v>
      </c>
      <c r="B519" s="1" t="s">
        <v>287</v>
      </c>
      <c r="C519" s="1"/>
      <c r="D519" s="68"/>
      <c r="E519" s="217">
        <f>E520</f>
        <v>300</v>
      </c>
    </row>
    <row r="520" spans="1:5" s="453" customFormat="1" ht="26.25">
      <c r="A520" s="455" t="s">
        <v>136</v>
      </c>
      <c r="B520" s="1" t="s">
        <v>287</v>
      </c>
      <c r="C520" s="1" t="s">
        <v>93</v>
      </c>
      <c r="D520" s="68"/>
      <c r="E520" s="217">
        <f>E521</f>
        <v>300</v>
      </c>
    </row>
    <row r="521" spans="1:5" s="453" customFormat="1" ht="13.5">
      <c r="A521" s="71" t="s">
        <v>101</v>
      </c>
      <c r="B521" s="1" t="s">
        <v>287</v>
      </c>
      <c r="C521" s="1" t="s">
        <v>93</v>
      </c>
      <c r="D521" s="68" t="s">
        <v>100</v>
      </c>
      <c r="E521" s="217">
        <v>300</v>
      </c>
    </row>
    <row r="522" spans="1:5" s="453" customFormat="1" ht="92.25">
      <c r="A522" s="71" t="s">
        <v>511</v>
      </c>
      <c r="B522" s="1" t="s">
        <v>288</v>
      </c>
      <c r="C522" s="1"/>
      <c r="D522" s="68"/>
      <c r="E522" s="217">
        <f>E523</f>
        <v>260</v>
      </c>
    </row>
    <row r="523" spans="1:5" s="453" customFormat="1" ht="26.25">
      <c r="A523" s="455" t="s">
        <v>235</v>
      </c>
      <c r="B523" s="1" t="s">
        <v>288</v>
      </c>
      <c r="C523" s="1" t="s">
        <v>234</v>
      </c>
      <c r="D523" s="68"/>
      <c r="E523" s="217">
        <f>E524</f>
        <v>260</v>
      </c>
    </row>
    <row r="524" spans="1:5" s="453" customFormat="1" ht="13.5">
      <c r="A524" s="71" t="s">
        <v>101</v>
      </c>
      <c r="B524" s="1" t="s">
        <v>288</v>
      </c>
      <c r="C524" s="1" t="s">
        <v>234</v>
      </c>
      <c r="D524" s="68" t="s">
        <v>100</v>
      </c>
      <c r="E524" s="217">
        <v>260</v>
      </c>
    </row>
    <row r="525" spans="1:5" s="453" customFormat="1" ht="78.75">
      <c r="A525" s="71" t="s">
        <v>512</v>
      </c>
      <c r="B525" s="1" t="s">
        <v>289</v>
      </c>
      <c r="C525" s="1"/>
      <c r="D525" s="68"/>
      <c r="E525" s="217">
        <f>E526</f>
        <v>20</v>
      </c>
    </row>
    <row r="526" spans="1:5" s="453" customFormat="1" ht="26.25">
      <c r="A526" s="71" t="s">
        <v>984</v>
      </c>
      <c r="B526" s="1" t="s">
        <v>289</v>
      </c>
      <c r="C526" s="1" t="s">
        <v>975</v>
      </c>
      <c r="D526" s="68"/>
      <c r="E526" s="217">
        <f>E527</f>
        <v>20</v>
      </c>
    </row>
    <row r="527" spans="1:5" s="453" customFormat="1" ht="13.5">
      <c r="A527" s="71" t="s">
        <v>101</v>
      </c>
      <c r="B527" s="1" t="s">
        <v>289</v>
      </c>
      <c r="C527" s="1" t="s">
        <v>975</v>
      </c>
      <c r="D527" s="68" t="s">
        <v>100</v>
      </c>
      <c r="E527" s="217">
        <v>20</v>
      </c>
    </row>
    <row r="528" spans="1:5" s="453" customFormat="1" ht="78.75">
      <c r="A528" s="71" t="s">
        <v>761</v>
      </c>
      <c r="B528" s="1" t="s">
        <v>290</v>
      </c>
      <c r="C528" s="1"/>
      <c r="D528" s="68"/>
      <c r="E528" s="217">
        <f>E529</f>
        <v>50</v>
      </c>
    </row>
    <row r="529" spans="1:5" s="453" customFormat="1" ht="26.25">
      <c r="A529" s="71" t="s">
        <v>984</v>
      </c>
      <c r="B529" s="1" t="s">
        <v>290</v>
      </c>
      <c r="C529" s="1" t="s">
        <v>975</v>
      </c>
      <c r="D529" s="68"/>
      <c r="E529" s="217">
        <f>E530</f>
        <v>50</v>
      </c>
    </row>
    <row r="530" spans="1:5" s="453" customFormat="1" ht="13.5">
      <c r="A530" s="71" t="s">
        <v>101</v>
      </c>
      <c r="B530" s="1" t="s">
        <v>290</v>
      </c>
      <c r="C530" s="1" t="s">
        <v>975</v>
      </c>
      <c r="D530" s="68" t="s">
        <v>100</v>
      </c>
      <c r="E530" s="217">
        <v>50</v>
      </c>
    </row>
    <row r="531" spans="1:5" s="453" customFormat="1" ht="78.75">
      <c r="A531" s="71" t="s">
        <v>1230</v>
      </c>
      <c r="B531" s="1" t="s">
        <v>1229</v>
      </c>
      <c r="C531" s="1"/>
      <c r="D531" s="68"/>
      <c r="E531" s="217">
        <f>E532</f>
        <v>795</v>
      </c>
    </row>
    <row r="532" spans="1:5" s="453" customFormat="1" ht="26.25">
      <c r="A532" s="455" t="s">
        <v>136</v>
      </c>
      <c r="B532" s="1" t="s">
        <v>1229</v>
      </c>
      <c r="C532" s="1" t="s">
        <v>93</v>
      </c>
      <c r="D532" s="68"/>
      <c r="E532" s="217">
        <f>E533</f>
        <v>795</v>
      </c>
    </row>
    <row r="533" spans="1:5" s="453" customFormat="1" ht="13.5">
      <c r="A533" s="71" t="s">
        <v>101</v>
      </c>
      <c r="B533" s="1" t="s">
        <v>1229</v>
      </c>
      <c r="C533" s="1" t="s">
        <v>93</v>
      </c>
      <c r="D533" s="68" t="s">
        <v>100</v>
      </c>
      <c r="E533" s="217">
        <v>795</v>
      </c>
    </row>
    <row r="534" spans="1:5" s="451" customFormat="1" ht="52.5">
      <c r="A534" s="450" t="s">
        <v>513</v>
      </c>
      <c r="B534" s="60" t="s">
        <v>43</v>
      </c>
      <c r="C534" s="60"/>
      <c r="D534" s="59"/>
      <c r="E534" s="216">
        <f>E535</f>
        <v>298</v>
      </c>
    </row>
    <row r="535" spans="1:5" s="453" customFormat="1" ht="66">
      <c r="A535" s="71" t="s">
        <v>556</v>
      </c>
      <c r="B535" s="1" t="s">
        <v>291</v>
      </c>
      <c r="C535" s="1"/>
      <c r="D535" s="68"/>
      <c r="E535" s="217">
        <f>E538+E536</f>
        <v>298</v>
      </c>
    </row>
    <row r="536" spans="1:5" s="453" customFormat="1" ht="13.5">
      <c r="A536" s="71" t="s">
        <v>974</v>
      </c>
      <c r="B536" s="1" t="s">
        <v>291</v>
      </c>
      <c r="C536" s="1" t="s">
        <v>261</v>
      </c>
      <c r="D536" s="68"/>
      <c r="E536" s="217">
        <f>E537</f>
        <v>50</v>
      </c>
    </row>
    <row r="537" spans="1:5" s="453" customFormat="1" ht="13.5">
      <c r="A537" s="39" t="s">
        <v>153</v>
      </c>
      <c r="B537" s="1" t="s">
        <v>291</v>
      </c>
      <c r="C537" s="1" t="s">
        <v>261</v>
      </c>
      <c r="D537" s="68" t="s">
        <v>151</v>
      </c>
      <c r="E537" s="217">
        <v>50</v>
      </c>
    </row>
    <row r="538" spans="1:5" s="453" customFormat="1" ht="26.25">
      <c r="A538" s="71" t="s">
        <v>984</v>
      </c>
      <c r="B538" s="1" t="s">
        <v>291</v>
      </c>
      <c r="C538" s="1" t="s">
        <v>975</v>
      </c>
      <c r="D538" s="68"/>
      <c r="E538" s="217">
        <f>E539</f>
        <v>248</v>
      </c>
    </row>
    <row r="539" spans="1:5" s="453" customFormat="1" ht="13.5">
      <c r="A539" s="39" t="s">
        <v>153</v>
      </c>
      <c r="B539" s="1" t="s">
        <v>291</v>
      </c>
      <c r="C539" s="1" t="s">
        <v>975</v>
      </c>
      <c r="D539" s="68" t="s">
        <v>151</v>
      </c>
      <c r="E539" s="217">
        <v>248</v>
      </c>
    </row>
    <row r="540" spans="1:5" s="451" customFormat="1" ht="66">
      <c r="A540" s="450" t="s">
        <v>514</v>
      </c>
      <c r="B540" s="60" t="s">
        <v>44</v>
      </c>
      <c r="C540" s="60"/>
      <c r="D540" s="59"/>
      <c r="E540" s="216">
        <f>E541</f>
        <v>300</v>
      </c>
    </row>
    <row r="541" spans="1:5" s="453" customFormat="1" ht="78.75">
      <c r="A541" s="455" t="s">
        <v>515</v>
      </c>
      <c r="B541" s="1" t="s">
        <v>293</v>
      </c>
      <c r="C541" s="1"/>
      <c r="D541" s="68"/>
      <c r="E541" s="217">
        <f>E542</f>
        <v>300</v>
      </c>
    </row>
    <row r="542" spans="1:5" s="453" customFormat="1" ht="26.25">
      <c r="A542" s="71" t="s">
        <v>984</v>
      </c>
      <c r="B542" s="1" t="s">
        <v>293</v>
      </c>
      <c r="C542" s="1" t="s">
        <v>975</v>
      </c>
      <c r="D542" s="68"/>
      <c r="E542" s="217">
        <f>E543</f>
        <v>300</v>
      </c>
    </row>
    <row r="543" spans="1:5" s="453" customFormat="1" ht="13.5">
      <c r="A543" s="71" t="s">
        <v>101</v>
      </c>
      <c r="B543" s="1" t="s">
        <v>293</v>
      </c>
      <c r="C543" s="1" t="s">
        <v>975</v>
      </c>
      <c r="D543" s="68" t="s">
        <v>100</v>
      </c>
      <c r="E543" s="217">
        <v>300</v>
      </c>
    </row>
    <row r="544" spans="1:5" s="451" customFormat="1" ht="66">
      <c r="A544" s="63" t="s">
        <v>768</v>
      </c>
      <c r="B544" s="60" t="s">
        <v>12</v>
      </c>
      <c r="C544" s="60"/>
      <c r="D544" s="59"/>
      <c r="E544" s="216">
        <f>E545</f>
        <v>907.9</v>
      </c>
    </row>
    <row r="545" spans="1:5" s="451" customFormat="1" ht="78.75">
      <c r="A545" s="450" t="s">
        <v>769</v>
      </c>
      <c r="B545" s="60" t="s">
        <v>45</v>
      </c>
      <c r="C545" s="60"/>
      <c r="D545" s="59"/>
      <c r="E545" s="216">
        <f>E546+E549</f>
        <v>907.9</v>
      </c>
    </row>
    <row r="546" spans="1:5" s="453" customFormat="1" ht="105">
      <c r="A546" s="455" t="s">
        <v>770</v>
      </c>
      <c r="B546" s="1" t="s">
        <v>190</v>
      </c>
      <c r="C546" s="1"/>
      <c r="D546" s="68"/>
      <c r="E546" s="217">
        <f>E547</f>
        <v>223</v>
      </c>
    </row>
    <row r="547" spans="1:5" s="453" customFormat="1" ht="26.25">
      <c r="A547" s="71" t="s">
        <v>984</v>
      </c>
      <c r="B547" s="1" t="s">
        <v>190</v>
      </c>
      <c r="C547" s="1" t="s">
        <v>975</v>
      </c>
      <c r="D547" s="68"/>
      <c r="E547" s="217">
        <f>E548</f>
        <v>223</v>
      </c>
    </row>
    <row r="548" spans="1:5" s="453" customFormat="1" ht="13.5">
      <c r="A548" s="39" t="s">
        <v>153</v>
      </c>
      <c r="B548" s="1" t="s">
        <v>190</v>
      </c>
      <c r="C548" s="1" t="s">
        <v>975</v>
      </c>
      <c r="D548" s="68" t="s">
        <v>151</v>
      </c>
      <c r="E548" s="217">
        <v>223</v>
      </c>
    </row>
    <row r="549" spans="1:5" s="453" customFormat="1" ht="92.25">
      <c r="A549" s="455" t="s">
        <v>771</v>
      </c>
      <c r="B549" s="1" t="s">
        <v>191</v>
      </c>
      <c r="C549" s="1"/>
      <c r="D549" s="68"/>
      <c r="E549" s="217">
        <f>E550</f>
        <v>684.9</v>
      </c>
    </row>
    <row r="550" spans="1:5" s="453" customFormat="1" ht="26.25">
      <c r="A550" s="71" t="s">
        <v>984</v>
      </c>
      <c r="B550" s="1" t="s">
        <v>191</v>
      </c>
      <c r="C550" s="1" t="s">
        <v>975</v>
      </c>
      <c r="D550" s="68"/>
      <c r="E550" s="217">
        <f>E551</f>
        <v>684.9</v>
      </c>
    </row>
    <row r="551" spans="1:5" s="453" customFormat="1" ht="13.5">
      <c r="A551" s="39" t="s">
        <v>153</v>
      </c>
      <c r="B551" s="1" t="s">
        <v>191</v>
      </c>
      <c r="C551" s="1" t="s">
        <v>975</v>
      </c>
      <c r="D551" s="68" t="s">
        <v>151</v>
      </c>
      <c r="E551" s="217">
        <v>684.9</v>
      </c>
    </row>
    <row r="552" spans="1:5" s="453" customFormat="1" ht="39">
      <c r="A552" s="63" t="s">
        <v>430</v>
      </c>
      <c r="B552" s="60" t="s">
        <v>13</v>
      </c>
      <c r="C552" s="60"/>
      <c r="D552" s="59"/>
      <c r="E552" s="216">
        <f>E553+E564+E589</f>
        <v>4803.700000000001</v>
      </c>
    </row>
    <row r="553" spans="1:5" s="451" customFormat="1" ht="66">
      <c r="A553" s="450" t="s">
        <v>516</v>
      </c>
      <c r="B553" s="60" t="s">
        <v>46</v>
      </c>
      <c r="C553" s="60"/>
      <c r="D553" s="59"/>
      <c r="E553" s="216">
        <f>E559+E554</f>
        <v>3039.7000000000003</v>
      </c>
    </row>
    <row r="554" spans="1:5" s="453" customFormat="1" ht="92.25">
      <c r="A554" s="455" t="s">
        <v>518</v>
      </c>
      <c r="B554" s="1" t="s">
        <v>193</v>
      </c>
      <c r="C554" s="1"/>
      <c r="D554" s="68"/>
      <c r="E554" s="217">
        <f>E555+E557</f>
        <v>2416.6000000000004</v>
      </c>
    </row>
    <row r="555" spans="1:5" s="453" customFormat="1" ht="13.5">
      <c r="A555" s="39" t="s">
        <v>974</v>
      </c>
      <c r="B555" s="1" t="s">
        <v>193</v>
      </c>
      <c r="C555" s="1" t="s">
        <v>261</v>
      </c>
      <c r="D555" s="68"/>
      <c r="E555" s="217">
        <f>E556</f>
        <v>2315.8</v>
      </c>
    </row>
    <row r="556" spans="1:5" s="453" customFormat="1" ht="39">
      <c r="A556" s="39" t="s">
        <v>149</v>
      </c>
      <c r="B556" s="1" t="s">
        <v>193</v>
      </c>
      <c r="C556" s="1" t="s">
        <v>261</v>
      </c>
      <c r="D556" s="68" t="s">
        <v>148</v>
      </c>
      <c r="E556" s="217">
        <v>2315.8</v>
      </c>
    </row>
    <row r="557" spans="1:5" s="453" customFormat="1" ht="26.25">
      <c r="A557" s="71" t="s">
        <v>984</v>
      </c>
      <c r="B557" s="1" t="s">
        <v>193</v>
      </c>
      <c r="C557" s="1" t="s">
        <v>975</v>
      </c>
      <c r="D557" s="68"/>
      <c r="E557" s="217">
        <f>E558</f>
        <v>100.8</v>
      </c>
    </row>
    <row r="558" spans="1:5" s="453" customFormat="1" ht="39">
      <c r="A558" s="39" t="s">
        <v>149</v>
      </c>
      <c r="B558" s="1" t="s">
        <v>193</v>
      </c>
      <c r="C558" s="1" t="s">
        <v>975</v>
      </c>
      <c r="D558" s="68" t="s">
        <v>148</v>
      </c>
      <c r="E558" s="217">
        <v>100.8</v>
      </c>
    </row>
    <row r="559" spans="1:5" s="453" customFormat="1" ht="92.25">
      <c r="A559" s="455" t="s">
        <v>517</v>
      </c>
      <c r="B559" s="1" t="s">
        <v>192</v>
      </c>
      <c r="C559" s="1"/>
      <c r="D559" s="68"/>
      <c r="E559" s="217">
        <f>E560+E562</f>
        <v>623.1</v>
      </c>
    </row>
    <row r="560" spans="1:5" s="453" customFormat="1" ht="13.5">
      <c r="A560" s="39" t="s">
        <v>974</v>
      </c>
      <c r="B560" s="1" t="s">
        <v>192</v>
      </c>
      <c r="C560" s="1" t="s">
        <v>261</v>
      </c>
      <c r="D560" s="68"/>
      <c r="E560" s="217">
        <f>E561</f>
        <v>578.9</v>
      </c>
    </row>
    <row r="561" spans="1:5" s="453" customFormat="1" ht="39">
      <c r="A561" s="39" t="s">
        <v>149</v>
      </c>
      <c r="B561" s="1" t="s">
        <v>192</v>
      </c>
      <c r="C561" s="1" t="s">
        <v>261</v>
      </c>
      <c r="D561" s="68" t="s">
        <v>148</v>
      </c>
      <c r="E561" s="217">
        <v>578.9</v>
      </c>
    </row>
    <row r="562" spans="1:5" s="453" customFormat="1" ht="26.25">
      <c r="A562" s="71" t="s">
        <v>984</v>
      </c>
      <c r="B562" s="1" t="s">
        <v>192</v>
      </c>
      <c r="C562" s="1" t="s">
        <v>975</v>
      </c>
      <c r="D562" s="68"/>
      <c r="E562" s="217">
        <f>E563</f>
        <v>44.2</v>
      </c>
    </row>
    <row r="563" spans="1:5" s="453" customFormat="1" ht="39">
      <c r="A563" s="39" t="s">
        <v>149</v>
      </c>
      <c r="B563" s="1" t="s">
        <v>192</v>
      </c>
      <c r="C563" s="1" t="s">
        <v>975</v>
      </c>
      <c r="D563" s="68" t="s">
        <v>148</v>
      </c>
      <c r="E563" s="217">
        <v>44.2</v>
      </c>
    </row>
    <row r="564" spans="1:5" s="451" customFormat="1" ht="92.25">
      <c r="A564" s="450" t="s">
        <v>519</v>
      </c>
      <c r="B564" s="60" t="s">
        <v>47</v>
      </c>
      <c r="C564" s="60"/>
      <c r="D564" s="59"/>
      <c r="E564" s="216">
        <f>E565+E568+E583+E571+E574+E577+E580+E586</f>
        <v>500</v>
      </c>
    </row>
    <row r="565" spans="1:5" s="453" customFormat="1" ht="105">
      <c r="A565" s="455" t="s">
        <v>520</v>
      </c>
      <c r="B565" s="1" t="s">
        <v>194</v>
      </c>
      <c r="C565" s="1"/>
      <c r="D565" s="68"/>
      <c r="E565" s="217">
        <f>E566</f>
        <v>15</v>
      </c>
    </row>
    <row r="566" spans="1:5" s="453" customFormat="1" ht="26.25">
      <c r="A566" s="39" t="s">
        <v>984</v>
      </c>
      <c r="B566" s="1" t="s">
        <v>194</v>
      </c>
      <c r="C566" s="1" t="s">
        <v>975</v>
      </c>
      <c r="D566" s="68"/>
      <c r="E566" s="217">
        <f>E567</f>
        <v>15</v>
      </c>
    </row>
    <row r="567" spans="1:5" s="453" customFormat="1" ht="26.25">
      <c r="A567" s="455" t="s">
        <v>197</v>
      </c>
      <c r="B567" s="1" t="s">
        <v>194</v>
      </c>
      <c r="C567" s="1" t="s">
        <v>975</v>
      </c>
      <c r="D567" s="68" t="s">
        <v>195</v>
      </c>
      <c r="E567" s="217">
        <v>15</v>
      </c>
    </row>
    <row r="568" spans="1:5" s="453" customFormat="1" ht="92.25">
      <c r="A568" s="455" t="s">
        <v>198</v>
      </c>
      <c r="B568" s="1" t="s">
        <v>196</v>
      </c>
      <c r="C568" s="1"/>
      <c r="D568" s="68"/>
      <c r="E568" s="217">
        <f>E569</f>
        <v>10</v>
      </c>
    </row>
    <row r="569" spans="1:5" s="453" customFormat="1" ht="26.25">
      <c r="A569" s="39" t="s">
        <v>984</v>
      </c>
      <c r="B569" s="1" t="s">
        <v>196</v>
      </c>
      <c r="C569" s="1" t="s">
        <v>975</v>
      </c>
      <c r="D569" s="68"/>
      <c r="E569" s="217">
        <f>E570</f>
        <v>10</v>
      </c>
    </row>
    <row r="570" spans="1:5" s="453" customFormat="1" ht="26.25">
      <c r="A570" s="455" t="s">
        <v>197</v>
      </c>
      <c r="B570" s="1" t="s">
        <v>196</v>
      </c>
      <c r="C570" s="1" t="s">
        <v>975</v>
      </c>
      <c r="D570" s="68" t="s">
        <v>195</v>
      </c>
      <c r="E570" s="217">
        <v>10</v>
      </c>
    </row>
    <row r="571" spans="1:5" s="453" customFormat="1" ht="105">
      <c r="A571" s="455" t="s">
        <v>521</v>
      </c>
      <c r="B571" s="1" t="s">
        <v>296</v>
      </c>
      <c r="C571" s="1"/>
      <c r="D571" s="68"/>
      <c r="E571" s="217">
        <f>E572</f>
        <v>20</v>
      </c>
    </row>
    <row r="572" spans="1:5" s="453" customFormat="1" ht="26.25">
      <c r="A572" s="39" t="s">
        <v>984</v>
      </c>
      <c r="B572" s="1" t="s">
        <v>296</v>
      </c>
      <c r="C572" s="1" t="s">
        <v>975</v>
      </c>
      <c r="D572" s="68"/>
      <c r="E572" s="217">
        <f>E573</f>
        <v>20</v>
      </c>
    </row>
    <row r="573" spans="1:5" s="453" customFormat="1" ht="26.25">
      <c r="A573" s="455" t="s">
        <v>197</v>
      </c>
      <c r="B573" s="1" t="s">
        <v>296</v>
      </c>
      <c r="C573" s="1" t="s">
        <v>975</v>
      </c>
      <c r="D573" s="68" t="s">
        <v>195</v>
      </c>
      <c r="E573" s="217">
        <v>20</v>
      </c>
    </row>
    <row r="574" spans="1:5" s="453" customFormat="1" ht="105">
      <c r="A574" s="455" t="s">
        <v>522</v>
      </c>
      <c r="B574" s="1" t="s">
        <v>295</v>
      </c>
      <c r="C574" s="1"/>
      <c r="D574" s="68"/>
      <c r="E574" s="217">
        <f>E575</f>
        <v>20</v>
      </c>
    </row>
    <row r="575" spans="1:5" s="453" customFormat="1" ht="26.25">
      <c r="A575" s="39" t="s">
        <v>984</v>
      </c>
      <c r="B575" s="1" t="s">
        <v>295</v>
      </c>
      <c r="C575" s="1" t="s">
        <v>975</v>
      </c>
      <c r="D575" s="68"/>
      <c r="E575" s="217">
        <f>E576</f>
        <v>20</v>
      </c>
    </row>
    <row r="576" spans="1:5" s="453" customFormat="1" ht="26.25">
      <c r="A576" s="455" t="s">
        <v>197</v>
      </c>
      <c r="B576" s="1" t="s">
        <v>295</v>
      </c>
      <c r="C576" s="1" t="s">
        <v>975</v>
      </c>
      <c r="D576" s="68" t="s">
        <v>195</v>
      </c>
      <c r="E576" s="217">
        <v>20</v>
      </c>
    </row>
    <row r="577" spans="1:5" s="453" customFormat="1" ht="118.5">
      <c r="A577" s="455" t="s">
        <v>557</v>
      </c>
      <c r="B577" s="1" t="s">
        <v>297</v>
      </c>
      <c r="C577" s="1"/>
      <c r="D577" s="68"/>
      <c r="E577" s="217">
        <f>E578</f>
        <v>15</v>
      </c>
    </row>
    <row r="578" spans="1:5" s="453" customFormat="1" ht="26.25">
      <c r="A578" s="39" t="s">
        <v>984</v>
      </c>
      <c r="B578" s="1" t="s">
        <v>297</v>
      </c>
      <c r="C578" s="1" t="s">
        <v>975</v>
      </c>
      <c r="D578" s="68"/>
      <c r="E578" s="217">
        <f>E579</f>
        <v>15</v>
      </c>
    </row>
    <row r="579" spans="1:5" s="453" customFormat="1" ht="26.25">
      <c r="A579" s="455" t="s">
        <v>197</v>
      </c>
      <c r="B579" s="1" t="s">
        <v>297</v>
      </c>
      <c r="C579" s="1" t="s">
        <v>975</v>
      </c>
      <c r="D579" s="68" t="s">
        <v>195</v>
      </c>
      <c r="E579" s="217">
        <v>15</v>
      </c>
    </row>
    <row r="580" spans="1:5" s="453" customFormat="1" ht="105">
      <c r="A580" s="455" t="s">
        <v>523</v>
      </c>
      <c r="B580" s="1" t="s">
        <v>298</v>
      </c>
      <c r="C580" s="1"/>
      <c r="D580" s="68"/>
      <c r="E580" s="217">
        <f>E581</f>
        <v>20</v>
      </c>
    </row>
    <row r="581" spans="1:5" s="453" customFormat="1" ht="26.25">
      <c r="A581" s="39" t="s">
        <v>984</v>
      </c>
      <c r="B581" s="1" t="s">
        <v>298</v>
      </c>
      <c r="C581" s="1" t="s">
        <v>975</v>
      </c>
      <c r="D581" s="68"/>
      <c r="E581" s="217">
        <f>E582</f>
        <v>20</v>
      </c>
    </row>
    <row r="582" spans="1:5" s="453" customFormat="1" ht="26.25">
      <c r="A582" s="455" t="s">
        <v>197</v>
      </c>
      <c r="B582" s="1" t="s">
        <v>298</v>
      </c>
      <c r="C582" s="1" t="s">
        <v>975</v>
      </c>
      <c r="D582" s="68" t="s">
        <v>195</v>
      </c>
      <c r="E582" s="217">
        <v>20</v>
      </c>
    </row>
    <row r="583" spans="1:5" s="453" customFormat="1" ht="92.25">
      <c r="A583" s="455" t="s">
        <v>294</v>
      </c>
      <c r="B583" s="1" t="s">
        <v>608</v>
      </c>
      <c r="C583" s="1"/>
      <c r="D583" s="68"/>
      <c r="E583" s="217">
        <f>E584</f>
        <v>200</v>
      </c>
    </row>
    <row r="584" spans="1:5" s="453" customFormat="1" ht="13.5">
      <c r="A584" s="455" t="s">
        <v>75</v>
      </c>
      <c r="B584" s="1" t="s">
        <v>608</v>
      </c>
      <c r="C584" s="1" t="s">
        <v>185</v>
      </c>
      <c r="D584" s="68"/>
      <c r="E584" s="217">
        <f>E585</f>
        <v>200</v>
      </c>
    </row>
    <row r="585" spans="1:5" s="453" customFormat="1" ht="26.25">
      <c r="A585" s="455" t="s">
        <v>197</v>
      </c>
      <c r="B585" s="1" t="s">
        <v>608</v>
      </c>
      <c r="C585" s="1" t="s">
        <v>185</v>
      </c>
      <c r="D585" s="68" t="s">
        <v>195</v>
      </c>
      <c r="E585" s="217">
        <v>200</v>
      </c>
    </row>
    <row r="586" spans="1:5" s="453" customFormat="1" ht="105">
      <c r="A586" s="455" t="s">
        <v>524</v>
      </c>
      <c r="B586" s="1" t="s">
        <v>609</v>
      </c>
      <c r="C586" s="1"/>
      <c r="D586" s="68"/>
      <c r="E586" s="217">
        <f>E587</f>
        <v>200</v>
      </c>
    </row>
    <row r="587" spans="1:5" s="451" customFormat="1" ht="13.5">
      <c r="A587" s="95" t="s">
        <v>75</v>
      </c>
      <c r="B587" s="1" t="s">
        <v>609</v>
      </c>
      <c r="C587" s="1" t="s">
        <v>185</v>
      </c>
      <c r="D587" s="68"/>
      <c r="E587" s="217">
        <f>E588</f>
        <v>200</v>
      </c>
    </row>
    <row r="588" spans="1:5" s="451" customFormat="1" ht="26.25">
      <c r="A588" s="455" t="s">
        <v>197</v>
      </c>
      <c r="B588" s="1" t="s">
        <v>609</v>
      </c>
      <c r="C588" s="1" t="s">
        <v>185</v>
      </c>
      <c r="D588" s="68" t="s">
        <v>195</v>
      </c>
      <c r="E588" s="217">
        <v>200</v>
      </c>
    </row>
    <row r="589" spans="1:5" s="451" customFormat="1" ht="52.5">
      <c r="A589" s="450" t="s">
        <v>525</v>
      </c>
      <c r="B589" s="60" t="s">
        <v>210</v>
      </c>
      <c r="C589" s="60"/>
      <c r="D589" s="59"/>
      <c r="E589" s="216">
        <f>E593+E596+E599+E602+E590</f>
        <v>1264</v>
      </c>
    </row>
    <row r="590" spans="1:5" s="460" customFormat="1" ht="66">
      <c r="A590" s="71" t="s">
        <v>1051</v>
      </c>
      <c r="B590" s="1" t="s">
        <v>1053</v>
      </c>
      <c r="C590" s="1"/>
      <c r="D590" s="68"/>
      <c r="E590" s="217">
        <f>E591</f>
        <v>1050</v>
      </c>
    </row>
    <row r="591" spans="1:5" s="460" customFormat="1" ht="13.5">
      <c r="A591" s="71" t="s">
        <v>985</v>
      </c>
      <c r="B591" s="1" t="s">
        <v>1053</v>
      </c>
      <c r="C591" s="1" t="s">
        <v>976</v>
      </c>
      <c r="D591" s="68"/>
      <c r="E591" s="217">
        <f>E592</f>
        <v>1050</v>
      </c>
    </row>
    <row r="592" spans="1:5" s="460" customFormat="1" ht="13.5">
      <c r="A592" s="71" t="s">
        <v>1050</v>
      </c>
      <c r="B592" s="1" t="s">
        <v>1053</v>
      </c>
      <c r="C592" s="1" t="s">
        <v>976</v>
      </c>
      <c r="D592" s="68" t="s">
        <v>1052</v>
      </c>
      <c r="E592" s="217">
        <v>1050</v>
      </c>
    </row>
    <row r="593" spans="1:5" s="453" customFormat="1" ht="78.75">
      <c r="A593" s="455" t="s">
        <v>526</v>
      </c>
      <c r="B593" s="1" t="s">
        <v>211</v>
      </c>
      <c r="C593" s="1"/>
      <c r="D593" s="68"/>
      <c r="E593" s="217">
        <f>E594</f>
        <v>85</v>
      </c>
    </row>
    <row r="594" spans="1:5" s="451" customFormat="1" ht="13.5">
      <c r="A594" s="95" t="s">
        <v>987</v>
      </c>
      <c r="B594" s="1" t="s">
        <v>211</v>
      </c>
      <c r="C594" s="1" t="s">
        <v>978</v>
      </c>
      <c r="D594" s="68"/>
      <c r="E594" s="217">
        <f>E595</f>
        <v>85</v>
      </c>
    </row>
    <row r="595" spans="1:5" s="451" customFormat="1" ht="13.5">
      <c r="A595" s="39" t="s">
        <v>175</v>
      </c>
      <c r="B595" s="1" t="s">
        <v>211</v>
      </c>
      <c r="C595" s="1" t="s">
        <v>978</v>
      </c>
      <c r="D595" s="68" t="s">
        <v>174</v>
      </c>
      <c r="E595" s="217">
        <v>85</v>
      </c>
    </row>
    <row r="596" spans="1:5" s="451" customFormat="1" ht="78.75">
      <c r="A596" s="455" t="s">
        <v>558</v>
      </c>
      <c r="B596" s="1" t="s">
        <v>212</v>
      </c>
      <c r="C596" s="1"/>
      <c r="D596" s="68"/>
      <c r="E596" s="217">
        <f>E597</f>
        <v>14</v>
      </c>
    </row>
    <row r="597" spans="1:5" s="451" customFormat="1" ht="13.5">
      <c r="A597" s="95" t="s">
        <v>987</v>
      </c>
      <c r="B597" s="1" t="s">
        <v>212</v>
      </c>
      <c r="C597" s="1" t="s">
        <v>978</v>
      </c>
      <c r="D597" s="68"/>
      <c r="E597" s="217">
        <f>E598</f>
        <v>14</v>
      </c>
    </row>
    <row r="598" spans="1:5" s="451" customFormat="1" ht="13.5">
      <c r="A598" s="39" t="s">
        <v>175</v>
      </c>
      <c r="B598" s="1" t="s">
        <v>212</v>
      </c>
      <c r="C598" s="1" t="s">
        <v>978</v>
      </c>
      <c r="D598" s="68" t="s">
        <v>174</v>
      </c>
      <c r="E598" s="217">
        <v>14</v>
      </c>
    </row>
    <row r="599" spans="1:5" s="451" customFormat="1" ht="66">
      <c r="A599" s="455" t="s">
        <v>559</v>
      </c>
      <c r="B599" s="1" t="s">
        <v>213</v>
      </c>
      <c r="C599" s="1"/>
      <c r="D599" s="68"/>
      <c r="E599" s="217">
        <f>E600</f>
        <v>110</v>
      </c>
    </row>
    <row r="600" spans="1:5" s="451" customFormat="1" ht="13.5">
      <c r="A600" s="95" t="s">
        <v>987</v>
      </c>
      <c r="B600" s="1" t="s">
        <v>213</v>
      </c>
      <c r="C600" s="1" t="s">
        <v>978</v>
      </c>
      <c r="D600" s="68"/>
      <c r="E600" s="217">
        <f>E601</f>
        <v>110</v>
      </c>
    </row>
    <row r="601" spans="1:5" s="451" customFormat="1" ht="13.5">
      <c r="A601" s="39" t="s">
        <v>175</v>
      </c>
      <c r="B601" s="1" t="s">
        <v>213</v>
      </c>
      <c r="C601" s="1" t="s">
        <v>978</v>
      </c>
      <c r="D601" s="68" t="s">
        <v>174</v>
      </c>
      <c r="E601" s="217">
        <v>110</v>
      </c>
    </row>
    <row r="602" spans="1:5" s="451" customFormat="1" ht="52.5">
      <c r="A602" s="95" t="s">
        <v>527</v>
      </c>
      <c r="B602" s="1" t="s">
        <v>214</v>
      </c>
      <c r="C602" s="1"/>
      <c r="D602" s="68"/>
      <c r="E602" s="217">
        <f>E603</f>
        <v>5</v>
      </c>
    </row>
    <row r="603" spans="1:5" s="451" customFormat="1" ht="13.5">
      <c r="A603" s="95" t="s">
        <v>987</v>
      </c>
      <c r="B603" s="1" t="s">
        <v>214</v>
      </c>
      <c r="C603" s="1" t="s">
        <v>978</v>
      </c>
      <c r="D603" s="68"/>
      <c r="E603" s="217">
        <f>E604</f>
        <v>5</v>
      </c>
    </row>
    <row r="604" spans="1:5" s="451" customFormat="1" ht="13.5">
      <c r="A604" s="39" t="s">
        <v>175</v>
      </c>
      <c r="B604" s="1" t="s">
        <v>214</v>
      </c>
      <c r="C604" s="1" t="s">
        <v>978</v>
      </c>
      <c r="D604" s="68" t="s">
        <v>174</v>
      </c>
      <c r="E604" s="217">
        <v>5</v>
      </c>
    </row>
    <row r="605" spans="1:5" s="453" customFormat="1" ht="39">
      <c r="A605" s="63" t="s">
        <v>425</v>
      </c>
      <c r="B605" s="60" t="s">
        <v>14</v>
      </c>
      <c r="C605" s="60"/>
      <c r="D605" s="59"/>
      <c r="E605" s="216">
        <f>E606+E613+E629+E648+E655+E665</f>
        <v>4839.5</v>
      </c>
    </row>
    <row r="606" spans="1:5" s="451" customFormat="1" ht="52.5">
      <c r="A606" s="450" t="s">
        <v>528</v>
      </c>
      <c r="B606" s="60" t="s">
        <v>48</v>
      </c>
      <c r="C606" s="60"/>
      <c r="D606" s="59"/>
      <c r="E606" s="216">
        <f>E607+E610</f>
        <v>127</v>
      </c>
    </row>
    <row r="607" spans="1:5" s="453" customFormat="1" ht="66">
      <c r="A607" s="455" t="s">
        <v>529</v>
      </c>
      <c r="B607" s="1" t="s">
        <v>215</v>
      </c>
      <c r="C607" s="1"/>
      <c r="D607" s="68"/>
      <c r="E607" s="217">
        <f>E608</f>
        <v>5</v>
      </c>
    </row>
    <row r="608" spans="1:5" s="453" customFormat="1" ht="26.25">
      <c r="A608" s="39" t="s">
        <v>984</v>
      </c>
      <c r="B608" s="1" t="s">
        <v>215</v>
      </c>
      <c r="C608" s="1" t="s">
        <v>975</v>
      </c>
      <c r="D608" s="68"/>
      <c r="E608" s="217">
        <f>E609</f>
        <v>5</v>
      </c>
    </row>
    <row r="609" spans="1:5" s="453" customFormat="1" ht="13.5">
      <c r="A609" s="39" t="s">
        <v>153</v>
      </c>
      <c r="B609" s="1" t="s">
        <v>215</v>
      </c>
      <c r="C609" s="1" t="s">
        <v>975</v>
      </c>
      <c r="D609" s="68" t="s">
        <v>151</v>
      </c>
      <c r="E609" s="217">
        <v>5</v>
      </c>
    </row>
    <row r="610" spans="1:5" s="453" customFormat="1" ht="66">
      <c r="A610" s="39" t="s">
        <v>1028</v>
      </c>
      <c r="B610" s="1" t="s">
        <v>1027</v>
      </c>
      <c r="C610" s="1"/>
      <c r="D610" s="68"/>
      <c r="E610" s="217">
        <f>E611</f>
        <v>122</v>
      </c>
    </row>
    <row r="611" spans="1:5" s="453" customFormat="1" ht="26.25">
      <c r="A611" s="39" t="s">
        <v>984</v>
      </c>
      <c r="B611" s="1" t="s">
        <v>1027</v>
      </c>
      <c r="C611" s="1" t="s">
        <v>975</v>
      </c>
      <c r="D611" s="68"/>
      <c r="E611" s="217">
        <f>E612</f>
        <v>122</v>
      </c>
    </row>
    <row r="612" spans="1:5" s="453" customFormat="1" ht="13.5">
      <c r="A612" s="39" t="s">
        <v>153</v>
      </c>
      <c r="B612" s="1" t="s">
        <v>1027</v>
      </c>
      <c r="C612" s="1" t="s">
        <v>975</v>
      </c>
      <c r="D612" s="68" t="s">
        <v>151</v>
      </c>
      <c r="E612" s="217">
        <v>122</v>
      </c>
    </row>
    <row r="613" spans="1:5" s="453" customFormat="1" ht="39">
      <c r="A613" s="450" t="s">
        <v>530</v>
      </c>
      <c r="B613" s="60" t="s">
        <v>49</v>
      </c>
      <c r="C613" s="60"/>
      <c r="D613" s="59"/>
      <c r="E613" s="216">
        <f>E614+E617+E620+E623+E626</f>
        <v>3093.3</v>
      </c>
    </row>
    <row r="614" spans="1:5" s="453" customFormat="1" ht="92.25">
      <c r="A614" s="455" t="s">
        <v>694</v>
      </c>
      <c r="B614" s="1" t="s">
        <v>216</v>
      </c>
      <c r="C614" s="1"/>
      <c r="D614" s="68"/>
      <c r="E614" s="217">
        <f>E615</f>
        <v>1995</v>
      </c>
    </row>
    <row r="615" spans="1:5" s="453" customFormat="1" ht="26.25">
      <c r="A615" s="39" t="s">
        <v>984</v>
      </c>
      <c r="B615" s="1" t="s">
        <v>216</v>
      </c>
      <c r="C615" s="1" t="s">
        <v>975</v>
      </c>
      <c r="D615" s="68"/>
      <c r="E615" s="217">
        <f>E616</f>
        <v>1995</v>
      </c>
    </row>
    <row r="616" spans="1:5" s="453" customFormat="1" ht="13.5">
      <c r="A616" s="39" t="s">
        <v>153</v>
      </c>
      <c r="B616" s="1" t="s">
        <v>216</v>
      </c>
      <c r="C616" s="1" t="s">
        <v>975</v>
      </c>
      <c r="D616" s="68" t="s">
        <v>151</v>
      </c>
      <c r="E616" s="217">
        <f>2245-988+738</f>
        <v>1995</v>
      </c>
    </row>
    <row r="617" spans="1:5" s="453" customFormat="1" ht="66">
      <c r="A617" s="455" t="s">
        <v>531</v>
      </c>
      <c r="B617" s="1" t="s">
        <v>217</v>
      </c>
      <c r="C617" s="1"/>
      <c r="D617" s="68"/>
      <c r="E617" s="217">
        <f>E618</f>
        <v>106</v>
      </c>
    </row>
    <row r="618" spans="1:5" s="453" customFormat="1" ht="26.25">
      <c r="A618" s="39" t="s">
        <v>984</v>
      </c>
      <c r="B618" s="1" t="s">
        <v>217</v>
      </c>
      <c r="C618" s="1" t="s">
        <v>975</v>
      </c>
      <c r="D618" s="68"/>
      <c r="E618" s="217">
        <f>E619</f>
        <v>106</v>
      </c>
    </row>
    <row r="619" spans="1:5" s="453" customFormat="1" ht="13.5">
      <c r="A619" s="39" t="s">
        <v>153</v>
      </c>
      <c r="B619" s="1" t="s">
        <v>217</v>
      </c>
      <c r="C619" s="1" t="s">
        <v>975</v>
      </c>
      <c r="D619" s="68" t="s">
        <v>151</v>
      </c>
      <c r="E619" s="217">
        <v>106</v>
      </c>
    </row>
    <row r="620" spans="1:5" s="453" customFormat="1" ht="66">
      <c r="A620" s="455" t="s">
        <v>532</v>
      </c>
      <c r="B620" s="1" t="s">
        <v>218</v>
      </c>
      <c r="C620" s="1"/>
      <c r="D620" s="68"/>
      <c r="E620" s="217">
        <f>E621</f>
        <v>250</v>
      </c>
    </row>
    <row r="621" spans="1:5" s="453" customFormat="1" ht="26.25">
      <c r="A621" s="39" t="s">
        <v>984</v>
      </c>
      <c r="B621" s="1" t="s">
        <v>218</v>
      </c>
      <c r="C621" s="1" t="s">
        <v>975</v>
      </c>
      <c r="D621" s="68"/>
      <c r="E621" s="217">
        <f>E622</f>
        <v>250</v>
      </c>
    </row>
    <row r="622" spans="1:5" s="453" customFormat="1" ht="13.5">
      <c r="A622" s="39" t="s">
        <v>153</v>
      </c>
      <c r="B622" s="1" t="s">
        <v>218</v>
      </c>
      <c r="C622" s="1" t="s">
        <v>975</v>
      </c>
      <c r="D622" s="68" t="s">
        <v>151</v>
      </c>
      <c r="E622" s="217">
        <v>250</v>
      </c>
    </row>
    <row r="623" spans="1:5" s="453" customFormat="1" ht="78.75">
      <c r="A623" s="455" t="s">
        <v>560</v>
      </c>
      <c r="B623" s="1" t="s">
        <v>219</v>
      </c>
      <c r="C623" s="1"/>
      <c r="D623" s="68"/>
      <c r="E623" s="217">
        <f>E624</f>
        <v>5.3</v>
      </c>
    </row>
    <row r="624" spans="1:5" s="453" customFormat="1" ht="26.25">
      <c r="A624" s="39" t="s">
        <v>984</v>
      </c>
      <c r="B624" s="1" t="s">
        <v>219</v>
      </c>
      <c r="C624" s="1" t="s">
        <v>975</v>
      </c>
      <c r="D624" s="68"/>
      <c r="E624" s="217">
        <f>E625</f>
        <v>5.3</v>
      </c>
    </row>
    <row r="625" spans="1:5" s="453" customFormat="1" ht="13.5">
      <c r="A625" s="39" t="s">
        <v>153</v>
      </c>
      <c r="B625" s="1" t="s">
        <v>219</v>
      </c>
      <c r="C625" s="1" t="s">
        <v>975</v>
      </c>
      <c r="D625" s="68" t="s">
        <v>151</v>
      </c>
      <c r="E625" s="217">
        <v>5.3</v>
      </c>
    </row>
    <row r="626" spans="1:5" s="453" customFormat="1" ht="66">
      <c r="A626" s="455" t="s">
        <v>533</v>
      </c>
      <c r="B626" s="1" t="s">
        <v>221</v>
      </c>
      <c r="C626" s="1"/>
      <c r="D626" s="68"/>
      <c r="E626" s="217">
        <f>E627</f>
        <v>737</v>
      </c>
    </row>
    <row r="627" spans="1:5" s="453" customFormat="1" ht="26.25">
      <c r="A627" s="39" t="s">
        <v>984</v>
      </c>
      <c r="B627" s="1" t="s">
        <v>221</v>
      </c>
      <c r="C627" s="1" t="s">
        <v>975</v>
      </c>
      <c r="D627" s="68"/>
      <c r="E627" s="217">
        <f>E628</f>
        <v>737</v>
      </c>
    </row>
    <row r="628" spans="1:5" s="453" customFormat="1" ht="13.5">
      <c r="A628" s="39" t="s">
        <v>153</v>
      </c>
      <c r="B628" s="1" t="s">
        <v>221</v>
      </c>
      <c r="C628" s="1" t="s">
        <v>975</v>
      </c>
      <c r="D628" s="68" t="s">
        <v>151</v>
      </c>
      <c r="E628" s="217">
        <v>737</v>
      </c>
    </row>
    <row r="629" spans="1:5" s="451" customFormat="1" ht="52.5">
      <c r="A629" s="450" t="s">
        <v>534</v>
      </c>
      <c r="B629" s="60" t="s">
        <v>50</v>
      </c>
      <c r="C629" s="60"/>
      <c r="D629" s="59"/>
      <c r="E629" s="216">
        <f>E630+E633+E636+E639+E642+E645</f>
        <v>254</v>
      </c>
    </row>
    <row r="630" spans="1:5" s="453" customFormat="1" ht="66">
      <c r="A630" s="455" t="s">
        <v>535</v>
      </c>
      <c r="B630" s="1" t="s">
        <v>226</v>
      </c>
      <c r="C630" s="1"/>
      <c r="D630" s="68"/>
      <c r="E630" s="217">
        <f>E631</f>
        <v>34</v>
      </c>
    </row>
    <row r="631" spans="1:5" s="453" customFormat="1" ht="26.25">
      <c r="A631" s="39" t="s">
        <v>984</v>
      </c>
      <c r="B631" s="1" t="s">
        <v>226</v>
      </c>
      <c r="C631" s="1" t="s">
        <v>975</v>
      </c>
      <c r="D631" s="68"/>
      <c r="E631" s="217">
        <f>E632</f>
        <v>34</v>
      </c>
    </row>
    <row r="632" spans="1:5" s="453" customFormat="1" ht="13.5">
      <c r="A632" s="95" t="s">
        <v>223</v>
      </c>
      <c r="B632" s="1" t="s">
        <v>226</v>
      </c>
      <c r="C632" s="1" t="s">
        <v>975</v>
      </c>
      <c r="D632" s="68" t="s">
        <v>222</v>
      </c>
      <c r="E632" s="217">
        <v>34</v>
      </c>
    </row>
    <row r="633" spans="1:5" s="453" customFormat="1" ht="78.75">
      <c r="A633" s="455" t="s">
        <v>561</v>
      </c>
      <c r="B633" s="1" t="s">
        <v>227</v>
      </c>
      <c r="C633" s="1"/>
      <c r="D633" s="68"/>
      <c r="E633" s="217">
        <f>E634</f>
        <v>70</v>
      </c>
    </row>
    <row r="634" spans="1:5" s="453" customFormat="1" ht="26.25">
      <c r="A634" s="39" t="s">
        <v>984</v>
      </c>
      <c r="B634" s="1" t="s">
        <v>227</v>
      </c>
      <c r="C634" s="1" t="s">
        <v>975</v>
      </c>
      <c r="D634" s="68"/>
      <c r="E634" s="217">
        <f>E635</f>
        <v>70</v>
      </c>
    </row>
    <row r="635" spans="1:5" s="453" customFormat="1" ht="13.5">
      <c r="A635" s="95" t="s">
        <v>223</v>
      </c>
      <c r="B635" s="1" t="s">
        <v>227</v>
      </c>
      <c r="C635" s="1" t="s">
        <v>975</v>
      </c>
      <c r="D635" s="68" t="s">
        <v>222</v>
      </c>
      <c r="E635" s="217">
        <v>70</v>
      </c>
    </row>
    <row r="636" spans="1:5" s="453" customFormat="1" ht="52.5">
      <c r="A636" s="455" t="s">
        <v>536</v>
      </c>
      <c r="B636" s="1" t="s">
        <v>228</v>
      </c>
      <c r="C636" s="1"/>
      <c r="D636" s="68"/>
      <c r="E636" s="217">
        <f>E637</f>
        <v>95</v>
      </c>
    </row>
    <row r="637" spans="1:5" s="453" customFormat="1" ht="26.25">
      <c r="A637" s="39" t="s">
        <v>984</v>
      </c>
      <c r="B637" s="1" t="s">
        <v>228</v>
      </c>
      <c r="C637" s="1" t="s">
        <v>975</v>
      </c>
      <c r="D637" s="68"/>
      <c r="E637" s="217">
        <f>E638</f>
        <v>95</v>
      </c>
    </row>
    <row r="638" spans="1:5" s="453" customFormat="1" ht="13.5">
      <c r="A638" s="95" t="s">
        <v>223</v>
      </c>
      <c r="B638" s="1" t="s">
        <v>228</v>
      </c>
      <c r="C638" s="1" t="s">
        <v>975</v>
      </c>
      <c r="D638" s="68" t="s">
        <v>222</v>
      </c>
      <c r="E638" s="217">
        <v>95</v>
      </c>
    </row>
    <row r="639" spans="1:5" s="453" customFormat="1" ht="66">
      <c r="A639" s="455" t="s">
        <v>537</v>
      </c>
      <c r="B639" s="1" t="s">
        <v>229</v>
      </c>
      <c r="C639" s="1"/>
      <c r="D639" s="68"/>
      <c r="E639" s="217">
        <f>E640</f>
        <v>20</v>
      </c>
    </row>
    <row r="640" spans="1:5" s="453" customFormat="1" ht="26.25">
      <c r="A640" s="39" t="s">
        <v>984</v>
      </c>
      <c r="B640" s="1" t="s">
        <v>229</v>
      </c>
      <c r="C640" s="1" t="s">
        <v>975</v>
      </c>
      <c r="D640" s="68"/>
      <c r="E640" s="217">
        <f>E641</f>
        <v>20</v>
      </c>
    </row>
    <row r="641" spans="1:5" s="453" customFormat="1" ht="13.5">
      <c r="A641" s="95" t="s">
        <v>223</v>
      </c>
      <c r="B641" s="1" t="s">
        <v>229</v>
      </c>
      <c r="C641" s="1" t="s">
        <v>975</v>
      </c>
      <c r="D641" s="68" t="s">
        <v>222</v>
      </c>
      <c r="E641" s="217">
        <v>20</v>
      </c>
    </row>
    <row r="642" spans="1:5" s="453" customFormat="1" ht="66">
      <c r="A642" s="455" t="s">
        <v>538</v>
      </c>
      <c r="B642" s="1" t="s">
        <v>230</v>
      </c>
      <c r="C642" s="1"/>
      <c r="D642" s="68"/>
      <c r="E642" s="217">
        <f>E643</f>
        <v>10</v>
      </c>
    </row>
    <row r="643" spans="1:5" s="453" customFormat="1" ht="26.25">
      <c r="A643" s="39" t="s">
        <v>984</v>
      </c>
      <c r="B643" s="1" t="s">
        <v>230</v>
      </c>
      <c r="C643" s="1" t="s">
        <v>975</v>
      </c>
      <c r="D643" s="68"/>
      <c r="E643" s="217">
        <f>E644</f>
        <v>10</v>
      </c>
    </row>
    <row r="644" spans="1:5" s="453" customFormat="1" ht="13.5">
      <c r="A644" s="95" t="s">
        <v>223</v>
      </c>
      <c r="B644" s="1" t="s">
        <v>230</v>
      </c>
      <c r="C644" s="1" t="s">
        <v>975</v>
      </c>
      <c r="D644" s="68" t="s">
        <v>222</v>
      </c>
      <c r="E644" s="217">
        <v>10</v>
      </c>
    </row>
    <row r="645" spans="1:5" s="453" customFormat="1" ht="66">
      <c r="A645" s="455" t="s">
        <v>539</v>
      </c>
      <c r="B645" s="1" t="s">
        <v>231</v>
      </c>
      <c r="C645" s="1"/>
      <c r="D645" s="68"/>
      <c r="E645" s="217">
        <f>E646</f>
        <v>25</v>
      </c>
    </row>
    <row r="646" spans="1:5" s="453" customFormat="1" ht="26.25">
      <c r="A646" s="39" t="s">
        <v>984</v>
      </c>
      <c r="B646" s="1" t="s">
        <v>231</v>
      </c>
      <c r="C646" s="1" t="s">
        <v>975</v>
      </c>
      <c r="D646" s="68"/>
      <c r="E646" s="217">
        <f>E647</f>
        <v>25</v>
      </c>
    </row>
    <row r="647" spans="1:5" s="453" customFormat="1" ht="13.5">
      <c r="A647" s="95" t="s">
        <v>223</v>
      </c>
      <c r="B647" s="1" t="s">
        <v>231</v>
      </c>
      <c r="C647" s="1" t="s">
        <v>975</v>
      </c>
      <c r="D647" s="68" t="s">
        <v>222</v>
      </c>
      <c r="E647" s="217">
        <v>25</v>
      </c>
    </row>
    <row r="648" spans="1:5" ht="66">
      <c r="A648" s="450" t="s">
        <v>540</v>
      </c>
      <c r="B648" s="60" t="s">
        <v>51</v>
      </c>
      <c r="C648" s="60"/>
      <c r="D648" s="59"/>
      <c r="E648" s="216">
        <f>E649+E652</f>
        <v>61</v>
      </c>
    </row>
    <row r="649" spans="1:5" ht="66">
      <c r="A649" s="455" t="s">
        <v>541</v>
      </c>
      <c r="B649" s="1" t="s">
        <v>232</v>
      </c>
      <c r="C649" s="1"/>
      <c r="D649" s="68"/>
      <c r="E649" s="217">
        <f>E650</f>
        <v>25</v>
      </c>
    </row>
    <row r="650" spans="1:5" ht="26.25">
      <c r="A650" s="39" t="s">
        <v>984</v>
      </c>
      <c r="B650" s="1" t="s">
        <v>232</v>
      </c>
      <c r="C650" s="1" t="s">
        <v>975</v>
      </c>
      <c r="D650" s="68"/>
      <c r="E650" s="217">
        <f>E651</f>
        <v>25</v>
      </c>
    </row>
    <row r="651" spans="1:5" ht="13.5">
      <c r="A651" s="95" t="s">
        <v>223</v>
      </c>
      <c r="B651" s="1" t="s">
        <v>232</v>
      </c>
      <c r="C651" s="1" t="s">
        <v>975</v>
      </c>
      <c r="D651" s="68" t="s">
        <v>222</v>
      </c>
      <c r="E651" s="217">
        <v>25</v>
      </c>
    </row>
    <row r="652" spans="1:5" ht="66">
      <c r="A652" s="455" t="s">
        <v>542</v>
      </c>
      <c r="B652" s="1" t="s">
        <v>233</v>
      </c>
      <c r="C652" s="1"/>
      <c r="D652" s="68"/>
      <c r="E652" s="217">
        <f>E653</f>
        <v>36</v>
      </c>
    </row>
    <row r="653" spans="1:5" ht="26.25">
      <c r="A653" s="39" t="s">
        <v>984</v>
      </c>
      <c r="B653" s="1" t="s">
        <v>233</v>
      </c>
      <c r="C653" s="1" t="s">
        <v>975</v>
      </c>
      <c r="D653" s="68"/>
      <c r="E653" s="217">
        <f>E654</f>
        <v>36</v>
      </c>
    </row>
    <row r="654" spans="1:5" ht="13.5">
      <c r="A654" s="95" t="s">
        <v>223</v>
      </c>
      <c r="B654" s="1" t="s">
        <v>233</v>
      </c>
      <c r="C654" s="1" t="s">
        <v>975</v>
      </c>
      <c r="D654" s="68" t="s">
        <v>222</v>
      </c>
      <c r="E654" s="217">
        <v>36</v>
      </c>
    </row>
    <row r="655" spans="1:5" ht="66">
      <c r="A655" s="450" t="s">
        <v>543</v>
      </c>
      <c r="B655" s="60" t="s">
        <v>52</v>
      </c>
      <c r="C655" s="60"/>
      <c r="D655" s="59"/>
      <c r="E655" s="216">
        <f>E656+E659+E662</f>
        <v>35</v>
      </c>
    </row>
    <row r="656" spans="1:5" s="451" customFormat="1" ht="66">
      <c r="A656" s="455" t="s">
        <v>544</v>
      </c>
      <c r="B656" s="1" t="s">
        <v>388</v>
      </c>
      <c r="C656" s="1"/>
      <c r="D656" s="68"/>
      <c r="E656" s="217">
        <f>E657</f>
        <v>20</v>
      </c>
    </row>
    <row r="657" spans="1:5" s="451" customFormat="1" ht="26.25">
      <c r="A657" s="39" t="s">
        <v>984</v>
      </c>
      <c r="B657" s="1" t="s">
        <v>388</v>
      </c>
      <c r="C657" s="1" t="s">
        <v>975</v>
      </c>
      <c r="D657" s="68"/>
      <c r="E657" s="217">
        <f>E658</f>
        <v>20</v>
      </c>
    </row>
    <row r="658" spans="1:5" s="451" customFormat="1" ht="13.5">
      <c r="A658" s="95" t="s">
        <v>223</v>
      </c>
      <c r="B658" s="1" t="s">
        <v>388</v>
      </c>
      <c r="C658" s="1" t="s">
        <v>975</v>
      </c>
      <c r="D658" s="68" t="s">
        <v>222</v>
      </c>
      <c r="E658" s="217">
        <v>20</v>
      </c>
    </row>
    <row r="659" spans="1:5" ht="66">
      <c r="A659" s="455" t="s">
        <v>545</v>
      </c>
      <c r="B659" s="1" t="s">
        <v>389</v>
      </c>
      <c r="C659" s="1"/>
      <c r="D659" s="68"/>
      <c r="E659" s="217">
        <f>E660</f>
        <v>9</v>
      </c>
    </row>
    <row r="660" spans="1:5" s="451" customFormat="1" ht="26.25">
      <c r="A660" s="39" t="s">
        <v>984</v>
      </c>
      <c r="B660" s="1" t="s">
        <v>389</v>
      </c>
      <c r="C660" s="1" t="s">
        <v>975</v>
      </c>
      <c r="D660" s="68"/>
      <c r="E660" s="217">
        <f>E661</f>
        <v>9</v>
      </c>
    </row>
    <row r="661" spans="1:5" s="451" customFormat="1" ht="13.5">
      <c r="A661" s="95" t="s">
        <v>223</v>
      </c>
      <c r="B661" s="1" t="s">
        <v>389</v>
      </c>
      <c r="C661" s="1" t="s">
        <v>975</v>
      </c>
      <c r="D661" s="68" t="s">
        <v>222</v>
      </c>
      <c r="E661" s="217">
        <v>9</v>
      </c>
    </row>
    <row r="662" spans="1:5" s="451" customFormat="1" ht="78.75">
      <c r="A662" s="455" t="s">
        <v>546</v>
      </c>
      <c r="B662" s="1" t="s">
        <v>390</v>
      </c>
      <c r="C662" s="1"/>
      <c r="D662" s="68"/>
      <c r="E662" s="217">
        <f>E663</f>
        <v>6</v>
      </c>
    </row>
    <row r="663" spans="1:5" s="451" customFormat="1" ht="26.25">
      <c r="A663" s="39" t="s">
        <v>984</v>
      </c>
      <c r="B663" s="1" t="s">
        <v>390</v>
      </c>
      <c r="C663" s="1" t="s">
        <v>975</v>
      </c>
      <c r="D663" s="68"/>
      <c r="E663" s="217">
        <f>E664</f>
        <v>6</v>
      </c>
    </row>
    <row r="664" spans="1:5" s="451" customFormat="1" ht="13.5">
      <c r="A664" s="95" t="s">
        <v>223</v>
      </c>
      <c r="B664" s="1" t="s">
        <v>390</v>
      </c>
      <c r="C664" s="1" t="s">
        <v>975</v>
      </c>
      <c r="D664" s="68" t="s">
        <v>222</v>
      </c>
      <c r="E664" s="217">
        <v>6</v>
      </c>
    </row>
    <row r="665" spans="1:5" ht="66">
      <c r="A665" s="450" t="s">
        <v>729</v>
      </c>
      <c r="B665" s="60" t="s">
        <v>53</v>
      </c>
      <c r="C665" s="60"/>
      <c r="D665" s="59"/>
      <c r="E665" s="216">
        <f>E666+E669</f>
        <v>1269.2</v>
      </c>
    </row>
    <row r="666" spans="1:5" ht="105">
      <c r="A666" s="455" t="s">
        <v>730</v>
      </c>
      <c r="B666" s="1" t="s">
        <v>994</v>
      </c>
      <c r="C666" s="1"/>
      <c r="D666" s="68"/>
      <c r="E666" s="217">
        <f>E667</f>
        <v>372</v>
      </c>
    </row>
    <row r="667" spans="1:5" ht="26.25">
      <c r="A667" s="455" t="s">
        <v>235</v>
      </c>
      <c r="B667" s="1" t="s">
        <v>994</v>
      </c>
      <c r="C667" s="1" t="s">
        <v>234</v>
      </c>
      <c r="D667" s="68"/>
      <c r="E667" s="217">
        <f>E668</f>
        <v>372</v>
      </c>
    </row>
    <row r="668" spans="1:5" ht="13.5">
      <c r="A668" s="71" t="s">
        <v>173</v>
      </c>
      <c r="B668" s="1" t="s">
        <v>994</v>
      </c>
      <c r="C668" s="1" t="s">
        <v>234</v>
      </c>
      <c r="D668" s="68" t="s">
        <v>172</v>
      </c>
      <c r="E668" s="217">
        <v>372</v>
      </c>
    </row>
    <row r="669" spans="1:5" ht="92.25">
      <c r="A669" s="71" t="s">
        <v>1030</v>
      </c>
      <c r="B669" s="1" t="s">
        <v>1029</v>
      </c>
      <c r="C669" s="1"/>
      <c r="D669" s="68"/>
      <c r="E669" s="217">
        <f>E670</f>
        <v>897.2</v>
      </c>
    </row>
    <row r="670" spans="1:5" ht="26.25">
      <c r="A670" s="455" t="s">
        <v>235</v>
      </c>
      <c r="B670" s="1" t="s">
        <v>1029</v>
      </c>
      <c r="C670" s="1" t="s">
        <v>234</v>
      </c>
      <c r="D670" s="68"/>
      <c r="E670" s="217">
        <f>E671</f>
        <v>897.2</v>
      </c>
    </row>
    <row r="671" spans="1:5" ht="13.5">
      <c r="A671" s="71" t="s">
        <v>173</v>
      </c>
      <c r="B671" s="1" t="s">
        <v>1029</v>
      </c>
      <c r="C671" s="1" t="s">
        <v>234</v>
      </c>
      <c r="D671" s="68" t="s">
        <v>172</v>
      </c>
      <c r="E671" s="217">
        <v>897.2</v>
      </c>
    </row>
    <row r="672" spans="1:5" ht="26.25">
      <c r="A672" s="63" t="s">
        <v>164</v>
      </c>
      <c r="B672" s="89" t="s">
        <v>163</v>
      </c>
      <c r="C672" s="89"/>
      <c r="D672" s="90"/>
      <c r="E672" s="218">
        <f>E673+E677+E754</f>
        <v>119208.7</v>
      </c>
    </row>
    <row r="673" spans="1:5" ht="39">
      <c r="A673" s="450" t="s">
        <v>162</v>
      </c>
      <c r="B673" s="60" t="s">
        <v>161</v>
      </c>
      <c r="C673" s="60"/>
      <c r="D673" s="59"/>
      <c r="E673" s="216">
        <f>E674</f>
        <v>3335</v>
      </c>
    </row>
    <row r="674" spans="1:5" ht="52.5">
      <c r="A674" s="71" t="s">
        <v>87</v>
      </c>
      <c r="B674" s="80" t="s">
        <v>160</v>
      </c>
      <c r="C674" s="80"/>
      <c r="D674" s="81"/>
      <c r="E674" s="219">
        <f>E675</f>
        <v>3335</v>
      </c>
    </row>
    <row r="675" spans="1:5" ht="13.5">
      <c r="A675" s="39" t="s">
        <v>974</v>
      </c>
      <c r="B675" s="80" t="s">
        <v>160</v>
      </c>
      <c r="C675" s="80">
        <v>120</v>
      </c>
      <c r="D675" s="81"/>
      <c r="E675" s="219">
        <f>E676</f>
        <v>3335</v>
      </c>
    </row>
    <row r="676" spans="1:5" ht="39">
      <c r="A676" s="39" t="s">
        <v>149</v>
      </c>
      <c r="B676" s="80" t="s">
        <v>160</v>
      </c>
      <c r="C676" s="80">
        <v>120</v>
      </c>
      <c r="D676" s="81" t="s">
        <v>148</v>
      </c>
      <c r="E676" s="219">
        <v>3335</v>
      </c>
    </row>
    <row r="677" spans="1:5" ht="13.5">
      <c r="A677" s="450" t="s">
        <v>159</v>
      </c>
      <c r="B677" s="60" t="s">
        <v>158</v>
      </c>
      <c r="C677" s="60"/>
      <c r="D677" s="59"/>
      <c r="E677" s="216">
        <f>E678+E685+E701+E710+E715+E718+E723+E726+E731+E736+E741+E746+E749+E707+E704</f>
        <v>114310.09999999999</v>
      </c>
    </row>
    <row r="678" spans="1:5" ht="26.25">
      <c r="A678" s="71" t="s">
        <v>88</v>
      </c>
      <c r="B678" s="80" t="s">
        <v>152</v>
      </c>
      <c r="C678" s="80"/>
      <c r="D678" s="81"/>
      <c r="E678" s="219">
        <f>E679</f>
        <v>73413.5</v>
      </c>
    </row>
    <row r="679" spans="1:5" ht="13.5">
      <c r="A679" s="39" t="s">
        <v>974</v>
      </c>
      <c r="B679" s="80" t="s">
        <v>152</v>
      </c>
      <c r="C679" s="80">
        <v>120</v>
      </c>
      <c r="D679" s="81"/>
      <c r="E679" s="219">
        <f>E680+E681+E682+E683+E684</f>
        <v>73413.5</v>
      </c>
    </row>
    <row r="680" spans="1:5" ht="39">
      <c r="A680" s="39" t="s">
        <v>157</v>
      </c>
      <c r="B680" s="80" t="s">
        <v>152</v>
      </c>
      <c r="C680" s="80">
        <v>120</v>
      </c>
      <c r="D680" s="81" t="s">
        <v>156</v>
      </c>
      <c r="E680" s="219">
        <v>2936.2</v>
      </c>
    </row>
    <row r="681" spans="1:5" ht="39">
      <c r="A681" s="39" t="s">
        <v>149</v>
      </c>
      <c r="B681" s="80" t="s">
        <v>152</v>
      </c>
      <c r="C681" s="80">
        <v>120</v>
      </c>
      <c r="D681" s="81" t="s">
        <v>148</v>
      </c>
      <c r="E681" s="219">
        <v>44697.9</v>
      </c>
    </row>
    <row r="682" spans="1:5" ht="26.25">
      <c r="A682" s="39" t="s">
        <v>155</v>
      </c>
      <c r="B682" s="80" t="s">
        <v>152</v>
      </c>
      <c r="C682" s="80">
        <v>120</v>
      </c>
      <c r="D682" s="81" t="s">
        <v>154</v>
      </c>
      <c r="E682" s="219">
        <v>13746</v>
      </c>
    </row>
    <row r="683" spans="1:5" ht="13.5">
      <c r="A683" s="39" t="s">
        <v>153</v>
      </c>
      <c r="B683" s="80" t="s">
        <v>152</v>
      </c>
      <c r="C683" s="80">
        <v>120</v>
      </c>
      <c r="D683" s="81" t="s">
        <v>151</v>
      </c>
      <c r="E683" s="219">
        <v>7424.4</v>
      </c>
    </row>
    <row r="684" spans="1:5" ht="13.5">
      <c r="A684" s="39" t="s">
        <v>175</v>
      </c>
      <c r="B684" s="80" t="s">
        <v>152</v>
      </c>
      <c r="C684" s="80">
        <v>120</v>
      </c>
      <c r="D684" s="81" t="s">
        <v>174</v>
      </c>
      <c r="E684" s="219">
        <v>4609</v>
      </c>
    </row>
    <row r="685" spans="1:5" ht="26.25">
      <c r="A685" s="39" t="s">
        <v>89</v>
      </c>
      <c r="B685" s="80" t="s">
        <v>150</v>
      </c>
      <c r="C685" s="80"/>
      <c r="D685" s="81"/>
      <c r="E685" s="219">
        <f>E686+E691+E697</f>
        <v>7103.8</v>
      </c>
    </row>
    <row r="686" spans="1:5" ht="13.5">
      <c r="A686" s="71" t="s">
        <v>974</v>
      </c>
      <c r="B686" s="80" t="s">
        <v>150</v>
      </c>
      <c r="C686" s="80">
        <v>120</v>
      </c>
      <c r="D686" s="81"/>
      <c r="E686" s="219">
        <f>E687+E688+E689+E690</f>
        <v>361</v>
      </c>
    </row>
    <row r="687" spans="1:5" ht="39">
      <c r="A687" s="39" t="s">
        <v>157</v>
      </c>
      <c r="B687" s="80" t="s">
        <v>150</v>
      </c>
      <c r="C687" s="80">
        <v>120</v>
      </c>
      <c r="D687" s="81" t="s">
        <v>156</v>
      </c>
      <c r="E687" s="219">
        <v>9</v>
      </c>
    </row>
    <row r="688" spans="1:5" ht="39">
      <c r="A688" s="39" t="s">
        <v>149</v>
      </c>
      <c r="B688" s="80" t="s">
        <v>150</v>
      </c>
      <c r="C688" s="80">
        <v>120</v>
      </c>
      <c r="D688" s="81" t="s">
        <v>148</v>
      </c>
      <c r="E688" s="219">
        <v>240</v>
      </c>
    </row>
    <row r="689" spans="1:5" ht="26.25">
      <c r="A689" s="39" t="s">
        <v>155</v>
      </c>
      <c r="B689" s="80" t="s">
        <v>150</v>
      </c>
      <c r="C689" s="80">
        <v>120</v>
      </c>
      <c r="D689" s="81" t="s">
        <v>154</v>
      </c>
      <c r="E689" s="219">
        <v>67</v>
      </c>
    </row>
    <row r="690" spans="1:5" ht="13.5">
      <c r="A690" s="39" t="s">
        <v>175</v>
      </c>
      <c r="B690" s="80" t="s">
        <v>150</v>
      </c>
      <c r="C690" s="80">
        <v>120</v>
      </c>
      <c r="D690" s="81" t="s">
        <v>174</v>
      </c>
      <c r="E690" s="219">
        <v>45</v>
      </c>
    </row>
    <row r="691" spans="1:5" ht="26.25">
      <c r="A691" s="39" t="s">
        <v>984</v>
      </c>
      <c r="B691" s="80" t="s">
        <v>150</v>
      </c>
      <c r="C691" s="80">
        <v>240</v>
      </c>
      <c r="D691" s="81"/>
      <c r="E691" s="219">
        <f>E692+E693+E694+E695+E696</f>
        <v>6588.8</v>
      </c>
    </row>
    <row r="692" spans="1:5" ht="39">
      <c r="A692" s="39" t="s">
        <v>157</v>
      </c>
      <c r="B692" s="80" t="s">
        <v>150</v>
      </c>
      <c r="C692" s="80">
        <v>240</v>
      </c>
      <c r="D692" s="81" t="s">
        <v>156</v>
      </c>
      <c r="E692" s="219">
        <v>835</v>
      </c>
    </row>
    <row r="693" spans="1:5" ht="39">
      <c r="A693" s="39" t="s">
        <v>149</v>
      </c>
      <c r="B693" s="80" t="s">
        <v>150</v>
      </c>
      <c r="C693" s="80">
        <v>240</v>
      </c>
      <c r="D693" s="81" t="s">
        <v>148</v>
      </c>
      <c r="E693" s="219">
        <f>3945.6+155</f>
        <v>4100.6</v>
      </c>
    </row>
    <row r="694" spans="1:5" ht="26.25">
      <c r="A694" s="39" t="s">
        <v>155</v>
      </c>
      <c r="B694" s="80" t="s">
        <v>150</v>
      </c>
      <c r="C694" s="80">
        <v>240</v>
      </c>
      <c r="D694" s="81" t="s">
        <v>154</v>
      </c>
      <c r="E694" s="219">
        <v>1174.5</v>
      </c>
    </row>
    <row r="695" spans="1:5" ht="13.5">
      <c r="A695" s="39" t="s">
        <v>153</v>
      </c>
      <c r="B695" s="80" t="s">
        <v>150</v>
      </c>
      <c r="C695" s="80">
        <v>240</v>
      </c>
      <c r="D695" s="81" t="s">
        <v>151</v>
      </c>
      <c r="E695" s="219">
        <v>259.7</v>
      </c>
    </row>
    <row r="696" spans="1:5" ht="13.5">
      <c r="A696" s="39" t="s">
        <v>175</v>
      </c>
      <c r="B696" s="80" t="s">
        <v>150</v>
      </c>
      <c r="C696" s="80">
        <v>240</v>
      </c>
      <c r="D696" s="81" t="s">
        <v>174</v>
      </c>
      <c r="E696" s="219">
        <v>219</v>
      </c>
    </row>
    <row r="697" spans="1:5" ht="13.5">
      <c r="A697" s="39" t="s">
        <v>988</v>
      </c>
      <c r="B697" s="80" t="s">
        <v>150</v>
      </c>
      <c r="C697" s="80">
        <v>850</v>
      </c>
      <c r="D697" s="81"/>
      <c r="E697" s="219">
        <f>E698+E699+E700</f>
        <v>154</v>
      </c>
    </row>
    <row r="698" spans="1:5" ht="39">
      <c r="A698" s="39" t="s">
        <v>149</v>
      </c>
      <c r="B698" s="80" t="s">
        <v>150</v>
      </c>
      <c r="C698" s="80">
        <v>850</v>
      </c>
      <c r="D698" s="81" t="s">
        <v>148</v>
      </c>
      <c r="E698" s="219">
        <v>100</v>
      </c>
    </row>
    <row r="699" spans="1:5" ht="26.25">
      <c r="A699" s="39" t="s">
        <v>155</v>
      </c>
      <c r="B699" s="80" t="s">
        <v>150</v>
      </c>
      <c r="C699" s="80">
        <v>850</v>
      </c>
      <c r="D699" s="81" t="s">
        <v>154</v>
      </c>
      <c r="E699" s="219">
        <v>51</v>
      </c>
    </row>
    <row r="700" spans="1:5" ht="13.5">
      <c r="A700" s="39" t="s">
        <v>175</v>
      </c>
      <c r="B700" s="80" t="s">
        <v>150</v>
      </c>
      <c r="C700" s="80">
        <v>850</v>
      </c>
      <c r="D700" s="81" t="s">
        <v>174</v>
      </c>
      <c r="E700" s="219">
        <v>3</v>
      </c>
    </row>
    <row r="701" spans="1:5" ht="52.5">
      <c r="A701" s="71" t="s">
        <v>961</v>
      </c>
      <c r="B701" s="80" t="s">
        <v>920</v>
      </c>
      <c r="C701" s="80"/>
      <c r="D701" s="81"/>
      <c r="E701" s="219">
        <f>E702</f>
        <v>1890.2</v>
      </c>
    </row>
    <row r="702" spans="1:5" ht="13.5">
      <c r="A702" s="39" t="s">
        <v>974</v>
      </c>
      <c r="B702" s="80" t="s">
        <v>920</v>
      </c>
      <c r="C702" s="80">
        <v>120</v>
      </c>
      <c r="D702" s="81"/>
      <c r="E702" s="219">
        <f>E703</f>
        <v>1890.2</v>
      </c>
    </row>
    <row r="703" spans="1:5" ht="26.25">
      <c r="A703" s="39" t="s">
        <v>155</v>
      </c>
      <c r="B703" s="80" t="s">
        <v>920</v>
      </c>
      <c r="C703" s="80">
        <v>120</v>
      </c>
      <c r="D703" s="81" t="s">
        <v>154</v>
      </c>
      <c r="E703" s="219">
        <v>1890.2</v>
      </c>
    </row>
    <row r="704" spans="1:5" ht="39">
      <c r="A704" s="39" t="s">
        <v>1280</v>
      </c>
      <c r="B704" s="80" t="s">
        <v>1279</v>
      </c>
      <c r="C704" s="80"/>
      <c r="D704" s="81"/>
      <c r="E704" s="219">
        <f>E705</f>
        <v>638</v>
      </c>
    </row>
    <row r="705" spans="1:5" ht="13.5">
      <c r="A705" s="39" t="s">
        <v>974</v>
      </c>
      <c r="B705" s="80"/>
      <c r="C705" s="80">
        <v>120</v>
      </c>
      <c r="D705" s="81"/>
      <c r="E705" s="219">
        <f>E706</f>
        <v>638</v>
      </c>
    </row>
    <row r="706" spans="1:5" ht="39">
      <c r="A706" s="39" t="s">
        <v>149</v>
      </c>
      <c r="B706" s="80"/>
      <c r="C706" s="80"/>
      <c r="D706" s="81" t="s">
        <v>148</v>
      </c>
      <c r="E706" s="219">
        <v>638</v>
      </c>
    </row>
    <row r="707" spans="1:5" ht="39">
      <c r="A707" s="71" t="s">
        <v>1032</v>
      </c>
      <c r="B707" s="80" t="s">
        <v>1031</v>
      </c>
      <c r="C707" s="80"/>
      <c r="D707" s="81"/>
      <c r="E707" s="219">
        <f>E708</f>
        <v>256.6</v>
      </c>
    </row>
    <row r="708" spans="1:5" ht="13.5">
      <c r="A708" s="39" t="s">
        <v>974</v>
      </c>
      <c r="B708" s="80" t="s">
        <v>1031</v>
      </c>
      <c r="C708" s="80">
        <v>120</v>
      </c>
      <c r="D708" s="81"/>
      <c r="E708" s="219">
        <f>E709</f>
        <v>256.6</v>
      </c>
    </row>
    <row r="709" spans="1:5" ht="26.25">
      <c r="A709" s="39" t="s">
        <v>155</v>
      </c>
      <c r="B709" s="80" t="s">
        <v>1031</v>
      </c>
      <c r="C709" s="80">
        <v>120</v>
      </c>
      <c r="D709" s="81" t="s">
        <v>154</v>
      </c>
      <c r="E709" s="219">
        <v>256.6</v>
      </c>
    </row>
    <row r="710" spans="1:5" ht="66">
      <c r="A710" s="39" t="s">
        <v>971</v>
      </c>
      <c r="B710" s="80" t="s">
        <v>788</v>
      </c>
      <c r="C710" s="80"/>
      <c r="D710" s="81"/>
      <c r="E710" s="219">
        <f>E711+E713</f>
        <v>4210.400000000001</v>
      </c>
    </row>
    <row r="711" spans="1:5" ht="13.5">
      <c r="A711" s="39" t="s">
        <v>974</v>
      </c>
      <c r="B711" s="80" t="s">
        <v>788</v>
      </c>
      <c r="C711" s="80">
        <v>120</v>
      </c>
      <c r="D711" s="81"/>
      <c r="E711" s="219">
        <f>E712</f>
        <v>4070.8</v>
      </c>
    </row>
    <row r="712" spans="1:5" ht="13.5">
      <c r="A712" s="39" t="s">
        <v>153</v>
      </c>
      <c r="B712" s="80" t="s">
        <v>788</v>
      </c>
      <c r="C712" s="80">
        <v>120</v>
      </c>
      <c r="D712" s="81" t="s">
        <v>151</v>
      </c>
      <c r="E712" s="219">
        <v>4070.8</v>
      </c>
    </row>
    <row r="713" spans="1:5" ht="26.25">
      <c r="A713" s="39" t="s">
        <v>984</v>
      </c>
      <c r="B713" s="80" t="s">
        <v>788</v>
      </c>
      <c r="C713" s="80">
        <v>240</v>
      </c>
      <c r="D713" s="81"/>
      <c r="E713" s="219">
        <f>E714</f>
        <v>139.6</v>
      </c>
    </row>
    <row r="714" spans="1:5" ht="13.5">
      <c r="A714" s="39" t="s">
        <v>153</v>
      </c>
      <c r="B714" s="80" t="s">
        <v>788</v>
      </c>
      <c r="C714" s="80">
        <v>240</v>
      </c>
      <c r="D714" s="81" t="s">
        <v>151</v>
      </c>
      <c r="E714" s="219">
        <v>139.6</v>
      </c>
    </row>
    <row r="715" spans="1:5" ht="52.5">
      <c r="A715" s="71" t="s">
        <v>968</v>
      </c>
      <c r="B715" s="80" t="s">
        <v>392</v>
      </c>
      <c r="C715" s="80"/>
      <c r="D715" s="81"/>
      <c r="E715" s="219">
        <f>E716</f>
        <v>27.9</v>
      </c>
    </row>
    <row r="716" spans="1:5" ht="13.5">
      <c r="A716" s="39" t="s">
        <v>974</v>
      </c>
      <c r="B716" s="80" t="s">
        <v>392</v>
      </c>
      <c r="C716" s="80">
        <v>120</v>
      </c>
      <c r="D716" s="81"/>
      <c r="E716" s="219">
        <f>E717</f>
        <v>27.9</v>
      </c>
    </row>
    <row r="717" spans="1:5" ht="26.25">
      <c r="A717" s="39" t="s">
        <v>155</v>
      </c>
      <c r="B717" s="80" t="s">
        <v>392</v>
      </c>
      <c r="C717" s="80">
        <v>120</v>
      </c>
      <c r="D717" s="81" t="s">
        <v>154</v>
      </c>
      <c r="E717" s="219">
        <v>27.9</v>
      </c>
    </row>
    <row r="718" spans="1:5" ht="39">
      <c r="A718" s="71" t="s">
        <v>967</v>
      </c>
      <c r="B718" s="80" t="s">
        <v>393</v>
      </c>
      <c r="C718" s="80"/>
      <c r="D718" s="81"/>
      <c r="E718" s="219">
        <f>E719+E721</f>
        <v>862.5</v>
      </c>
    </row>
    <row r="719" spans="1:5" ht="13.5">
      <c r="A719" s="39" t="s">
        <v>974</v>
      </c>
      <c r="B719" s="80" t="s">
        <v>393</v>
      </c>
      <c r="C719" s="80">
        <v>120</v>
      </c>
      <c r="D719" s="81"/>
      <c r="E719" s="219">
        <f>E720</f>
        <v>820</v>
      </c>
    </row>
    <row r="720" spans="1:5" ht="26.25">
      <c r="A720" s="39" t="s">
        <v>155</v>
      </c>
      <c r="B720" s="80" t="s">
        <v>393</v>
      </c>
      <c r="C720" s="80">
        <v>120</v>
      </c>
      <c r="D720" s="81" t="s">
        <v>154</v>
      </c>
      <c r="E720" s="219">
        <v>820</v>
      </c>
    </row>
    <row r="721" spans="1:5" ht="26.25">
      <c r="A721" s="39" t="s">
        <v>984</v>
      </c>
      <c r="B721" s="80" t="s">
        <v>393</v>
      </c>
      <c r="C721" s="80">
        <v>240</v>
      </c>
      <c r="D721" s="81"/>
      <c r="E721" s="219">
        <f>E722</f>
        <v>42.5</v>
      </c>
    </row>
    <row r="722" spans="1:5" ht="26.25">
      <c r="A722" s="39" t="s">
        <v>155</v>
      </c>
      <c r="B722" s="80" t="s">
        <v>393</v>
      </c>
      <c r="C722" s="80">
        <v>240</v>
      </c>
      <c r="D722" s="81" t="s">
        <v>154</v>
      </c>
      <c r="E722" s="219">
        <v>42.5</v>
      </c>
    </row>
    <row r="723" spans="1:5" ht="39">
      <c r="A723" s="71" t="s">
        <v>965</v>
      </c>
      <c r="B723" s="80" t="s">
        <v>391</v>
      </c>
      <c r="C723" s="80"/>
      <c r="D723" s="81"/>
      <c r="E723" s="219">
        <f>E724</f>
        <v>582.7</v>
      </c>
    </row>
    <row r="724" spans="1:5" ht="13.5">
      <c r="A724" s="39" t="s">
        <v>974</v>
      </c>
      <c r="B724" s="80" t="s">
        <v>391</v>
      </c>
      <c r="C724" s="80">
        <v>120</v>
      </c>
      <c r="D724" s="81"/>
      <c r="E724" s="219">
        <f>E725</f>
        <v>582.7</v>
      </c>
    </row>
    <row r="725" spans="1:5" s="451" customFormat="1" ht="39">
      <c r="A725" s="39" t="s">
        <v>149</v>
      </c>
      <c r="B725" s="80" t="s">
        <v>391</v>
      </c>
      <c r="C725" s="80">
        <v>120</v>
      </c>
      <c r="D725" s="81" t="s">
        <v>151</v>
      </c>
      <c r="E725" s="219">
        <v>582.7</v>
      </c>
    </row>
    <row r="726" spans="1:5" s="451" customFormat="1" ht="52.5">
      <c r="A726" s="141" t="s">
        <v>969</v>
      </c>
      <c r="B726" s="92" t="s">
        <v>916</v>
      </c>
      <c r="C726" s="97"/>
      <c r="D726" s="81"/>
      <c r="E726" s="219">
        <f>E727+E729</f>
        <v>287.7</v>
      </c>
    </row>
    <row r="727" spans="1:5" s="451" customFormat="1" ht="13.5">
      <c r="A727" s="39" t="s">
        <v>974</v>
      </c>
      <c r="B727" s="92" t="s">
        <v>916</v>
      </c>
      <c r="C727" s="80">
        <v>120</v>
      </c>
      <c r="D727" s="81"/>
      <c r="E727" s="219">
        <f>E728</f>
        <v>261.5</v>
      </c>
    </row>
    <row r="728" spans="1:5" s="451" customFormat="1" ht="39">
      <c r="A728" s="39" t="s">
        <v>149</v>
      </c>
      <c r="B728" s="92" t="s">
        <v>916</v>
      </c>
      <c r="C728" s="80">
        <v>120</v>
      </c>
      <c r="D728" s="81" t="s">
        <v>148</v>
      </c>
      <c r="E728" s="219">
        <v>261.5</v>
      </c>
    </row>
    <row r="729" spans="1:5" s="451" customFormat="1" ht="26.25">
      <c r="A729" s="71" t="s">
        <v>984</v>
      </c>
      <c r="B729" s="92" t="s">
        <v>916</v>
      </c>
      <c r="C729" s="1" t="s">
        <v>975</v>
      </c>
      <c r="D729" s="81"/>
      <c r="E729" s="219">
        <f>E730</f>
        <v>26.2</v>
      </c>
    </row>
    <row r="730" spans="1:5" s="451" customFormat="1" ht="39">
      <c r="A730" s="39" t="s">
        <v>149</v>
      </c>
      <c r="B730" s="92" t="s">
        <v>916</v>
      </c>
      <c r="C730" s="1" t="s">
        <v>975</v>
      </c>
      <c r="D730" s="81" t="s">
        <v>148</v>
      </c>
      <c r="E730" s="219">
        <v>26.2</v>
      </c>
    </row>
    <row r="731" spans="1:5" ht="39">
      <c r="A731" s="91" t="s">
        <v>1000</v>
      </c>
      <c r="B731" s="92" t="s">
        <v>919</v>
      </c>
      <c r="C731" s="93"/>
      <c r="D731" s="94"/>
      <c r="E731" s="219">
        <f>E732+E734</f>
        <v>14866.8</v>
      </c>
    </row>
    <row r="732" spans="1:5" ht="13.5">
      <c r="A732" s="39" t="s">
        <v>974</v>
      </c>
      <c r="B732" s="92" t="s">
        <v>919</v>
      </c>
      <c r="C732" s="93">
        <v>120</v>
      </c>
      <c r="D732" s="94"/>
      <c r="E732" s="219">
        <f>E733</f>
        <v>14243.8</v>
      </c>
    </row>
    <row r="733" spans="1:5" ht="39">
      <c r="A733" s="39" t="s">
        <v>149</v>
      </c>
      <c r="B733" s="92" t="s">
        <v>919</v>
      </c>
      <c r="C733" s="93">
        <v>120</v>
      </c>
      <c r="D733" s="94" t="s">
        <v>148</v>
      </c>
      <c r="E733" s="219">
        <v>14243.8</v>
      </c>
    </row>
    <row r="734" spans="1:5" ht="26.25">
      <c r="A734" s="39" t="s">
        <v>984</v>
      </c>
      <c r="B734" s="92" t="s">
        <v>919</v>
      </c>
      <c r="C734" s="93">
        <v>240</v>
      </c>
      <c r="D734" s="94"/>
      <c r="E734" s="219">
        <f>E735</f>
        <v>623</v>
      </c>
    </row>
    <row r="735" spans="1:5" ht="39">
      <c r="A735" s="39" t="s">
        <v>149</v>
      </c>
      <c r="B735" s="92" t="s">
        <v>919</v>
      </c>
      <c r="C735" s="93">
        <v>240</v>
      </c>
      <c r="D735" s="94" t="s">
        <v>148</v>
      </c>
      <c r="E735" s="219">
        <v>623</v>
      </c>
    </row>
    <row r="736" spans="1:5" ht="39">
      <c r="A736" s="39" t="s">
        <v>1001</v>
      </c>
      <c r="B736" s="92" t="s">
        <v>921</v>
      </c>
      <c r="C736" s="93"/>
      <c r="D736" s="94"/>
      <c r="E736" s="219">
        <f>E737+E739</f>
        <v>4127</v>
      </c>
    </row>
    <row r="737" spans="1:5" ht="13.5">
      <c r="A737" s="39" t="s">
        <v>974</v>
      </c>
      <c r="B737" s="92" t="s">
        <v>921</v>
      </c>
      <c r="C737" s="93">
        <v>120</v>
      </c>
      <c r="D737" s="94"/>
      <c r="E737" s="219">
        <f>E738</f>
        <v>3666</v>
      </c>
    </row>
    <row r="738" spans="1:5" ht="26.25">
      <c r="A738" s="39" t="s">
        <v>155</v>
      </c>
      <c r="B738" s="92" t="s">
        <v>921</v>
      </c>
      <c r="C738" s="93">
        <v>120</v>
      </c>
      <c r="D738" s="94" t="s">
        <v>154</v>
      </c>
      <c r="E738" s="219">
        <v>3666</v>
      </c>
    </row>
    <row r="739" spans="1:5" ht="26.25">
      <c r="A739" s="39" t="s">
        <v>984</v>
      </c>
      <c r="B739" s="92" t="s">
        <v>921</v>
      </c>
      <c r="C739" s="93">
        <v>240</v>
      </c>
      <c r="D739" s="94"/>
      <c r="E739" s="219">
        <f>E740</f>
        <v>461</v>
      </c>
    </row>
    <row r="740" spans="1:5" ht="26.25">
      <c r="A740" s="39" t="s">
        <v>155</v>
      </c>
      <c r="B740" s="92" t="s">
        <v>921</v>
      </c>
      <c r="C740" s="93">
        <v>240</v>
      </c>
      <c r="D740" s="94" t="s">
        <v>154</v>
      </c>
      <c r="E740" s="219">
        <v>461</v>
      </c>
    </row>
    <row r="741" spans="1:5" ht="52.5">
      <c r="A741" s="91" t="s">
        <v>1003</v>
      </c>
      <c r="B741" s="92" t="s">
        <v>922</v>
      </c>
      <c r="C741" s="93"/>
      <c r="D741" s="94"/>
      <c r="E741" s="219">
        <f>E742+E744</f>
        <v>2954</v>
      </c>
    </row>
    <row r="742" spans="1:5" ht="13.5">
      <c r="A742" s="39" t="s">
        <v>974</v>
      </c>
      <c r="B742" s="92" t="s">
        <v>922</v>
      </c>
      <c r="C742" s="93">
        <v>120</v>
      </c>
      <c r="D742" s="94"/>
      <c r="E742" s="219">
        <f>E743</f>
        <v>2683</v>
      </c>
    </row>
    <row r="743" spans="1:5" ht="13.5">
      <c r="A743" s="39" t="s">
        <v>153</v>
      </c>
      <c r="B743" s="92" t="s">
        <v>922</v>
      </c>
      <c r="C743" s="93">
        <v>120</v>
      </c>
      <c r="D743" s="94" t="s">
        <v>151</v>
      </c>
      <c r="E743" s="219">
        <v>2683</v>
      </c>
    </row>
    <row r="744" spans="1:5" ht="26.25">
      <c r="A744" s="39" t="s">
        <v>984</v>
      </c>
      <c r="B744" s="92" t="s">
        <v>922</v>
      </c>
      <c r="C744" s="93">
        <v>240</v>
      </c>
      <c r="D744" s="94"/>
      <c r="E744" s="219">
        <f>E745</f>
        <v>271</v>
      </c>
    </row>
    <row r="745" spans="1:5" ht="13.5">
      <c r="A745" s="39" t="s">
        <v>153</v>
      </c>
      <c r="B745" s="92" t="s">
        <v>922</v>
      </c>
      <c r="C745" s="93">
        <v>240</v>
      </c>
      <c r="D745" s="94" t="s">
        <v>151</v>
      </c>
      <c r="E745" s="219">
        <v>271</v>
      </c>
    </row>
    <row r="746" spans="1:5" ht="39">
      <c r="A746" s="39" t="s">
        <v>1002</v>
      </c>
      <c r="B746" s="92" t="s">
        <v>924</v>
      </c>
      <c r="C746" s="93"/>
      <c r="D746" s="94"/>
      <c r="E746" s="219">
        <f>E747</f>
        <v>2152</v>
      </c>
    </row>
    <row r="747" spans="1:5" ht="13.5">
      <c r="A747" s="39" t="s">
        <v>974</v>
      </c>
      <c r="B747" s="92" t="s">
        <v>924</v>
      </c>
      <c r="C747" s="93">
        <v>120</v>
      </c>
      <c r="D747" s="94"/>
      <c r="E747" s="219">
        <v>2152</v>
      </c>
    </row>
    <row r="748" spans="1:5" ht="39">
      <c r="A748" s="39" t="s">
        <v>157</v>
      </c>
      <c r="B748" s="92" t="s">
        <v>924</v>
      </c>
      <c r="C748" s="93">
        <v>120</v>
      </c>
      <c r="D748" s="94" t="s">
        <v>156</v>
      </c>
      <c r="E748" s="219">
        <v>2152</v>
      </c>
    </row>
    <row r="749" spans="1:5" ht="39">
      <c r="A749" s="91" t="s">
        <v>1084</v>
      </c>
      <c r="B749" s="92" t="s">
        <v>926</v>
      </c>
      <c r="C749" s="93"/>
      <c r="D749" s="94"/>
      <c r="E749" s="219">
        <f>E750+E752</f>
        <v>937</v>
      </c>
    </row>
    <row r="750" spans="1:5" ht="13.5">
      <c r="A750" s="39" t="s">
        <v>974</v>
      </c>
      <c r="B750" s="92" t="s">
        <v>926</v>
      </c>
      <c r="C750" s="93">
        <v>120</v>
      </c>
      <c r="D750" s="94"/>
      <c r="E750" s="219">
        <f>E751</f>
        <v>887</v>
      </c>
    </row>
    <row r="751" spans="1:5" ht="26.25">
      <c r="A751" s="39" t="s">
        <v>155</v>
      </c>
      <c r="B751" s="92" t="s">
        <v>926</v>
      </c>
      <c r="C751" s="93">
        <v>120</v>
      </c>
      <c r="D751" s="94" t="s">
        <v>154</v>
      </c>
      <c r="E751" s="219">
        <v>887</v>
      </c>
    </row>
    <row r="752" spans="1:5" ht="26.25">
      <c r="A752" s="39" t="s">
        <v>984</v>
      </c>
      <c r="B752" s="92" t="s">
        <v>926</v>
      </c>
      <c r="C752" s="93">
        <v>240</v>
      </c>
      <c r="D752" s="94"/>
      <c r="E752" s="219">
        <f>E753</f>
        <v>50</v>
      </c>
    </row>
    <row r="753" spans="1:5" ht="26.25">
      <c r="A753" s="39" t="s">
        <v>155</v>
      </c>
      <c r="B753" s="92" t="s">
        <v>926</v>
      </c>
      <c r="C753" s="93">
        <v>240</v>
      </c>
      <c r="D753" s="94" t="s">
        <v>154</v>
      </c>
      <c r="E753" s="219">
        <v>50</v>
      </c>
    </row>
    <row r="754" spans="1:5" ht="26.25">
      <c r="A754" s="450" t="s">
        <v>90</v>
      </c>
      <c r="B754" s="60" t="s">
        <v>147</v>
      </c>
      <c r="C754" s="60"/>
      <c r="D754" s="59"/>
      <c r="E754" s="216">
        <f>E755</f>
        <v>1563.6</v>
      </c>
    </row>
    <row r="755" spans="1:5" ht="66">
      <c r="A755" s="71" t="s">
        <v>962</v>
      </c>
      <c r="B755" s="80" t="s">
        <v>176</v>
      </c>
      <c r="C755" s="80"/>
      <c r="D755" s="81"/>
      <c r="E755" s="219">
        <f>E756</f>
        <v>1563.6</v>
      </c>
    </row>
    <row r="756" spans="1:5" s="451" customFormat="1" ht="13.5">
      <c r="A756" s="39" t="s">
        <v>974</v>
      </c>
      <c r="B756" s="80" t="s">
        <v>176</v>
      </c>
      <c r="C756" s="80">
        <v>120</v>
      </c>
      <c r="D756" s="81"/>
      <c r="E756" s="219">
        <f>E757</f>
        <v>1563.6</v>
      </c>
    </row>
    <row r="757" spans="1:5" ht="26.25">
      <c r="A757" s="39" t="s">
        <v>155</v>
      </c>
      <c r="B757" s="80" t="s">
        <v>176</v>
      </c>
      <c r="C757" s="80">
        <v>120</v>
      </c>
      <c r="D757" s="81" t="s">
        <v>154</v>
      </c>
      <c r="E757" s="219">
        <v>1563.6</v>
      </c>
    </row>
    <row r="758" spans="1:5" ht="13.5">
      <c r="A758" s="63" t="s">
        <v>405</v>
      </c>
      <c r="B758" s="89" t="s">
        <v>4</v>
      </c>
      <c r="C758" s="89"/>
      <c r="D758" s="90"/>
      <c r="E758" s="218">
        <f>E759</f>
        <v>272582.6</v>
      </c>
    </row>
    <row r="759" spans="1:5" ht="13.5">
      <c r="A759" s="450" t="s">
        <v>242</v>
      </c>
      <c r="B759" s="60" t="s">
        <v>237</v>
      </c>
      <c r="C759" s="60"/>
      <c r="D759" s="59"/>
      <c r="E759" s="216">
        <f>E760+E773+E776+E779+E782+E803+E824+E852+E847+E770+E785+E827+E830+E788+E791+E806+E809+E812+E833+E800+E818+E821+E794+E815+E838+E797</f>
        <v>272582.6</v>
      </c>
    </row>
    <row r="760" spans="1:5" ht="26.25">
      <c r="A760" s="95" t="s">
        <v>409</v>
      </c>
      <c r="B760" s="80" t="s">
        <v>238</v>
      </c>
      <c r="C760" s="80"/>
      <c r="D760" s="81"/>
      <c r="E760" s="219">
        <f>E761+E764+E767</f>
        <v>62223.600000000006</v>
      </c>
    </row>
    <row r="761" spans="1:5" ht="13.5">
      <c r="A761" s="455" t="s">
        <v>983</v>
      </c>
      <c r="B761" s="80" t="s">
        <v>238</v>
      </c>
      <c r="C761" s="80">
        <v>110</v>
      </c>
      <c r="D761" s="81"/>
      <c r="E761" s="219">
        <f>E762+E763</f>
        <v>45253.3</v>
      </c>
    </row>
    <row r="762" spans="1:5" ht="13.5">
      <c r="A762" s="71" t="s">
        <v>153</v>
      </c>
      <c r="B762" s="80" t="s">
        <v>238</v>
      </c>
      <c r="C762" s="80">
        <v>110</v>
      </c>
      <c r="D762" s="81" t="s">
        <v>151</v>
      </c>
      <c r="E762" s="219">
        <f>31725.3-60</f>
        <v>31665.3</v>
      </c>
    </row>
    <row r="763" spans="1:5" ht="13.5">
      <c r="A763" s="71" t="s">
        <v>175</v>
      </c>
      <c r="B763" s="80" t="s">
        <v>238</v>
      </c>
      <c r="C763" s="80">
        <v>110</v>
      </c>
      <c r="D763" s="81" t="s">
        <v>174</v>
      </c>
      <c r="E763" s="219">
        <f>13576+12</f>
        <v>13588</v>
      </c>
    </row>
    <row r="764" spans="1:5" ht="26.25">
      <c r="A764" s="71" t="s">
        <v>984</v>
      </c>
      <c r="B764" s="80" t="s">
        <v>238</v>
      </c>
      <c r="C764" s="80">
        <v>240</v>
      </c>
      <c r="D764" s="81"/>
      <c r="E764" s="219">
        <f>E765+E766</f>
        <v>16793.5</v>
      </c>
    </row>
    <row r="765" spans="1:5" ht="13.5">
      <c r="A765" s="71" t="s">
        <v>153</v>
      </c>
      <c r="B765" s="80" t="s">
        <v>238</v>
      </c>
      <c r="C765" s="80">
        <v>240</v>
      </c>
      <c r="D765" s="81" t="s">
        <v>151</v>
      </c>
      <c r="E765" s="219">
        <f>16405.3-9-22.8+200+55</f>
        <v>16628.5</v>
      </c>
    </row>
    <row r="766" spans="1:5" ht="13.5">
      <c r="A766" s="71" t="s">
        <v>175</v>
      </c>
      <c r="B766" s="80" t="s">
        <v>238</v>
      </c>
      <c r="C766" s="80">
        <v>240</v>
      </c>
      <c r="D766" s="81" t="s">
        <v>174</v>
      </c>
      <c r="E766" s="219">
        <v>165</v>
      </c>
    </row>
    <row r="767" spans="1:5" ht="13.5">
      <c r="A767" s="39" t="s">
        <v>988</v>
      </c>
      <c r="B767" s="80" t="s">
        <v>238</v>
      </c>
      <c r="C767" s="80">
        <v>850</v>
      </c>
      <c r="D767" s="81"/>
      <c r="E767" s="219">
        <f>E768+E769</f>
        <v>176.8</v>
      </c>
    </row>
    <row r="768" spans="1:5" ht="13.5">
      <c r="A768" s="71" t="s">
        <v>153</v>
      </c>
      <c r="B768" s="80" t="s">
        <v>238</v>
      </c>
      <c r="C768" s="80">
        <v>850</v>
      </c>
      <c r="D768" s="81" t="s">
        <v>151</v>
      </c>
      <c r="E768" s="219">
        <f>138+9+22.8+5</f>
        <v>174.8</v>
      </c>
    </row>
    <row r="769" spans="1:5" ht="13.5">
      <c r="A769" s="71" t="s">
        <v>175</v>
      </c>
      <c r="B769" s="80" t="s">
        <v>238</v>
      </c>
      <c r="C769" s="80">
        <v>850</v>
      </c>
      <c r="D769" s="81" t="s">
        <v>174</v>
      </c>
      <c r="E769" s="219">
        <v>2</v>
      </c>
    </row>
    <row r="770" spans="1:5" ht="26.25">
      <c r="A770" s="71" t="s">
        <v>416</v>
      </c>
      <c r="B770" s="80" t="s">
        <v>239</v>
      </c>
      <c r="C770" s="80"/>
      <c r="D770" s="81"/>
      <c r="E770" s="219">
        <f>E771</f>
        <v>4611.2</v>
      </c>
    </row>
    <row r="771" spans="1:5" ht="13.5">
      <c r="A771" s="71" t="s">
        <v>408</v>
      </c>
      <c r="B771" s="80" t="s">
        <v>239</v>
      </c>
      <c r="C771" s="80">
        <v>870</v>
      </c>
      <c r="D771" s="81"/>
      <c r="E771" s="219">
        <f>E772</f>
        <v>4611.2</v>
      </c>
    </row>
    <row r="772" spans="1:5" ht="13.5">
      <c r="A772" s="71" t="s">
        <v>417</v>
      </c>
      <c r="B772" s="80" t="s">
        <v>239</v>
      </c>
      <c r="C772" s="80">
        <v>870</v>
      </c>
      <c r="D772" s="81" t="s">
        <v>240</v>
      </c>
      <c r="E772" s="219">
        <v>4611.2</v>
      </c>
    </row>
    <row r="773" spans="1:5" ht="39">
      <c r="A773" s="71" t="s">
        <v>412</v>
      </c>
      <c r="B773" s="80" t="s">
        <v>241</v>
      </c>
      <c r="C773" s="80"/>
      <c r="D773" s="81"/>
      <c r="E773" s="219">
        <f>E774</f>
        <v>350</v>
      </c>
    </row>
    <row r="774" spans="1:5" ht="26.25">
      <c r="A774" s="71" t="s">
        <v>984</v>
      </c>
      <c r="B774" s="80" t="s">
        <v>241</v>
      </c>
      <c r="C774" s="80">
        <v>240</v>
      </c>
      <c r="D774" s="81"/>
      <c r="E774" s="219">
        <f>E775</f>
        <v>350</v>
      </c>
    </row>
    <row r="775" spans="1:5" ht="13.5">
      <c r="A775" s="71" t="s">
        <v>153</v>
      </c>
      <c r="B775" s="80" t="s">
        <v>241</v>
      </c>
      <c r="C775" s="80">
        <v>240</v>
      </c>
      <c r="D775" s="81" t="s">
        <v>151</v>
      </c>
      <c r="E775" s="219">
        <v>350</v>
      </c>
    </row>
    <row r="776" spans="1:5" ht="26.25">
      <c r="A776" s="71" t="s">
        <v>415</v>
      </c>
      <c r="B776" s="80" t="s">
        <v>243</v>
      </c>
      <c r="C776" s="80"/>
      <c r="D776" s="81"/>
      <c r="E776" s="219">
        <f>E777</f>
        <v>300</v>
      </c>
    </row>
    <row r="777" spans="1:5" ht="26.25">
      <c r="A777" s="71" t="s">
        <v>984</v>
      </c>
      <c r="B777" s="80" t="s">
        <v>243</v>
      </c>
      <c r="C777" s="80">
        <v>240</v>
      </c>
      <c r="D777" s="81"/>
      <c r="E777" s="219">
        <f>E778</f>
        <v>300</v>
      </c>
    </row>
    <row r="778" spans="1:5" ht="13.5">
      <c r="A778" s="71" t="s">
        <v>153</v>
      </c>
      <c r="B778" s="80" t="s">
        <v>243</v>
      </c>
      <c r="C778" s="80">
        <v>240</v>
      </c>
      <c r="D778" s="81" t="s">
        <v>151</v>
      </c>
      <c r="E778" s="219">
        <v>300</v>
      </c>
    </row>
    <row r="779" spans="1:5" ht="26.25">
      <c r="A779" s="71" t="s">
        <v>407</v>
      </c>
      <c r="B779" s="80" t="s">
        <v>244</v>
      </c>
      <c r="C779" s="80"/>
      <c r="D779" s="81"/>
      <c r="E779" s="219">
        <f>E780</f>
        <v>200</v>
      </c>
    </row>
    <row r="780" spans="1:5" ht="13.5">
      <c r="A780" s="39" t="s">
        <v>988</v>
      </c>
      <c r="B780" s="80" t="s">
        <v>244</v>
      </c>
      <c r="C780" s="80">
        <v>850</v>
      </c>
      <c r="D780" s="81"/>
      <c r="E780" s="219">
        <f>E781</f>
        <v>200</v>
      </c>
    </row>
    <row r="781" spans="1:5" ht="13.5">
      <c r="A781" s="71" t="s">
        <v>153</v>
      </c>
      <c r="B781" s="80" t="s">
        <v>244</v>
      </c>
      <c r="C781" s="80">
        <v>850</v>
      </c>
      <c r="D781" s="81" t="s">
        <v>151</v>
      </c>
      <c r="E781" s="219">
        <v>200</v>
      </c>
    </row>
    <row r="782" spans="1:5" ht="26.25">
      <c r="A782" s="71" t="s">
        <v>413</v>
      </c>
      <c r="B782" s="80" t="s">
        <v>410</v>
      </c>
      <c r="C782" s="80"/>
      <c r="D782" s="81"/>
      <c r="E782" s="219">
        <f>E783</f>
        <v>1403.6</v>
      </c>
    </row>
    <row r="783" spans="1:5" ht="26.25">
      <c r="A783" s="71" t="s">
        <v>984</v>
      </c>
      <c r="B783" s="80" t="s">
        <v>410</v>
      </c>
      <c r="C783" s="80">
        <v>240</v>
      </c>
      <c r="D783" s="81"/>
      <c r="E783" s="219">
        <f>E784</f>
        <v>1403.6</v>
      </c>
    </row>
    <row r="784" spans="1:5" ht="13.5">
      <c r="A784" s="71" t="s">
        <v>153</v>
      </c>
      <c r="B784" s="80" t="s">
        <v>410</v>
      </c>
      <c r="C784" s="80">
        <v>240</v>
      </c>
      <c r="D784" s="81" t="s">
        <v>151</v>
      </c>
      <c r="E784" s="219">
        <f>450+953.6</f>
        <v>1403.6</v>
      </c>
    </row>
    <row r="785" spans="1:5" ht="26.25">
      <c r="A785" s="317" t="s">
        <v>743</v>
      </c>
      <c r="B785" s="201" t="s">
        <v>744</v>
      </c>
      <c r="C785" s="80"/>
      <c r="D785" s="81"/>
      <c r="E785" s="219">
        <f>E786</f>
        <v>544.5</v>
      </c>
    </row>
    <row r="786" spans="1:5" ht="13.5">
      <c r="A786" s="317" t="s">
        <v>741</v>
      </c>
      <c r="B786" s="201" t="s">
        <v>744</v>
      </c>
      <c r="C786" s="80">
        <v>730</v>
      </c>
      <c r="D786" s="81"/>
      <c r="E786" s="219">
        <f>E787</f>
        <v>544.5</v>
      </c>
    </row>
    <row r="787" spans="1:5" ht="13.5">
      <c r="A787" s="317" t="s">
        <v>742</v>
      </c>
      <c r="B787" s="201" t="s">
        <v>744</v>
      </c>
      <c r="C787" s="80">
        <v>730</v>
      </c>
      <c r="D787" s="81" t="s">
        <v>740</v>
      </c>
      <c r="E787" s="219">
        <v>544.5</v>
      </c>
    </row>
    <row r="788" spans="1:5" ht="39">
      <c r="A788" s="71" t="s">
        <v>1087</v>
      </c>
      <c r="B788" s="198" t="s">
        <v>1047</v>
      </c>
      <c r="C788" s="80"/>
      <c r="D788" s="80"/>
      <c r="E788" s="219">
        <f>E789</f>
        <v>46.39999999999998</v>
      </c>
    </row>
    <row r="789" spans="1:5" ht="26.25">
      <c r="A789" s="71" t="s">
        <v>984</v>
      </c>
      <c r="B789" s="198" t="s">
        <v>1047</v>
      </c>
      <c r="C789" s="80">
        <v>240</v>
      </c>
      <c r="D789" s="80"/>
      <c r="E789" s="219">
        <f>E790</f>
        <v>46.39999999999998</v>
      </c>
    </row>
    <row r="790" spans="1:5" ht="13.5">
      <c r="A790" s="71" t="s">
        <v>153</v>
      </c>
      <c r="B790" s="198" t="s">
        <v>1047</v>
      </c>
      <c r="C790" s="80">
        <v>240</v>
      </c>
      <c r="D790" s="81" t="s">
        <v>151</v>
      </c>
      <c r="E790" s="219">
        <f>1000-953.6</f>
        <v>46.39999999999998</v>
      </c>
    </row>
    <row r="791" spans="1:5" ht="26.25">
      <c r="A791" s="317" t="s">
        <v>1037</v>
      </c>
      <c r="B791" s="198" t="s">
        <v>1046</v>
      </c>
      <c r="C791" s="80"/>
      <c r="D791" s="80"/>
      <c r="E791" s="219">
        <f>E792</f>
        <v>200</v>
      </c>
    </row>
    <row r="792" spans="1:5" ht="26.25">
      <c r="A792" s="39" t="s">
        <v>984</v>
      </c>
      <c r="B792" s="198" t="s">
        <v>1046</v>
      </c>
      <c r="C792" s="80">
        <v>240</v>
      </c>
      <c r="D792" s="81"/>
      <c r="E792" s="219">
        <f>E793</f>
        <v>200</v>
      </c>
    </row>
    <row r="793" spans="1:5" ht="13.5">
      <c r="A793" s="454" t="s">
        <v>101</v>
      </c>
      <c r="B793" s="198" t="s">
        <v>1046</v>
      </c>
      <c r="C793" s="80">
        <v>240</v>
      </c>
      <c r="D793" s="81" t="s">
        <v>100</v>
      </c>
      <c r="E793" s="219">
        <v>200</v>
      </c>
    </row>
    <row r="794" spans="1:5" ht="39">
      <c r="A794" s="466" t="s">
        <v>1186</v>
      </c>
      <c r="B794" s="198" t="s">
        <v>1180</v>
      </c>
      <c r="C794" s="80"/>
      <c r="D794" s="81"/>
      <c r="E794" s="219">
        <f>E795</f>
        <v>99.7</v>
      </c>
    </row>
    <row r="795" spans="1:5" ht="26.25">
      <c r="A795" s="39" t="s">
        <v>984</v>
      </c>
      <c r="B795" s="198" t="s">
        <v>1180</v>
      </c>
      <c r="C795" s="80">
        <v>240</v>
      </c>
      <c r="D795" s="81"/>
      <c r="E795" s="219">
        <f>E796</f>
        <v>99.7</v>
      </c>
    </row>
    <row r="796" spans="1:5" ht="13.5">
      <c r="A796" s="317" t="s">
        <v>1116</v>
      </c>
      <c r="B796" s="198" t="s">
        <v>1180</v>
      </c>
      <c r="C796" s="80">
        <v>240</v>
      </c>
      <c r="D796" s="81" t="s">
        <v>1115</v>
      </c>
      <c r="E796" s="219">
        <v>99.7</v>
      </c>
    </row>
    <row r="797" spans="1:5" ht="39">
      <c r="A797" s="317" t="s">
        <v>1308</v>
      </c>
      <c r="B797" s="198" t="s">
        <v>1307</v>
      </c>
      <c r="C797" s="80"/>
      <c r="D797" s="81"/>
      <c r="E797" s="219">
        <f>E798</f>
        <v>2385.5</v>
      </c>
    </row>
    <row r="798" spans="1:5" ht="13.5">
      <c r="A798" s="317" t="s">
        <v>987</v>
      </c>
      <c r="B798" s="198" t="s">
        <v>1307</v>
      </c>
      <c r="C798" s="80">
        <v>610</v>
      </c>
      <c r="D798" s="81"/>
      <c r="E798" s="219">
        <f>E799</f>
        <v>2385.5</v>
      </c>
    </row>
    <row r="799" spans="1:5" ht="13.5">
      <c r="A799" s="317" t="s">
        <v>63</v>
      </c>
      <c r="B799" s="198" t="s">
        <v>1307</v>
      </c>
      <c r="C799" s="80">
        <v>610</v>
      </c>
      <c r="D799" s="81" t="s">
        <v>62</v>
      </c>
      <c r="E799" s="219">
        <v>2385.5</v>
      </c>
    </row>
    <row r="800" spans="1:5" ht="39">
      <c r="A800" s="454" t="s">
        <v>1128</v>
      </c>
      <c r="B800" s="198" t="s">
        <v>1127</v>
      </c>
      <c r="C800" s="80"/>
      <c r="D800" s="81"/>
      <c r="E800" s="219">
        <f>E801</f>
        <v>251.5</v>
      </c>
    </row>
    <row r="801" spans="1:5" ht="13.5">
      <c r="A801" s="71" t="s">
        <v>75</v>
      </c>
      <c r="B801" s="198" t="s">
        <v>1127</v>
      </c>
      <c r="C801" s="80">
        <v>540</v>
      </c>
      <c r="D801" s="81"/>
      <c r="E801" s="219">
        <f>E802</f>
        <v>251.5</v>
      </c>
    </row>
    <row r="802" spans="1:5" ht="13.5">
      <c r="A802" s="71" t="s">
        <v>203</v>
      </c>
      <c r="B802" s="198" t="s">
        <v>1127</v>
      </c>
      <c r="C802" s="80">
        <v>540</v>
      </c>
      <c r="D802" s="81" t="s">
        <v>202</v>
      </c>
      <c r="E802" s="219">
        <v>251.5</v>
      </c>
    </row>
    <row r="803" spans="1:5" ht="26.25">
      <c r="A803" s="71" t="s">
        <v>414</v>
      </c>
      <c r="B803" s="80" t="s">
        <v>411</v>
      </c>
      <c r="C803" s="80"/>
      <c r="D803" s="81"/>
      <c r="E803" s="219">
        <f>E804</f>
        <v>30953.4</v>
      </c>
    </row>
    <row r="804" spans="1:5" ht="13.5">
      <c r="A804" s="71" t="s">
        <v>981</v>
      </c>
      <c r="B804" s="80" t="s">
        <v>411</v>
      </c>
      <c r="C804" s="80">
        <v>510</v>
      </c>
      <c r="D804" s="81"/>
      <c r="E804" s="219">
        <f>E805</f>
        <v>30953.4</v>
      </c>
    </row>
    <row r="805" spans="1:5" ht="13.5">
      <c r="A805" s="96" t="s">
        <v>982</v>
      </c>
      <c r="B805" s="80" t="s">
        <v>411</v>
      </c>
      <c r="C805" s="80">
        <v>510</v>
      </c>
      <c r="D805" s="81" t="s">
        <v>280</v>
      </c>
      <c r="E805" s="219">
        <v>30953.4</v>
      </c>
    </row>
    <row r="806" spans="1:5" ht="52.5">
      <c r="A806" s="71" t="s">
        <v>755</v>
      </c>
      <c r="B806" s="80" t="s">
        <v>1040</v>
      </c>
      <c r="C806" s="80"/>
      <c r="D806" s="81"/>
      <c r="E806" s="219">
        <f>E807</f>
        <v>3500</v>
      </c>
    </row>
    <row r="807" spans="1:5" ht="13.5">
      <c r="A807" s="71" t="s">
        <v>75</v>
      </c>
      <c r="B807" s="80" t="s">
        <v>1040</v>
      </c>
      <c r="C807" s="80">
        <v>540</v>
      </c>
      <c r="D807" s="81"/>
      <c r="E807" s="219">
        <f>E808</f>
        <v>3500</v>
      </c>
    </row>
    <row r="808" spans="1:5" ht="13.5">
      <c r="A808" s="454" t="s">
        <v>101</v>
      </c>
      <c r="B808" s="80" t="s">
        <v>1040</v>
      </c>
      <c r="C808" s="80">
        <v>540</v>
      </c>
      <c r="D808" s="81" t="s">
        <v>100</v>
      </c>
      <c r="E808" s="219">
        <v>3500</v>
      </c>
    </row>
    <row r="809" spans="1:5" ht="66">
      <c r="A809" s="71" t="s">
        <v>1085</v>
      </c>
      <c r="B809" s="80" t="s">
        <v>1045</v>
      </c>
      <c r="C809" s="80"/>
      <c r="D809" s="81"/>
      <c r="E809" s="219">
        <f>E810</f>
        <v>21558</v>
      </c>
    </row>
    <row r="810" spans="1:5" ht="13.5">
      <c r="A810" s="466" t="s">
        <v>61</v>
      </c>
      <c r="B810" s="80" t="s">
        <v>1045</v>
      </c>
      <c r="C810" s="80">
        <v>540</v>
      </c>
      <c r="D810" s="81"/>
      <c r="E810" s="219">
        <f>E811</f>
        <v>21558</v>
      </c>
    </row>
    <row r="811" spans="1:5" ht="13.5">
      <c r="A811" s="454" t="s">
        <v>1038</v>
      </c>
      <c r="B811" s="80" t="s">
        <v>1045</v>
      </c>
      <c r="C811" s="80">
        <v>540</v>
      </c>
      <c r="D811" s="81" t="s">
        <v>1039</v>
      </c>
      <c r="E811" s="219">
        <f>21038+520</f>
        <v>21558</v>
      </c>
    </row>
    <row r="812" spans="1:5" ht="39">
      <c r="A812" s="454" t="s">
        <v>1112</v>
      </c>
      <c r="B812" s="80" t="s">
        <v>1111</v>
      </c>
      <c r="C812" s="80"/>
      <c r="D812" s="81"/>
      <c r="E812" s="219">
        <f>E813</f>
        <v>4797.4</v>
      </c>
    </row>
    <row r="813" spans="1:5" ht="13.5">
      <c r="A813" s="466" t="s">
        <v>61</v>
      </c>
      <c r="B813" s="80" t="s">
        <v>1111</v>
      </c>
      <c r="C813" s="80">
        <v>540</v>
      </c>
      <c r="D813" s="81"/>
      <c r="E813" s="219">
        <f>E814</f>
        <v>4797.4</v>
      </c>
    </row>
    <row r="814" spans="1:5" ht="13.5">
      <c r="A814" s="454" t="s">
        <v>187</v>
      </c>
      <c r="B814" s="80" t="s">
        <v>1111</v>
      </c>
      <c r="C814" s="80">
        <v>540</v>
      </c>
      <c r="D814" s="81" t="s">
        <v>186</v>
      </c>
      <c r="E814" s="219">
        <v>4797.4</v>
      </c>
    </row>
    <row r="815" spans="1:5" ht="39">
      <c r="A815" s="454" t="s">
        <v>1232</v>
      </c>
      <c r="B815" s="80" t="s">
        <v>1231</v>
      </c>
      <c r="C815" s="80"/>
      <c r="D815" s="81"/>
      <c r="E815" s="219">
        <f>E816</f>
        <v>1548.9</v>
      </c>
    </row>
    <row r="816" spans="1:5" ht="26.25">
      <c r="A816" s="39" t="s">
        <v>984</v>
      </c>
      <c r="B816" s="80" t="s">
        <v>1231</v>
      </c>
      <c r="C816" s="80">
        <v>240</v>
      </c>
      <c r="D816" s="81"/>
      <c r="E816" s="219">
        <f>E817</f>
        <v>1548.9</v>
      </c>
    </row>
    <row r="817" spans="1:5" ht="13.5">
      <c r="A817" s="454" t="s">
        <v>1234</v>
      </c>
      <c r="B817" s="80" t="s">
        <v>1231</v>
      </c>
      <c r="C817" s="80">
        <v>240</v>
      </c>
      <c r="D817" s="81" t="s">
        <v>1233</v>
      </c>
      <c r="E817" s="219">
        <v>1548.9</v>
      </c>
    </row>
    <row r="818" spans="1:5" ht="52.5">
      <c r="A818" s="454" t="s">
        <v>1131</v>
      </c>
      <c r="B818" s="80" t="s">
        <v>1129</v>
      </c>
      <c r="C818" s="80"/>
      <c r="D818" s="81"/>
      <c r="E818" s="219">
        <f>E819</f>
        <v>9879.6</v>
      </c>
    </row>
    <row r="819" spans="1:5" ht="13.5">
      <c r="A819" s="466" t="s">
        <v>61</v>
      </c>
      <c r="B819" s="80" t="s">
        <v>1129</v>
      </c>
      <c r="C819" s="80">
        <v>540</v>
      </c>
      <c r="D819" s="81"/>
      <c r="E819" s="219">
        <f>E820</f>
        <v>9879.6</v>
      </c>
    </row>
    <row r="820" spans="1:5" ht="13.5">
      <c r="A820" s="71" t="s">
        <v>203</v>
      </c>
      <c r="B820" s="80" t="s">
        <v>1129</v>
      </c>
      <c r="C820" s="80">
        <v>540</v>
      </c>
      <c r="D820" s="81" t="s">
        <v>202</v>
      </c>
      <c r="E820" s="219">
        <v>9879.6</v>
      </c>
    </row>
    <row r="821" spans="1:5" ht="39">
      <c r="A821" s="454" t="s">
        <v>1132</v>
      </c>
      <c r="B821" s="80" t="s">
        <v>1130</v>
      </c>
      <c r="C821" s="80"/>
      <c r="D821" s="81"/>
      <c r="E821" s="219">
        <f>E822</f>
        <v>1045.6</v>
      </c>
    </row>
    <row r="822" spans="1:5" ht="13.5">
      <c r="A822" s="466" t="s">
        <v>61</v>
      </c>
      <c r="B822" s="80" t="s">
        <v>1130</v>
      </c>
      <c r="C822" s="80">
        <v>540</v>
      </c>
      <c r="D822" s="81"/>
      <c r="E822" s="219">
        <f>E823</f>
        <v>1045.6</v>
      </c>
    </row>
    <row r="823" spans="1:5" ht="13.5">
      <c r="A823" s="71" t="s">
        <v>203</v>
      </c>
      <c r="B823" s="80" t="s">
        <v>1130</v>
      </c>
      <c r="C823" s="80">
        <v>540</v>
      </c>
      <c r="D823" s="81" t="s">
        <v>202</v>
      </c>
      <c r="E823" s="219">
        <v>1045.6</v>
      </c>
    </row>
    <row r="824" spans="1:5" ht="52.5">
      <c r="A824" s="71" t="s">
        <v>406</v>
      </c>
      <c r="B824" s="80" t="s">
        <v>236</v>
      </c>
      <c r="C824" s="80"/>
      <c r="D824" s="81"/>
      <c r="E824" s="219">
        <f>E825</f>
        <v>94325.2</v>
      </c>
    </row>
    <row r="825" spans="1:5" ht="13.5">
      <c r="A825" s="71" t="s">
        <v>981</v>
      </c>
      <c r="B825" s="80" t="s">
        <v>236</v>
      </c>
      <c r="C825" s="80">
        <v>510</v>
      </c>
      <c r="D825" s="81"/>
      <c r="E825" s="219">
        <f>E826</f>
        <v>94325.2</v>
      </c>
    </row>
    <row r="826" spans="1:5" ht="13.5">
      <c r="A826" s="96" t="s">
        <v>982</v>
      </c>
      <c r="B826" s="80" t="s">
        <v>236</v>
      </c>
      <c r="C826" s="80">
        <v>510</v>
      </c>
      <c r="D826" s="81" t="s">
        <v>280</v>
      </c>
      <c r="E826" s="219">
        <v>94325.2</v>
      </c>
    </row>
    <row r="827" spans="1:5" ht="52.5">
      <c r="A827" s="141" t="s">
        <v>964</v>
      </c>
      <c r="B827" s="80" t="s">
        <v>838</v>
      </c>
      <c r="C827" s="80"/>
      <c r="D827" s="81"/>
      <c r="E827" s="219">
        <f>E828</f>
        <v>475.3</v>
      </c>
    </row>
    <row r="828" spans="1:5" ht="26.25">
      <c r="A828" s="71" t="s">
        <v>984</v>
      </c>
      <c r="B828" s="80" t="s">
        <v>838</v>
      </c>
      <c r="C828" s="80">
        <v>240</v>
      </c>
      <c r="D828" s="81"/>
      <c r="E828" s="219">
        <f>E829</f>
        <v>475.3</v>
      </c>
    </row>
    <row r="829" spans="1:5" ht="13.5">
      <c r="A829" s="39" t="s">
        <v>1102</v>
      </c>
      <c r="B829" s="80" t="s">
        <v>838</v>
      </c>
      <c r="C829" s="80">
        <v>240</v>
      </c>
      <c r="D829" s="81" t="s">
        <v>1101</v>
      </c>
      <c r="E829" s="219">
        <v>475.3</v>
      </c>
    </row>
    <row r="830" spans="1:5" ht="39">
      <c r="A830" s="91" t="s">
        <v>1034</v>
      </c>
      <c r="B830" s="201" t="s">
        <v>1033</v>
      </c>
      <c r="C830" s="80"/>
      <c r="D830" s="302"/>
      <c r="E830" s="219">
        <f>E831</f>
        <v>2273</v>
      </c>
    </row>
    <row r="831" spans="1:5" ht="13.5">
      <c r="A831" s="39" t="s">
        <v>992</v>
      </c>
      <c r="B831" s="201" t="s">
        <v>1033</v>
      </c>
      <c r="C831" s="80">
        <v>310</v>
      </c>
      <c r="D831" s="302"/>
      <c r="E831" s="219">
        <f>E832</f>
        <v>2273</v>
      </c>
    </row>
    <row r="832" spans="1:5" ht="13.5">
      <c r="A832" s="71" t="s">
        <v>203</v>
      </c>
      <c r="B832" s="201" t="s">
        <v>1033</v>
      </c>
      <c r="C832" s="80">
        <v>310</v>
      </c>
      <c r="D832" s="302" t="s">
        <v>202</v>
      </c>
      <c r="E832" s="219">
        <v>2273</v>
      </c>
    </row>
    <row r="833" spans="1:5" ht="39">
      <c r="A833" s="317" t="s">
        <v>1126</v>
      </c>
      <c r="B833" s="201" t="s">
        <v>1125</v>
      </c>
      <c r="C833" s="80"/>
      <c r="D833" s="302"/>
      <c r="E833" s="219">
        <f>E834</f>
        <v>5793</v>
      </c>
    </row>
    <row r="834" spans="1:5" ht="13.5">
      <c r="A834" s="466" t="s">
        <v>61</v>
      </c>
      <c r="B834" s="201" t="s">
        <v>1125</v>
      </c>
      <c r="C834" s="80">
        <v>540</v>
      </c>
      <c r="D834" s="302"/>
      <c r="E834" s="219">
        <f>E835+E836+E837</f>
        <v>5793</v>
      </c>
    </row>
    <row r="835" spans="1:5" ht="13.5">
      <c r="A835" s="317" t="s">
        <v>1116</v>
      </c>
      <c r="B835" s="201" t="s">
        <v>1125</v>
      </c>
      <c r="C835" s="80">
        <v>540</v>
      </c>
      <c r="D835" s="302" t="s">
        <v>1115</v>
      </c>
      <c r="E835" s="219">
        <v>665</v>
      </c>
    </row>
    <row r="836" spans="1:5" ht="13.5">
      <c r="A836" s="317" t="s">
        <v>58</v>
      </c>
      <c r="B836" s="201" t="s">
        <v>1125</v>
      </c>
      <c r="C836" s="80">
        <v>540</v>
      </c>
      <c r="D836" s="302" t="s">
        <v>57</v>
      </c>
      <c r="E836" s="219">
        <f>3478+1600</f>
        <v>5078</v>
      </c>
    </row>
    <row r="837" spans="1:5" ht="13.5">
      <c r="A837" s="317" t="s">
        <v>65</v>
      </c>
      <c r="B837" s="201" t="s">
        <v>1125</v>
      </c>
      <c r="C837" s="80">
        <v>540</v>
      </c>
      <c r="D837" s="302" t="s">
        <v>64</v>
      </c>
      <c r="E837" s="219">
        <v>50</v>
      </c>
    </row>
    <row r="838" spans="1:5" ht="26.25">
      <c r="A838" s="317" t="s">
        <v>1277</v>
      </c>
      <c r="B838" s="201" t="s">
        <v>1254</v>
      </c>
      <c r="C838" s="80"/>
      <c r="D838" s="302"/>
      <c r="E838" s="219">
        <f>E845+E839+E841+E843</f>
        <v>5000</v>
      </c>
    </row>
    <row r="839" spans="1:5" ht="13.5">
      <c r="A839" s="317" t="s">
        <v>61</v>
      </c>
      <c r="B839" s="201" t="s">
        <v>1254</v>
      </c>
      <c r="C839" s="80">
        <v>540</v>
      </c>
      <c r="D839" s="302"/>
      <c r="E839" s="219">
        <f>E840</f>
        <v>2642.2</v>
      </c>
    </row>
    <row r="840" spans="1:5" ht="13.5">
      <c r="A840" s="317" t="s">
        <v>1050</v>
      </c>
      <c r="B840" s="201" t="s">
        <v>1254</v>
      </c>
      <c r="C840" s="80">
        <v>540</v>
      </c>
      <c r="D840" s="302" t="s">
        <v>1052</v>
      </c>
      <c r="E840" s="219">
        <v>2642.2</v>
      </c>
    </row>
    <row r="841" spans="1:5" ht="13.5">
      <c r="A841" s="317" t="s">
        <v>61</v>
      </c>
      <c r="B841" s="201" t="s">
        <v>1254</v>
      </c>
      <c r="C841" s="80">
        <v>540</v>
      </c>
      <c r="D841" s="302"/>
      <c r="E841" s="219">
        <f>E842</f>
        <v>2067</v>
      </c>
    </row>
    <row r="842" spans="1:5" ht="13.5">
      <c r="A842" s="317" t="s">
        <v>1116</v>
      </c>
      <c r="B842" s="201" t="s">
        <v>1254</v>
      </c>
      <c r="C842" s="80">
        <v>540</v>
      </c>
      <c r="D842" s="302" t="s">
        <v>1115</v>
      </c>
      <c r="E842" s="219">
        <v>2067</v>
      </c>
    </row>
    <row r="843" spans="1:5" ht="13.5">
      <c r="A843" s="317" t="s">
        <v>61</v>
      </c>
      <c r="B843" s="201" t="s">
        <v>1254</v>
      </c>
      <c r="C843" s="80">
        <v>540</v>
      </c>
      <c r="D843" s="302"/>
      <c r="E843" s="219">
        <f>E844</f>
        <v>231.8</v>
      </c>
    </row>
    <row r="844" spans="1:5" ht="13.5">
      <c r="A844" s="317" t="s">
        <v>58</v>
      </c>
      <c r="B844" s="201" t="s">
        <v>1254</v>
      </c>
      <c r="C844" s="80">
        <v>540</v>
      </c>
      <c r="D844" s="302" t="s">
        <v>57</v>
      </c>
      <c r="E844" s="219">
        <v>231.8</v>
      </c>
    </row>
    <row r="845" spans="1:5" ht="13.5">
      <c r="A845" s="317" t="s">
        <v>61</v>
      </c>
      <c r="B845" s="201" t="s">
        <v>1254</v>
      </c>
      <c r="C845" s="80">
        <v>540</v>
      </c>
      <c r="D845" s="302"/>
      <c r="E845" s="219">
        <f>E846</f>
        <v>59</v>
      </c>
    </row>
    <row r="846" spans="1:5" ht="13.5">
      <c r="A846" s="317" t="s">
        <v>153</v>
      </c>
      <c r="B846" s="201" t="s">
        <v>1254</v>
      </c>
      <c r="C846" s="80">
        <v>540</v>
      </c>
      <c r="D846" s="302" t="s">
        <v>151</v>
      </c>
      <c r="E846" s="219">
        <v>59</v>
      </c>
    </row>
    <row r="847" spans="1:5" ht="39">
      <c r="A847" s="91" t="s">
        <v>1004</v>
      </c>
      <c r="B847" s="92" t="s">
        <v>923</v>
      </c>
      <c r="C847" s="93"/>
      <c r="D847" s="94"/>
      <c r="E847" s="219">
        <f>E848+E850</f>
        <v>15166</v>
      </c>
    </row>
    <row r="848" spans="1:5" ht="13.5">
      <c r="A848" s="455" t="s">
        <v>983</v>
      </c>
      <c r="B848" s="92" t="s">
        <v>923</v>
      </c>
      <c r="C848" s="93">
        <v>110</v>
      </c>
      <c r="D848" s="94"/>
      <c r="E848" s="219">
        <f>E849</f>
        <v>7872.4</v>
      </c>
    </row>
    <row r="849" spans="1:5" ht="13.5">
      <c r="A849" s="39" t="s">
        <v>153</v>
      </c>
      <c r="B849" s="92" t="s">
        <v>923</v>
      </c>
      <c r="C849" s="93">
        <v>110</v>
      </c>
      <c r="D849" s="94" t="s">
        <v>151</v>
      </c>
      <c r="E849" s="219">
        <f>7872+0.4</f>
        <v>7872.4</v>
      </c>
    </row>
    <row r="850" spans="1:5" ht="26.25">
      <c r="A850" s="71" t="s">
        <v>984</v>
      </c>
      <c r="B850" s="92" t="s">
        <v>923</v>
      </c>
      <c r="C850" s="93">
        <v>240</v>
      </c>
      <c r="D850" s="94"/>
      <c r="E850" s="219">
        <f>E851</f>
        <v>7293.6</v>
      </c>
    </row>
    <row r="851" spans="1:5" ht="13.5">
      <c r="A851" s="71" t="s">
        <v>153</v>
      </c>
      <c r="B851" s="92" t="s">
        <v>923</v>
      </c>
      <c r="C851" s="93">
        <v>240</v>
      </c>
      <c r="D851" s="94" t="s">
        <v>151</v>
      </c>
      <c r="E851" s="219">
        <f>7294-0.4</f>
        <v>7293.6</v>
      </c>
    </row>
    <row r="852" spans="1:5" ht="39">
      <c r="A852" s="91" t="s">
        <v>1005</v>
      </c>
      <c r="B852" s="92" t="s">
        <v>925</v>
      </c>
      <c r="C852" s="93"/>
      <c r="D852" s="94"/>
      <c r="E852" s="219">
        <f>E853+E855+E857</f>
        <v>3651.2</v>
      </c>
    </row>
    <row r="853" spans="1:5" ht="13.5">
      <c r="A853" s="455" t="s">
        <v>983</v>
      </c>
      <c r="B853" s="92" t="s">
        <v>925</v>
      </c>
      <c r="C853" s="93">
        <v>110</v>
      </c>
      <c r="D853" s="94"/>
      <c r="E853" s="219">
        <f>E854</f>
        <v>3519.2</v>
      </c>
    </row>
    <row r="854" spans="1:5" ht="13.5">
      <c r="A854" s="39" t="s">
        <v>153</v>
      </c>
      <c r="B854" s="92" t="s">
        <v>925</v>
      </c>
      <c r="C854" s="93">
        <v>110</v>
      </c>
      <c r="D854" s="94" t="s">
        <v>151</v>
      </c>
      <c r="E854" s="219">
        <v>3519.2</v>
      </c>
    </row>
    <row r="855" spans="1:5" ht="26.25">
      <c r="A855" s="71" t="s">
        <v>984</v>
      </c>
      <c r="B855" s="92" t="s">
        <v>925</v>
      </c>
      <c r="C855" s="93">
        <v>240</v>
      </c>
      <c r="D855" s="94"/>
      <c r="E855" s="219">
        <f>E856</f>
        <v>130</v>
      </c>
    </row>
    <row r="856" spans="1:5" ht="13.5">
      <c r="A856" s="71" t="s">
        <v>153</v>
      </c>
      <c r="B856" s="92" t="s">
        <v>925</v>
      </c>
      <c r="C856" s="93">
        <v>240</v>
      </c>
      <c r="D856" s="94" t="s">
        <v>151</v>
      </c>
      <c r="E856" s="219">
        <v>130</v>
      </c>
    </row>
    <row r="857" spans="1:5" ht="13.5">
      <c r="A857" s="39" t="s">
        <v>988</v>
      </c>
      <c r="B857" s="92" t="s">
        <v>925</v>
      </c>
      <c r="C857" s="93">
        <v>850</v>
      </c>
      <c r="D857" s="94"/>
      <c r="E857" s="219">
        <f>E858</f>
        <v>2</v>
      </c>
    </row>
    <row r="858" spans="1:5" ht="13.5">
      <c r="A858" s="71" t="s">
        <v>153</v>
      </c>
      <c r="B858" s="92" t="s">
        <v>925</v>
      </c>
      <c r="C858" s="93">
        <v>850</v>
      </c>
      <c r="D858" s="94" t="s">
        <v>151</v>
      </c>
      <c r="E858" s="219">
        <v>2</v>
      </c>
    </row>
    <row r="859" spans="1:5" ht="13.5">
      <c r="A859" s="554" t="s">
        <v>56</v>
      </c>
      <c r="B859" s="555"/>
      <c r="C859" s="555"/>
      <c r="D859" s="556"/>
      <c r="E859" s="218">
        <f>E758+E672+E605+E552+E544+E510+E307+E277+E137+E108+E59+E13+E22</f>
        <v>2511239.4</v>
      </c>
    </row>
  </sheetData>
  <sheetProtection/>
  <autoFilter ref="A12:E859"/>
  <mergeCells count="2">
    <mergeCell ref="A859:D859"/>
    <mergeCell ref="A9:E9"/>
  </mergeCells>
  <printOptions/>
  <pageMargins left="0.5118110236220472" right="0" top="0" bottom="0" header="0" footer="0"/>
  <pageSetup fitToHeight="59" fitToWidth="1" horizontalDpi="600" verticalDpi="600" orientation="portrait" paperSize="9" scale="87" r:id="rId1"/>
  <ignoredErrors>
    <ignoredError sqref="C25:C26 D26 C35:C36 D36 C42:C43 D4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1.7109375" style="98" customWidth="1"/>
    <col min="2" max="2" width="7.421875" style="261" customWidth="1"/>
    <col min="3" max="3" width="12.140625" style="261" customWidth="1"/>
    <col min="4" max="4" width="7.8515625" style="261" customWidth="1"/>
    <col min="5" max="5" width="17.140625" style="278" customWidth="1"/>
    <col min="6" max="16384" width="8.8515625" style="98" customWidth="1"/>
  </cols>
  <sheetData>
    <row r="1" ht="13.5">
      <c r="E1" s="319" t="s">
        <v>171</v>
      </c>
    </row>
    <row r="2" ht="13.5">
      <c r="E2" s="179" t="s">
        <v>170</v>
      </c>
    </row>
    <row r="3" ht="13.5">
      <c r="E3" s="179" t="s">
        <v>299</v>
      </c>
    </row>
    <row r="4" ht="13.5">
      <c r="E4" s="179" t="s">
        <v>1006</v>
      </c>
    </row>
    <row r="5" ht="13.5">
      <c r="E5" s="179" t="s">
        <v>1320</v>
      </c>
    </row>
    <row r="6" ht="13.5">
      <c r="E6" s="262" t="s">
        <v>702</v>
      </c>
    </row>
    <row r="7" ht="13.5">
      <c r="E7" s="263"/>
    </row>
    <row r="8" ht="13.5">
      <c r="E8" s="263"/>
    </row>
    <row r="9" spans="1:5" s="264" customFormat="1" ht="57.75" customHeight="1">
      <c r="A9" s="559" t="s">
        <v>827</v>
      </c>
      <c r="B9" s="559"/>
      <c r="C9" s="559"/>
      <c r="D9" s="559"/>
      <c r="E9" s="559"/>
    </row>
    <row r="12" spans="1:5" s="265" customFormat="1" ht="26.25">
      <c r="A12" s="59" t="s">
        <v>169</v>
      </c>
      <c r="B12" s="59" t="s">
        <v>166</v>
      </c>
      <c r="C12" s="468" t="s">
        <v>168</v>
      </c>
      <c r="D12" s="468" t="s">
        <v>167</v>
      </c>
      <c r="E12" s="216" t="s">
        <v>165</v>
      </c>
    </row>
    <row r="13" spans="1:5" s="266" customFormat="1" ht="14.25">
      <c r="A13" s="143" t="s">
        <v>267</v>
      </c>
      <c r="B13" s="145" t="s">
        <v>266</v>
      </c>
      <c r="C13" s="469"/>
      <c r="D13" s="469"/>
      <c r="E13" s="146">
        <f>E14+E24+E69+E96+E101</f>
        <v>203433.19999999998</v>
      </c>
    </row>
    <row r="14" spans="1:5" s="266" customFormat="1" ht="41.25">
      <c r="A14" s="153" t="s">
        <v>157</v>
      </c>
      <c r="B14" s="145" t="s">
        <v>156</v>
      </c>
      <c r="C14" s="470"/>
      <c r="D14" s="470"/>
      <c r="E14" s="146">
        <f>E15</f>
        <v>5932.2</v>
      </c>
    </row>
    <row r="15" spans="1:5" s="178" customFormat="1" ht="26.25">
      <c r="A15" s="63" t="s">
        <v>164</v>
      </c>
      <c r="B15" s="59" t="s">
        <v>156</v>
      </c>
      <c r="C15" s="103" t="s">
        <v>163</v>
      </c>
      <c r="D15" s="103"/>
      <c r="E15" s="61">
        <f>E16</f>
        <v>5932.2</v>
      </c>
    </row>
    <row r="16" spans="1:5" s="178" customFormat="1" ht="13.5">
      <c r="A16" s="65" t="s">
        <v>159</v>
      </c>
      <c r="B16" s="59" t="s">
        <v>156</v>
      </c>
      <c r="C16" s="468" t="s">
        <v>158</v>
      </c>
      <c r="D16" s="468"/>
      <c r="E16" s="61">
        <f>E17+E19+E22</f>
        <v>5932.2</v>
      </c>
    </row>
    <row r="17" spans="1:5" s="267" customFormat="1" ht="39">
      <c r="A17" s="78" t="s">
        <v>88</v>
      </c>
      <c r="B17" s="68" t="s">
        <v>156</v>
      </c>
      <c r="C17" s="79" t="s">
        <v>152</v>
      </c>
      <c r="D17" s="79"/>
      <c r="E17" s="69">
        <f>E18</f>
        <v>2936.2</v>
      </c>
    </row>
    <row r="18" spans="1:5" ht="13.5">
      <c r="A18" s="88" t="s">
        <v>974</v>
      </c>
      <c r="B18" s="68" t="s">
        <v>156</v>
      </c>
      <c r="C18" s="79" t="s">
        <v>152</v>
      </c>
      <c r="D18" s="79">
        <v>120</v>
      </c>
      <c r="E18" s="69">
        <v>2936.2</v>
      </c>
    </row>
    <row r="19" spans="1:5" ht="26.25">
      <c r="A19" s="88" t="s">
        <v>89</v>
      </c>
      <c r="B19" s="68" t="s">
        <v>156</v>
      </c>
      <c r="C19" s="79" t="s">
        <v>150</v>
      </c>
      <c r="D19" s="79"/>
      <c r="E19" s="69">
        <f>E20+E21</f>
        <v>844</v>
      </c>
    </row>
    <row r="20" spans="1:5" ht="13.5">
      <c r="A20" s="88" t="s">
        <v>974</v>
      </c>
      <c r="B20" s="68" t="s">
        <v>156</v>
      </c>
      <c r="C20" s="79" t="s">
        <v>150</v>
      </c>
      <c r="D20" s="79">
        <v>120</v>
      </c>
      <c r="E20" s="69">
        <v>9</v>
      </c>
    </row>
    <row r="21" spans="1:5" ht="26.25">
      <c r="A21" s="88" t="s">
        <v>984</v>
      </c>
      <c r="B21" s="68" t="s">
        <v>156</v>
      </c>
      <c r="C21" s="79" t="s">
        <v>150</v>
      </c>
      <c r="D21" s="79">
        <v>240</v>
      </c>
      <c r="E21" s="69">
        <v>835</v>
      </c>
    </row>
    <row r="22" spans="1:5" ht="39">
      <c r="A22" s="88" t="s">
        <v>1002</v>
      </c>
      <c r="B22" s="68" t="s">
        <v>156</v>
      </c>
      <c r="C22" s="79" t="s">
        <v>924</v>
      </c>
      <c r="D22" s="79"/>
      <c r="E22" s="69">
        <f>E23</f>
        <v>2152</v>
      </c>
    </row>
    <row r="23" spans="1:5" ht="13.5">
      <c r="A23" s="88" t="s">
        <v>974</v>
      </c>
      <c r="B23" s="68" t="s">
        <v>156</v>
      </c>
      <c r="C23" s="79" t="s">
        <v>924</v>
      </c>
      <c r="D23" s="79">
        <v>120</v>
      </c>
      <c r="E23" s="69">
        <v>2152</v>
      </c>
    </row>
    <row r="24" spans="1:5" s="268" customFormat="1" ht="41.25">
      <c r="A24" s="143" t="s">
        <v>149</v>
      </c>
      <c r="B24" s="145" t="s">
        <v>148</v>
      </c>
      <c r="C24" s="469"/>
      <c r="D24" s="469"/>
      <c r="E24" s="146">
        <f>E25+E30+E35+E40+E48</f>
        <v>78684.3</v>
      </c>
    </row>
    <row r="25" spans="1:5" s="267" customFormat="1" ht="39">
      <c r="A25" s="63" t="s">
        <v>199</v>
      </c>
      <c r="B25" s="59" t="s">
        <v>148</v>
      </c>
      <c r="C25" s="468" t="s">
        <v>200</v>
      </c>
      <c r="D25" s="468"/>
      <c r="E25" s="61">
        <f>E26</f>
        <v>668.4</v>
      </c>
    </row>
    <row r="26" spans="1:5" s="87" customFormat="1" ht="92.25">
      <c r="A26" s="65" t="s">
        <v>440</v>
      </c>
      <c r="B26" s="59" t="s">
        <v>148</v>
      </c>
      <c r="C26" s="468" t="s">
        <v>201</v>
      </c>
      <c r="D26" s="468"/>
      <c r="E26" s="61">
        <f>E27</f>
        <v>668.4</v>
      </c>
    </row>
    <row r="27" spans="1:5" s="178" customFormat="1" ht="118.5">
      <c r="A27" s="73" t="s">
        <v>441</v>
      </c>
      <c r="B27" s="68" t="s">
        <v>148</v>
      </c>
      <c r="C27" s="471" t="s">
        <v>204</v>
      </c>
      <c r="D27" s="471"/>
      <c r="E27" s="69">
        <f>E28+E29</f>
        <v>668.4</v>
      </c>
    </row>
    <row r="28" spans="1:5" s="178" customFormat="1" ht="13.5">
      <c r="A28" s="88" t="s">
        <v>974</v>
      </c>
      <c r="B28" s="68" t="s">
        <v>148</v>
      </c>
      <c r="C28" s="471" t="s">
        <v>204</v>
      </c>
      <c r="D28" s="471">
        <v>120</v>
      </c>
      <c r="E28" s="69">
        <v>548.4</v>
      </c>
    </row>
    <row r="29" spans="1:5" s="178" customFormat="1" ht="26.25">
      <c r="A29" s="72" t="s">
        <v>984</v>
      </c>
      <c r="B29" s="68" t="s">
        <v>148</v>
      </c>
      <c r="C29" s="471" t="s">
        <v>204</v>
      </c>
      <c r="D29" s="471">
        <v>240</v>
      </c>
      <c r="E29" s="69">
        <v>120</v>
      </c>
    </row>
    <row r="30" spans="1:5" s="178" customFormat="1" ht="39">
      <c r="A30" s="63" t="s">
        <v>209</v>
      </c>
      <c r="B30" s="59" t="s">
        <v>148</v>
      </c>
      <c r="C30" s="468" t="s">
        <v>9</v>
      </c>
      <c r="D30" s="468"/>
      <c r="E30" s="61">
        <f>E31</f>
        <v>1106.7</v>
      </c>
    </row>
    <row r="31" spans="1:5" s="269" customFormat="1" ht="78.75">
      <c r="A31" s="65" t="s">
        <v>550</v>
      </c>
      <c r="B31" s="59" t="s">
        <v>148</v>
      </c>
      <c r="C31" s="468" t="s">
        <v>32</v>
      </c>
      <c r="D31" s="468"/>
      <c r="E31" s="61">
        <f>E32</f>
        <v>1106.7</v>
      </c>
    </row>
    <row r="32" spans="1:5" s="178" customFormat="1" ht="92.25">
      <c r="A32" s="74" t="s">
        <v>475</v>
      </c>
      <c r="B32" s="68" t="s">
        <v>148</v>
      </c>
      <c r="C32" s="471" t="s">
        <v>97</v>
      </c>
      <c r="D32" s="471"/>
      <c r="E32" s="69">
        <f>E33+E34</f>
        <v>1106.7</v>
      </c>
    </row>
    <row r="33" spans="1:5" s="178" customFormat="1" ht="13.5">
      <c r="A33" s="88" t="s">
        <v>974</v>
      </c>
      <c r="B33" s="68" t="s">
        <v>148</v>
      </c>
      <c r="C33" s="471" t="s">
        <v>97</v>
      </c>
      <c r="D33" s="471">
        <v>120</v>
      </c>
      <c r="E33" s="69">
        <v>922.2</v>
      </c>
    </row>
    <row r="34" spans="1:5" s="178" customFormat="1" ht="26.25">
      <c r="A34" s="72" t="s">
        <v>984</v>
      </c>
      <c r="B34" s="68" t="s">
        <v>148</v>
      </c>
      <c r="C34" s="471" t="s">
        <v>97</v>
      </c>
      <c r="D34" s="471">
        <v>240</v>
      </c>
      <c r="E34" s="69">
        <v>184.5</v>
      </c>
    </row>
    <row r="35" spans="1:5" s="270" customFormat="1" ht="39">
      <c r="A35" s="63" t="s">
        <v>0</v>
      </c>
      <c r="B35" s="59" t="s">
        <v>148</v>
      </c>
      <c r="C35" s="468" t="s">
        <v>10</v>
      </c>
      <c r="D35" s="468"/>
      <c r="E35" s="61">
        <f>E36</f>
        <v>5603.5</v>
      </c>
    </row>
    <row r="36" spans="1:5" s="270" customFormat="1" ht="78.75">
      <c r="A36" s="65" t="s">
        <v>500</v>
      </c>
      <c r="B36" s="59" t="s">
        <v>148</v>
      </c>
      <c r="C36" s="468" t="s">
        <v>38</v>
      </c>
      <c r="D36" s="468"/>
      <c r="E36" s="61">
        <f>E37</f>
        <v>5603.5</v>
      </c>
    </row>
    <row r="37" spans="1:5" s="87" customFormat="1" ht="92.25">
      <c r="A37" s="39" t="s">
        <v>553</v>
      </c>
      <c r="B37" s="68" t="s">
        <v>148</v>
      </c>
      <c r="C37" s="471" t="s">
        <v>257</v>
      </c>
      <c r="D37" s="471"/>
      <c r="E37" s="69">
        <f>E38+E39</f>
        <v>5603.5</v>
      </c>
    </row>
    <row r="38" spans="1:5" s="87" customFormat="1" ht="13.5">
      <c r="A38" s="39" t="s">
        <v>974</v>
      </c>
      <c r="B38" s="68" t="s">
        <v>148</v>
      </c>
      <c r="C38" s="471" t="s">
        <v>257</v>
      </c>
      <c r="D38" s="471">
        <v>120</v>
      </c>
      <c r="E38" s="69">
        <v>5197.5</v>
      </c>
    </row>
    <row r="39" spans="1:5" s="87" customFormat="1" ht="26.25">
      <c r="A39" s="39" t="s">
        <v>984</v>
      </c>
      <c r="B39" s="68" t="s">
        <v>148</v>
      </c>
      <c r="C39" s="471" t="s">
        <v>257</v>
      </c>
      <c r="D39" s="471">
        <v>240</v>
      </c>
      <c r="E39" s="69">
        <f>306+100</f>
        <v>406</v>
      </c>
    </row>
    <row r="40" spans="1:5" s="178" customFormat="1" ht="39">
      <c r="A40" s="63" t="s">
        <v>437</v>
      </c>
      <c r="B40" s="59" t="s">
        <v>148</v>
      </c>
      <c r="C40" s="468" t="s">
        <v>13</v>
      </c>
      <c r="D40" s="468"/>
      <c r="E40" s="61">
        <f>E41</f>
        <v>3039.7000000000003</v>
      </c>
    </row>
    <row r="41" spans="1:5" s="87" customFormat="1" ht="66">
      <c r="A41" s="65" t="s">
        <v>658</v>
      </c>
      <c r="B41" s="59" t="s">
        <v>148</v>
      </c>
      <c r="C41" s="468" t="s">
        <v>46</v>
      </c>
      <c r="D41" s="468"/>
      <c r="E41" s="61">
        <f>E45+E42</f>
        <v>3039.7000000000003</v>
      </c>
    </row>
    <row r="42" spans="1:5" s="178" customFormat="1" ht="105">
      <c r="A42" s="74" t="s">
        <v>659</v>
      </c>
      <c r="B42" s="68" t="s">
        <v>148</v>
      </c>
      <c r="C42" s="471" t="s">
        <v>193</v>
      </c>
      <c r="D42" s="471"/>
      <c r="E42" s="69">
        <f>E43+E44</f>
        <v>2416.6000000000004</v>
      </c>
    </row>
    <row r="43" spans="1:5" s="178" customFormat="1" ht="13.5">
      <c r="A43" s="88" t="s">
        <v>974</v>
      </c>
      <c r="B43" s="68" t="s">
        <v>148</v>
      </c>
      <c r="C43" s="471" t="s">
        <v>193</v>
      </c>
      <c r="D43" s="471">
        <v>120</v>
      </c>
      <c r="E43" s="69">
        <v>2315.8</v>
      </c>
    </row>
    <row r="44" spans="1:5" s="178" customFormat="1" ht="26.25">
      <c r="A44" s="88" t="s">
        <v>984</v>
      </c>
      <c r="B44" s="68" t="s">
        <v>148</v>
      </c>
      <c r="C44" s="471" t="s">
        <v>193</v>
      </c>
      <c r="D44" s="471">
        <v>240</v>
      </c>
      <c r="E44" s="69">
        <v>100.8</v>
      </c>
    </row>
    <row r="45" spans="1:5" s="178" customFormat="1" ht="92.25">
      <c r="A45" s="74" t="s">
        <v>438</v>
      </c>
      <c r="B45" s="68" t="s">
        <v>148</v>
      </c>
      <c r="C45" s="471" t="s">
        <v>192</v>
      </c>
      <c r="D45" s="471"/>
      <c r="E45" s="69">
        <f>E46+E47</f>
        <v>623.1</v>
      </c>
    </row>
    <row r="46" spans="1:5" s="178" customFormat="1" ht="13.5">
      <c r="A46" s="88" t="s">
        <v>974</v>
      </c>
      <c r="B46" s="68" t="s">
        <v>148</v>
      </c>
      <c r="C46" s="471" t="s">
        <v>192</v>
      </c>
      <c r="D46" s="471">
        <v>120</v>
      </c>
      <c r="E46" s="69">
        <v>578.9</v>
      </c>
    </row>
    <row r="47" spans="1:5" s="178" customFormat="1" ht="26.25">
      <c r="A47" s="88" t="s">
        <v>984</v>
      </c>
      <c r="B47" s="68" t="s">
        <v>148</v>
      </c>
      <c r="C47" s="471" t="s">
        <v>192</v>
      </c>
      <c r="D47" s="471">
        <v>240</v>
      </c>
      <c r="E47" s="69">
        <v>44.2</v>
      </c>
    </row>
    <row r="48" spans="1:5" ht="26.25">
      <c r="A48" s="63" t="s">
        <v>164</v>
      </c>
      <c r="B48" s="59" t="s">
        <v>148</v>
      </c>
      <c r="C48" s="103" t="s">
        <v>163</v>
      </c>
      <c r="D48" s="103"/>
      <c r="E48" s="61">
        <f>E49+E52</f>
        <v>68266</v>
      </c>
    </row>
    <row r="49" spans="1:5" ht="39">
      <c r="A49" s="65" t="s">
        <v>162</v>
      </c>
      <c r="B49" s="59" t="s">
        <v>148</v>
      </c>
      <c r="C49" s="468" t="s">
        <v>161</v>
      </c>
      <c r="D49" s="468"/>
      <c r="E49" s="61">
        <f>E50</f>
        <v>3335</v>
      </c>
    </row>
    <row r="50" spans="1:5" ht="53.25">
      <c r="A50" s="78" t="s">
        <v>87</v>
      </c>
      <c r="B50" s="68" t="s">
        <v>148</v>
      </c>
      <c r="C50" s="79" t="s">
        <v>160</v>
      </c>
      <c r="D50" s="79"/>
      <c r="E50" s="69">
        <f>E51</f>
        <v>3335</v>
      </c>
    </row>
    <row r="51" spans="1:5" ht="13.5">
      <c r="A51" s="88" t="s">
        <v>974</v>
      </c>
      <c r="B51" s="68" t="s">
        <v>148</v>
      </c>
      <c r="C51" s="79" t="s">
        <v>160</v>
      </c>
      <c r="D51" s="79">
        <v>120</v>
      </c>
      <c r="E51" s="69">
        <v>3335</v>
      </c>
    </row>
    <row r="52" spans="1:5" ht="13.5">
      <c r="A52" s="65" t="s">
        <v>159</v>
      </c>
      <c r="B52" s="59" t="s">
        <v>148</v>
      </c>
      <c r="C52" s="468" t="s">
        <v>158</v>
      </c>
      <c r="D52" s="468"/>
      <c r="E52" s="61">
        <f>E53+E55+E61+E63+E66+E59</f>
        <v>64931</v>
      </c>
    </row>
    <row r="53" spans="1:5" ht="39.75">
      <c r="A53" s="78" t="s">
        <v>88</v>
      </c>
      <c r="B53" s="68" t="s">
        <v>148</v>
      </c>
      <c r="C53" s="79" t="s">
        <v>152</v>
      </c>
      <c r="D53" s="79"/>
      <c r="E53" s="69">
        <f>E54</f>
        <v>44697.9</v>
      </c>
    </row>
    <row r="54" spans="1:5" ht="13.5">
      <c r="A54" s="88" t="s">
        <v>974</v>
      </c>
      <c r="B54" s="68" t="s">
        <v>148</v>
      </c>
      <c r="C54" s="79" t="s">
        <v>152</v>
      </c>
      <c r="D54" s="79">
        <v>120</v>
      </c>
      <c r="E54" s="69">
        <v>44697.9</v>
      </c>
    </row>
    <row r="55" spans="1:5" ht="26.25">
      <c r="A55" s="88" t="s">
        <v>89</v>
      </c>
      <c r="B55" s="68" t="s">
        <v>148</v>
      </c>
      <c r="C55" s="79" t="s">
        <v>150</v>
      </c>
      <c r="D55" s="79"/>
      <c r="E55" s="69">
        <f>E56+E57+E58</f>
        <v>4440.6</v>
      </c>
    </row>
    <row r="56" spans="1:5" ht="13.5">
      <c r="A56" s="88" t="s">
        <v>974</v>
      </c>
      <c r="B56" s="68" t="s">
        <v>148</v>
      </c>
      <c r="C56" s="79" t="s">
        <v>150</v>
      </c>
      <c r="D56" s="79">
        <v>120</v>
      </c>
      <c r="E56" s="69">
        <v>240</v>
      </c>
    </row>
    <row r="57" spans="1:5" ht="26.25">
      <c r="A57" s="88" t="s">
        <v>984</v>
      </c>
      <c r="B57" s="68" t="s">
        <v>148</v>
      </c>
      <c r="C57" s="79" t="s">
        <v>150</v>
      </c>
      <c r="D57" s="79">
        <v>240</v>
      </c>
      <c r="E57" s="69">
        <f>3945.6+155</f>
        <v>4100.6</v>
      </c>
    </row>
    <row r="58" spans="1:5" ht="13.5">
      <c r="A58" s="88" t="s">
        <v>988</v>
      </c>
      <c r="B58" s="68" t="s">
        <v>148</v>
      </c>
      <c r="C58" s="79" t="s">
        <v>150</v>
      </c>
      <c r="D58" s="79">
        <v>850</v>
      </c>
      <c r="E58" s="69">
        <v>100</v>
      </c>
    </row>
    <row r="59" spans="1:5" ht="39">
      <c r="A59" s="88" t="s">
        <v>1280</v>
      </c>
      <c r="B59" s="68" t="s">
        <v>148</v>
      </c>
      <c r="C59" s="79" t="s">
        <v>1279</v>
      </c>
      <c r="D59" s="79"/>
      <c r="E59" s="69">
        <f>E60</f>
        <v>638</v>
      </c>
    </row>
    <row r="60" spans="1:5" ht="13.5">
      <c r="A60" s="88" t="s">
        <v>974</v>
      </c>
      <c r="B60" s="68" t="s">
        <v>148</v>
      </c>
      <c r="C60" s="79" t="s">
        <v>1279</v>
      </c>
      <c r="D60" s="79">
        <v>120</v>
      </c>
      <c r="E60" s="69">
        <v>638</v>
      </c>
    </row>
    <row r="61" spans="1:5" ht="39.75">
      <c r="A61" s="78" t="s">
        <v>965</v>
      </c>
      <c r="B61" s="68" t="s">
        <v>148</v>
      </c>
      <c r="C61" s="79" t="s">
        <v>391</v>
      </c>
      <c r="D61" s="79"/>
      <c r="E61" s="69">
        <f>E62</f>
        <v>0</v>
      </c>
    </row>
    <row r="62" spans="1:5" ht="13.5">
      <c r="A62" s="88" t="s">
        <v>974</v>
      </c>
      <c r="B62" s="68" t="s">
        <v>148</v>
      </c>
      <c r="C62" s="79" t="s">
        <v>391</v>
      </c>
      <c r="D62" s="79">
        <v>120</v>
      </c>
      <c r="E62" s="69">
        <v>0</v>
      </c>
    </row>
    <row r="63" spans="1:5" ht="52.5">
      <c r="A63" s="141" t="s">
        <v>966</v>
      </c>
      <c r="B63" s="68" t="s">
        <v>148</v>
      </c>
      <c r="C63" s="472" t="s">
        <v>916</v>
      </c>
      <c r="D63" s="97"/>
      <c r="E63" s="100">
        <f>E64+E65</f>
        <v>287.7</v>
      </c>
    </row>
    <row r="64" spans="1:5" ht="13.5">
      <c r="A64" s="88" t="s">
        <v>974</v>
      </c>
      <c r="B64" s="68" t="s">
        <v>148</v>
      </c>
      <c r="C64" s="472" t="s">
        <v>916</v>
      </c>
      <c r="D64" s="80">
        <v>120</v>
      </c>
      <c r="E64" s="100">
        <v>261.5</v>
      </c>
    </row>
    <row r="65" spans="1:5" ht="27">
      <c r="A65" s="77" t="s">
        <v>984</v>
      </c>
      <c r="B65" s="68" t="s">
        <v>148</v>
      </c>
      <c r="C65" s="472" t="s">
        <v>916</v>
      </c>
      <c r="D65" s="199">
        <v>240</v>
      </c>
      <c r="E65" s="69">
        <v>26.2</v>
      </c>
    </row>
    <row r="66" spans="1:5" ht="39">
      <c r="A66" s="39" t="s">
        <v>1000</v>
      </c>
      <c r="B66" s="68" t="s">
        <v>148</v>
      </c>
      <c r="C66" s="473" t="s">
        <v>919</v>
      </c>
      <c r="D66" s="93"/>
      <c r="E66" s="101">
        <f>E67+E68</f>
        <v>14866.8</v>
      </c>
    </row>
    <row r="67" spans="1:5" ht="13.5">
      <c r="A67" s="88" t="s">
        <v>974</v>
      </c>
      <c r="B67" s="68" t="s">
        <v>148</v>
      </c>
      <c r="C67" s="473" t="s">
        <v>919</v>
      </c>
      <c r="D67" s="93">
        <v>120</v>
      </c>
      <c r="E67" s="101">
        <v>14243.8</v>
      </c>
    </row>
    <row r="68" spans="1:5" ht="26.25">
      <c r="A68" s="88" t="s">
        <v>984</v>
      </c>
      <c r="B68" s="68" t="s">
        <v>148</v>
      </c>
      <c r="C68" s="473" t="s">
        <v>919</v>
      </c>
      <c r="D68" s="93">
        <v>240</v>
      </c>
      <c r="E68" s="101">
        <v>623</v>
      </c>
    </row>
    <row r="69" spans="1:5" s="273" customFormat="1" ht="41.25">
      <c r="A69" s="153" t="s">
        <v>155</v>
      </c>
      <c r="B69" s="145" t="s">
        <v>154</v>
      </c>
      <c r="C69" s="474"/>
      <c r="D69" s="474"/>
      <c r="E69" s="146">
        <f>E70</f>
        <v>24703.3</v>
      </c>
    </row>
    <row r="70" spans="1:5" s="269" customFormat="1" ht="26.25">
      <c r="A70" s="63" t="s">
        <v>164</v>
      </c>
      <c r="B70" s="59" t="s">
        <v>154</v>
      </c>
      <c r="C70" s="103" t="s">
        <v>163</v>
      </c>
      <c r="D70" s="103"/>
      <c r="E70" s="61">
        <f>E71+E93</f>
        <v>24703.3</v>
      </c>
    </row>
    <row r="71" spans="1:5" s="269" customFormat="1" ht="13.5">
      <c r="A71" s="65" t="s">
        <v>159</v>
      </c>
      <c r="B71" s="59" t="s">
        <v>154</v>
      </c>
      <c r="C71" s="468" t="s">
        <v>158</v>
      </c>
      <c r="D71" s="468"/>
      <c r="E71" s="61">
        <f>E72+E74+E82+E84+E87+E90+E78+E80</f>
        <v>23139.7</v>
      </c>
    </row>
    <row r="72" spans="1:5" s="178" customFormat="1" ht="39.75">
      <c r="A72" s="78" t="s">
        <v>88</v>
      </c>
      <c r="B72" s="68" t="s">
        <v>154</v>
      </c>
      <c r="C72" s="79" t="s">
        <v>152</v>
      </c>
      <c r="D72" s="79"/>
      <c r="E72" s="69">
        <f>E73</f>
        <v>13746</v>
      </c>
    </row>
    <row r="73" spans="1:5" s="178" customFormat="1" ht="13.5">
      <c r="A73" s="88" t="s">
        <v>974</v>
      </c>
      <c r="B73" s="68" t="s">
        <v>154</v>
      </c>
      <c r="C73" s="79" t="s">
        <v>152</v>
      </c>
      <c r="D73" s="79">
        <v>120</v>
      </c>
      <c r="E73" s="69">
        <v>13746</v>
      </c>
    </row>
    <row r="74" spans="1:5" s="178" customFormat="1" ht="26.25">
      <c r="A74" s="88" t="s">
        <v>89</v>
      </c>
      <c r="B74" s="68" t="s">
        <v>154</v>
      </c>
      <c r="C74" s="79" t="s">
        <v>150</v>
      </c>
      <c r="D74" s="79"/>
      <c r="E74" s="69">
        <f>E75+E76+E77</f>
        <v>1292.5</v>
      </c>
    </row>
    <row r="75" spans="1:5" s="76" customFormat="1" ht="13.5">
      <c r="A75" s="88" t="s">
        <v>974</v>
      </c>
      <c r="B75" s="68" t="s">
        <v>154</v>
      </c>
      <c r="C75" s="79" t="s">
        <v>150</v>
      </c>
      <c r="D75" s="79">
        <v>120</v>
      </c>
      <c r="E75" s="69">
        <f>37+30</f>
        <v>67</v>
      </c>
    </row>
    <row r="76" spans="1:5" s="178" customFormat="1" ht="26.25">
      <c r="A76" s="88" t="s">
        <v>984</v>
      </c>
      <c r="B76" s="68" t="s">
        <v>154</v>
      </c>
      <c r="C76" s="79" t="s">
        <v>150</v>
      </c>
      <c r="D76" s="79">
        <v>240</v>
      </c>
      <c r="E76" s="69">
        <f>676.5+498</f>
        <v>1174.5</v>
      </c>
    </row>
    <row r="77" spans="1:5" s="178" customFormat="1" ht="13.5">
      <c r="A77" s="88" t="s">
        <v>988</v>
      </c>
      <c r="B77" s="68" t="s">
        <v>154</v>
      </c>
      <c r="C77" s="79" t="s">
        <v>150</v>
      </c>
      <c r="D77" s="79">
        <v>850</v>
      </c>
      <c r="E77" s="69">
        <v>51</v>
      </c>
    </row>
    <row r="78" spans="1:5" ht="39">
      <c r="A78" s="71" t="s">
        <v>970</v>
      </c>
      <c r="B78" s="68" t="s">
        <v>154</v>
      </c>
      <c r="C78" s="79" t="s">
        <v>920</v>
      </c>
      <c r="D78" s="79"/>
      <c r="E78" s="69">
        <f>E79</f>
        <v>1890.2</v>
      </c>
    </row>
    <row r="79" spans="1:5" ht="13.5">
      <c r="A79" s="88" t="s">
        <v>974</v>
      </c>
      <c r="B79" s="68" t="s">
        <v>154</v>
      </c>
      <c r="C79" s="79" t="s">
        <v>920</v>
      </c>
      <c r="D79" s="79">
        <v>120</v>
      </c>
      <c r="E79" s="69">
        <v>1890.2</v>
      </c>
    </row>
    <row r="80" spans="1:5" ht="39">
      <c r="A80" s="71" t="s">
        <v>1032</v>
      </c>
      <c r="B80" s="68" t="s">
        <v>154</v>
      </c>
      <c r="C80" s="79" t="s">
        <v>1031</v>
      </c>
      <c r="D80" s="79"/>
      <c r="E80" s="69">
        <f>E81</f>
        <v>256.6</v>
      </c>
    </row>
    <row r="81" spans="1:5" ht="13.5">
      <c r="A81" s="88" t="s">
        <v>974</v>
      </c>
      <c r="B81" s="68" t="s">
        <v>154</v>
      </c>
      <c r="C81" s="79" t="s">
        <v>1031</v>
      </c>
      <c r="D81" s="79">
        <v>120</v>
      </c>
      <c r="E81" s="69">
        <v>256.6</v>
      </c>
    </row>
    <row r="82" spans="1:5" s="76" customFormat="1" ht="66">
      <c r="A82" s="78" t="s">
        <v>968</v>
      </c>
      <c r="B82" s="68" t="s">
        <v>154</v>
      </c>
      <c r="C82" s="79" t="s">
        <v>392</v>
      </c>
      <c r="D82" s="79"/>
      <c r="E82" s="69">
        <f>E83</f>
        <v>27.9</v>
      </c>
    </row>
    <row r="83" spans="1:5" s="178" customFormat="1" ht="13.5">
      <c r="A83" s="88" t="s">
        <v>974</v>
      </c>
      <c r="B83" s="68" t="s">
        <v>154</v>
      </c>
      <c r="C83" s="79" t="s">
        <v>392</v>
      </c>
      <c r="D83" s="79">
        <v>120</v>
      </c>
      <c r="E83" s="69">
        <v>27.9</v>
      </c>
    </row>
    <row r="84" spans="1:5" s="178" customFormat="1" ht="39.75">
      <c r="A84" s="78" t="s">
        <v>967</v>
      </c>
      <c r="B84" s="68" t="s">
        <v>154</v>
      </c>
      <c r="C84" s="79" t="s">
        <v>393</v>
      </c>
      <c r="D84" s="79"/>
      <c r="E84" s="69">
        <f>E85+E86</f>
        <v>862.5</v>
      </c>
    </row>
    <row r="85" spans="1:5" s="269" customFormat="1" ht="13.5">
      <c r="A85" s="88" t="s">
        <v>974</v>
      </c>
      <c r="B85" s="68" t="s">
        <v>154</v>
      </c>
      <c r="C85" s="79" t="s">
        <v>393</v>
      </c>
      <c r="D85" s="79">
        <v>120</v>
      </c>
      <c r="E85" s="69">
        <v>820</v>
      </c>
    </row>
    <row r="86" spans="1:5" s="269" customFormat="1" ht="26.25">
      <c r="A86" s="88" t="s">
        <v>984</v>
      </c>
      <c r="B86" s="68" t="s">
        <v>154</v>
      </c>
      <c r="C86" s="79" t="s">
        <v>393</v>
      </c>
      <c r="D86" s="79">
        <v>240</v>
      </c>
      <c r="E86" s="69">
        <v>42.5</v>
      </c>
    </row>
    <row r="87" spans="1:5" ht="39">
      <c r="A87" s="88" t="s">
        <v>1001</v>
      </c>
      <c r="B87" s="68" t="s">
        <v>154</v>
      </c>
      <c r="C87" s="473" t="s">
        <v>921</v>
      </c>
      <c r="D87" s="93"/>
      <c r="E87" s="101">
        <f>E88+E89</f>
        <v>4127</v>
      </c>
    </row>
    <row r="88" spans="1:5" s="178" customFormat="1" ht="13.5">
      <c r="A88" s="88" t="s">
        <v>974</v>
      </c>
      <c r="B88" s="68" t="s">
        <v>154</v>
      </c>
      <c r="C88" s="473" t="s">
        <v>921</v>
      </c>
      <c r="D88" s="93">
        <v>120</v>
      </c>
      <c r="E88" s="101">
        <v>3666</v>
      </c>
    </row>
    <row r="89" spans="1:5" s="178" customFormat="1" ht="26.25">
      <c r="A89" s="88" t="s">
        <v>984</v>
      </c>
      <c r="B89" s="68" t="s">
        <v>154</v>
      </c>
      <c r="C89" s="473" t="s">
        <v>921</v>
      </c>
      <c r="D89" s="93">
        <v>240</v>
      </c>
      <c r="E89" s="101">
        <v>461</v>
      </c>
    </row>
    <row r="90" spans="1:5" ht="39">
      <c r="A90" s="39" t="s">
        <v>1084</v>
      </c>
      <c r="B90" s="68" t="s">
        <v>154</v>
      </c>
      <c r="C90" s="473" t="s">
        <v>926</v>
      </c>
      <c r="D90" s="93"/>
      <c r="E90" s="69">
        <f>E91+E92</f>
        <v>937</v>
      </c>
    </row>
    <row r="91" spans="1:5" ht="13.5">
      <c r="A91" s="88" t="s">
        <v>974</v>
      </c>
      <c r="B91" s="68" t="s">
        <v>154</v>
      </c>
      <c r="C91" s="473" t="s">
        <v>926</v>
      </c>
      <c r="D91" s="93">
        <v>120</v>
      </c>
      <c r="E91" s="69">
        <v>887</v>
      </c>
    </row>
    <row r="92" spans="1:5" s="272" customFormat="1" ht="26.25">
      <c r="A92" s="88" t="s">
        <v>984</v>
      </c>
      <c r="B92" s="68" t="s">
        <v>154</v>
      </c>
      <c r="C92" s="473" t="s">
        <v>926</v>
      </c>
      <c r="D92" s="93">
        <v>240</v>
      </c>
      <c r="E92" s="69">
        <v>50</v>
      </c>
    </row>
    <row r="93" spans="1:5" ht="26.25">
      <c r="A93" s="65" t="s">
        <v>90</v>
      </c>
      <c r="B93" s="59" t="s">
        <v>154</v>
      </c>
      <c r="C93" s="468" t="s">
        <v>147</v>
      </c>
      <c r="D93" s="468"/>
      <c r="E93" s="61">
        <f>E94</f>
        <v>1563.6</v>
      </c>
    </row>
    <row r="94" spans="1:5" ht="79.5">
      <c r="A94" s="77" t="s">
        <v>962</v>
      </c>
      <c r="B94" s="68" t="s">
        <v>154</v>
      </c>
      <c r="C94" s="79" t="s">
        <v>176</v>
      </c>
      <c r="D94" s="79"/>
      <c r="E94" s="69">
        <f>E95</f>
        <v>1563.6</v>
      </c>
    </row>
    <row r="95" spans="1:5" ht="13.5">
      <c r="A95" s="88" t="s">
        <v>974</v>
      </c>
      <c r="B95" s="68" t="s">
        <v>154</v>
      </c>
      <c r="C95" s="79" t="s">
        <v>176</v>
      </c>
      <c r="D95" s="79">
        <v>120</v>
      </c>
      <c r="E95" s="69">
        <v>1563.6</v>
      </c>
    </row>
    <row r="96" spans="1:5" s="273" customFormat="1" ht="14.25">
      <c r="A96" s="169" t="s">
        <v>417</v>
      </c>
      <c r="B96" s="145" t="s">
        <v>240</v>
      </c>
      <c r="C96" s="475"/>
      <c r="D96" s="155"/>
      <c r="E96" s="170">
        <f>E97</f>
        <v>4611.2</v>
      </c>
    </row>
    <row r="97" spans="1:5" s="87" customFormat="1" ht="13.5">
      <c r="A97" s="63" t="s">
        <v>405</v>
      </c>
      <c r="B97" s="59" t="s">
        <v>240</v>
      </c>
      <c r="C97" s="103" t="s">
        <v>4</v>
      </c>
      <c r="D97" s="103"/>
      <c r="E97" s="61">
        <f>E98</f>
        <v>4611.2</v>
      </c>
    </row>
    <row r="98" spans="1:5" s="87" customFormat="1" ht="13.5">
      <c r="A98" s="65" t="s">
        <v>242</v>
      </c>
      <c r="B98" s="59" t="s">
        <v>240</v>
      </c>
      <c r="C98" s="468" t="s">
        <v>237</v>
      </c>
      <c r="D98" s="468"/>
      <c r="E98" s="61">
        <f>E99</f>
        <v>4611.2</v>
      </c>
    </row>
    <row r="99" spans="1:5" s="178" customFormat="1" ht="27">
      <c r="A99" s="78" t="s">
        <v>416</v>
      </c>
      <c r="B99" s="68" t="s">
        <v>240</v>
      </c>
      <c r="C99" s="79" t="s">
        <v>239</v>
      </c>
      <c r="D99" s="79"/>
      <c r="E99" s="69">
        <f>E100</f>
        <v>4611.2</v>
      </c>
    </row>
    <row r="100" spans="1:5" s="178" customFormat="1" ht="13.5">
      <c r="A100" s="78" t="s">
        <v>408</v>
      </c>
      <c r="B100" s="68" t="s">
        <v>240</v>
      </c>
      <c r="C100" s="79" t="s">
        <v>239</v>
      </c>
      <c r="D100" s="79">
        <v>870</v>
      </c>
      <c r="E100" s="69">
        <v>4611.2</v>
      </c>
    </row>
    <row r="101" spans="1:5" s="268" customFormat="1" ht="14.25">
      <c r="A101" s="143" t="s">
        <v>153</v>
      </c>
      <c r="B101" s="145" t="s">
        <v>151</v>
      </c>
      <c r="C101" s="469"/>
      <c r="D101" s="469"/>
      <c r="E101" s="146">
        <f>E102+E107+E113+E130+E144+E139+E161</f>
        <v>89502.19999999998</v>
      </c>
    </row>
    <row r="102" spans="1:5" s="269" customFormat="1" ht="39">
      <c r="A102" s="63" t="s">
        <v>1</v>
      </c>
      <c r="B102" s="59" t="s">
        <v>151</v>
      </c>
      <c r="C102" s="468" t="s">
        <v>11</v>
      </c>
      <c r="D102" s="468"/>
      <c r="E102" s="61">
        <f>E103</f>
        <v>298</v>
      </c>
    </row>
    <row r="103" spans="1:5" s="87" customFormat="1" ht="66">
      <c r="A103" s="65" t="s">
        <v>660</v>
      </c>
      <c r="B103" s="59" t="s">
        <v>151</v>
      </c>
      <c r="C103" s="468" t="s">
        <v>43</v>
      </c>
      <c r="D103" s="468"/>
      <c r="E103" s="61">
        <f>E104</f>
        <v>298</v>
      </c>
    </row>
    <row r="104" spans="1:5" s="178" customFormat="1" ht="66">
      <c r="A104" s="39" t="s">
        <v>932</v>
      </c>
      <c r="B104" s="68" t="s">
        <v>151</v>
      </c>
      <c r="C104" s="471" t="s">
        <v>291</v>
      </c>
      <c r="D104" s="471"/>
      <c r="E104" s="69">
        <f>E106+E105</f>
        <v>298</v>
      </c>
    </row>
    <row r="105" spans="1:5" s="178" customFormat="1" ht="13.5">
      <c r="A105" s="88" t="s">
        <v>974</v>
      </c>
      <c r="B105" s="68" t="s">
        <v>151</v>
      </c>
      <c r="C105" s="471" t="s">
        <v>291</v>
      </c>
      <c r="D105" s="471">
        <v>120</v>
      </c>
      <c r="E105" s="69">
        <v>50</v>
      </c>
    </row>
    <row r="106" spans="1:5" s="178" customFormat="1" ht="26.25">
      <c r="A106" s="39" t="s">
        <v>984</v>
      </c>
      <c r="B106" s="68" t="s">
        <v>151</v>
      </c>
      <c r="C106" s="471" t="s">
        <v>291</v>
      </c>
      <c r="D106" s="471">
        <v>240</v>
      </c>
      <c r="E106" s="69">
        <v>248</v>
      </c>
    </row>
    <row r="107" spans="1:5" s="87" customFormat="1" ht="66">
      <c r="A107" s="63" t="s">
        <v>768</v>
      </c>
      <c r="B107" s="59" t="s">
        <v>151</v>
      </c>
      <c r="C107" s="468" t="s">
        <v>12</v>
      </c>
      <c r="D107" s="468"/>
      <c r="E107" s="61">
        <f>E108</f>
        <v>907.9000000000001</v>
      </c>
    </row>
    <row r="108" spans="1:5" s="87" customFormat="1" ht="78.75">
      <c r="A108" s="65" t="s">
        <v>769</v>
      </c>
      <c r="B108" s="59" t="s">
        <v>151</v>
      </c>
      <c r="C108" s="468" t="s">
        <v>45</v>
      </c>
      <c r="D108" s="468"/>
      <c r="E108" s="61">
        <f>E109+E111</f>
        <v>907.9000000000001</v>
      </c>
    </row>
    <row r="109" spans="1:5" s="178" customFormat="1" ht="105">
      <c r="A109" s="74" t="s">
        <v>770</v>
      </c>
      <c r="B109" s="68" t="s">
        <v>151</v>
      </c>
      <c r="C109" s="471" t="s">
        <v>190</v>
      </c>
      <c r="D109" s="471"/>
      <c r="E109" s="69">
        <f>E110</f>
        <v>223</v>
      </c>
    </row>
    <row r="110" spans="1:5" s="178" customFormat="1" ht="26.25">
      <c r="A110" s="39" t="s">
        <v>984</v>
      </c>
      <c r="B110" s="68" t="s">
        <v>151</v>
      </c>
      <c r="C110" s="471" t="s">
        <v>190</v>
      </c>
      <c r="D110" s="471">
        <v>240</v>
      </c>
      <c r="E110" s="69">
        <f>106+85+32</f>
        <v>223</v>
      </c>
    </row>
    <row r="111" spans="1:5" s="178" customFormat="1" ht="105">
      <c r="A111" s="74" t="s">
        <v>771</v>
      </c>
      <c r="B111" s="68" t="s">
        <v>151</v>
      </c>
      <c r="C111" s="471" t="s">
        <v>191</v>
      </c>
      <c r="D111" s="471"/>
      <c r="E111" s="69">
        <f>E112</f>
        <v>684.9000000000001</v>
      </c>
    </row>
    <row r="112" spans="1:5" s="178" customFormat="1" ht="26.25">
      <c r="A112" s="39" t="s">
        <v>984</v>
      </c>
      <c r="B112" s="68" t="s">
        <v>151</v>
      </c>
      <c r="C112" s="471" t="s">
        <v>191</v>
      </c>
      <c r="D112" s="471">
        <v>240</v>
      </c>
      <c r="E112" s="69">
        <f>174.5+318.6+98.5+32+11.6+42+7.7</f>
        <v>684.9000000000001</v>
      </c>
    </row>
    <row r="113" spans="1:5" s="178" customFormat="1" ht="39">
      <c r="A113" s="63" t="s">
        <v>661</v>
      </c>
      <c r="B113" s="59" t="s">
        <v>151</v>
      </c>
      <c r="C113" s="468" t="s">
        <v>14</v>
      </c>
      <c r="D113" s="468"/>
      <c r="E113" s="61">
        <f>E114+E119</f>
        <v>3220.3</v>
      </c>
    </row>
    <row r="114" spans="1:5" s="87" customFormat="1" ht="66">
      <c r="A114" s="65" t="s">
        <v>662</v>
      </c>
      <c r="B114" s="59" t="s">
        <v>151</v>
      </c>
      <c r="C114" s="468" t="s">
        <v>48</v>
      </c>
      <c r="D114" s="468"/>
      <c r="E114" s="61">
        <f>E115+E117</f>
        <v>127</v>
      </c>
    </row>
    <row r="115" spans="1:5" s="178" customFormat="1" ht="78.75">
      <c r="A115" s="74" t="s">
        <v>664</v>
      </c>
      <c r="B115" s="68" t="s">
        <v>151</v>
      </c>
      <c r="C115" s="471" t="s">
        <v>215</v>
      </c>
      <c r="D115" s="471"/>
      <c r="E115" s="69">
        <f>E116</f>
        <v>5</v>
      </c>
    </row>
    <row r="116" spans="1:5" s="178" customFormat="1" ht="26.25">
      <c r="A116" s="88" t="s">
        <v>984</v>
      </c>
      <c r="B116" s="68" t="s">
        <v>151</v>
      </c>
      <c r="C116" s="471" t="s">
        <v>215</v>
      </c>
      <c r="D116" s="471">
        <v>240</v>
      </c>
      <c r="E116" s="69">
        <v>5</v>
      </c>
    </row>
    <row r="117" spans="1:5" s="178" customFormat="1" ht="78.75">
      <c r="A117" s="88" t="s">
        <v>1028</v>
      </c>
      <c r="B117" s="68" t="s">
        <v>151</v>
      </c>
      <c r="C117" s="471" t="s">
        <v>1027</v>
      </c>
      <c r="D117" s="471"/>
      <c r="E117" s="69">
        <f>E118</f>
        <v>122</v>
      </c>
    </row>
    <row r="118" spans="1:5" s="178" customFormat="1" ht="26.25">
      <c r="A118" s="88" t="s">
        <v>984</v>
      </c>
      <c r="B118" s="68" t="s">
        <v>151</v>
      </c>
      <c r="C118" s="471" t="s">
        <v>1027</v>
      </c>
      <c r="D118" s="471" t="s">
        <v>975</v>
      </c>
      <c r="E118" s="69">
        <v>122</v>
      </c>
    </row>
    <row r="119" spans="1:5" s="178" customFormat="1" ht="52.5">
      <c r="A119" s="65" t="s">
        <v>663</v>
      </c>
      <c r="B119" s="59" t="s">
        <v>151</v>
      </c>
      <c r="C119" s="468" t="s">
        <v>49</v>
      </c>
      <c r="D119" s="468"/>
      <c r="E119" s="61">
        <f>E120+E122+E124+E126+E128</f>
        <v>3093.3</v>
      </c>
    </row>
    <row r="120" spans="1:5" s="178" customFormat="1" ht="105">
      <c r="A120" s="74" t="s">
        <v>694</v>
      </c>
      <c r="B120" s="68" t="s">
        <v>151</v>
      </c>
      <c r="C120" s="471" t="s">
        <v>216</v>
      </c>
      <c r="D120" s="471"/>
      <c r="E120" s="69">
        <f>E121</f>
        <v>1995</v>
      </c>
    </row>
    <row r="121" spans="1:5" s="178" customFormat="1" ht="26.25">
      <c r="A121" s="88" t="s">
        <v>984</v>
      </c>
      <c r="B121" s="68" t="s">
        <v>151</v>
      </c>
      <c r="C121" s="471" t="s">
        <v>216</v>
      </c>
      <c r="D121" s="471">
        <v>240</v>
      </c>
      <c r="E121" s="69">
        <v>1995</v>
      </c>
    </row>
    <row r="122" spans="1:5" s="178" customFormat="1" ht="66">
      <c r="A122" s="74" t="s">
        <v>531</v>
      </c>
      <c r="B122" s="68" t="s">
        <v>151</v>
      </c>
      <c r="C122" s="471" t="s">
        <v>217</v>
      </c>
      <c r="D122" s="471"/>
      <c r="E122" s="69">
        <f>E123</f>
        <v>106</v>
      </c>
    </row>
    <row r="123" spans="1:5" s="178" customFormat="1" ht="26.25">
      <c r="A123" s="88" t="s">
        <v>984</v>
      </c>
      <c r="B123" s="68" t="s">
        <v>151</v>
      </c>
      <c r="C123" s="471" t="s">
        <v>217</v>
      </c>
      <c r="D123" s="471">
        <v>240</v>
      </c>
      <c r="E123" s="69">
        <v>106</v>
      </c>
    </row>
    <row r="124" spans="1:5" s="178" customFormat="1" ht="66">
      <c r="A124" s="74" t="s">
        <v>532</v>
      </c>
      <c r="B124" s="68" t="s">
        <v>151</v>
      </c>
      <c r="C124" s="471" t="s">
        <v>218</v>
      </c>
      <c r="D124" s="471"/>
      <c r="E124" s="69">
        <f>E125</f>
        <v>250</v>
      </c>
    </row>
    <row r="125" spans="1:5" s="178" customFormat="1" ht="26.25">
      <c r="A125" s="88" t="s">
        <v>984</v>
      </c>
      <c r="B125" s="68" t="s">
        <v>151</v>
      </c>
      <c r="C125" s="471" t="s">
        <v>218</v>
      </c>
      <c r="D125" s="471">
        <v>240</v>
      </c>
      <c r="E125" s="69">
        <v>250</v>
      </c>
    </row>
    <row r="126" spans="1:5" s="178" customFormat="1" ht="78.75">
      <c r="A126" s="74" t="s">
        <v>933</v>
      </c>
      <c r="B126" s="68" t="s">
        <v>151</v>
      </c>
      <c r="C126" s="471" t="s">
        <v>219</v>
      </c>
      <c r="D126" s="471"/>
      <c r="E126" s="69">
        <f>E127</f>
        <v>5.3</v>
      </c>
    </row>
    <row r="127" spans="1:5" s="178" customFormat="1" ht="26.25">
      <c r="A127" s="88" t="s">
        <v>984</v>
      </c>
      <c r="B127" s="68" t="s">
        <v>151</v>
      </c>
      <c r="C127" s="471" t="s">
        <v>219</v>
      </c>
      <c r="D127" s="471">
        <v>240</v>
      </c>
      <c r="E127" s="69">
        <v>5.3</v>
      </c>
    </row>
    <row r="128" spans="1:5" s="178" customFormat="1" ht="66">
      <c r="A128" s="74" t="s">
        <v>533</v>
      </c>
      <c r="B128" s="68" t="s">
        <v>151</v>
      </c>
      <c r="C128" s="471" t="s">
        <v>221</v>
      </c>
      <c r="D128" s="471"/>
      <c r="E128" s="69">
        <f>E129</f>
        <v>737</v>
      </c>
    </row>
    <row r="129" spans="1:5" s="178" customFormat="1" ht="26.25">
      <c r="A129" s="88" t="s">
        <v>984</v>
      </c>
      <c r="B129" s="68" t="s">
        <v>151</v>
      </c>
      <c r="C129" s="471" t="s">
        <v>221</v>
      </c>
      <c r="D129" s="471">
        <v>240</v>
      </c>
      <c r="E129" s="69">
        <v>737</v>
      </c>
    </row>
    <row r="130" spans="1:5" ht="26.25">
      <c r="A130" s="63" t="s">
        <v>164</v>
      </c>
      <c r="B130" s="59" t="s">
        <v>151</v>
      </c>
      <c r="C130" s="103" t="s">
        <v>163</v>
      </c>
      <c r="D130" s="103"/>
      <c r="E130" s="61">
        <f>E131</f>
        <v>14848.5</v>
      </c>
    </row>
    <row r="131" spans="1:5" ht="13.5">
      <c r="A131" s="65" t="s">
        <v>159</v>
      </c>
      <c r="B131" s="59" t="s">
        <v>151</v>
      </c>
      <c r="C131" s="468" t="s">
        <v>158</v>
      </c>
      <c r="D131" s="468"/>
      <c r="E131" s="61">
        <f>E132+E134+E136+E141</f>
        <v>14848.5</v>
      </c>
    </row>
    <row r="132" spans="1:5" ht="39.75">
      <c r="A132" s="78" t="s">
        <v>88</v>
      </c>
      <c r="B132" s="68" t="s">
        <v>151</v>
      </c>
      <c r="C132" s="79" t="s">
        <v>152</v>
      </c>
      <c r="D132" s="79"/>
      <c r="E132" s="69">
        <f>E133</f>
        <v>7424.4</v>
      </c>
    </row>
    <row r="133" spans="1:5" ht="13.5">
      <c r="A133" s="88" t="s">
        <v>974</v>
      </c>
      <c r="B133" s="68" t="s">
        <v>151</v>
      </c>
      <c r="C133" s="79" t="s">
        <v>152</v>
      </c>
      <c r="D133" s="79">
        <v>120</v>
      </c>
      <c r="E133" s="69">
        <f>5254+2170.4</f>
        <v>7424.4</v>
      </c>
    </row>
    <row r="134" spans="1:5" ht="26.25">
      <c r="A134" s="88" t="s">
        <v>89</v>
      </c>
      <c r="B134" s="68" t="s">
        <v>151</v>
      </c>
      <c r="C134" s="79" t="s">
        <v>150</v>
      </c>
      <c r="D134" s="79"/>
      <c r="E134" s="69">
        <f>E135</f>
        <v>259.7</v>
      </c>
    </row>
    <row r="135" spans="1:5" s="261" customFormat="1" ht="26.25">
      <c r="A135" s="88" t="s">
        <v>984</v>
      </c>
      <c r="B135" s="68" t="s">
        <v>151</v>
      </c>
      <c r="C135" s="79" t="s">
        <v>150</v>
      </c>
      <c r="D135" s="79">
        <v>240</v>
      </c>
      <c r="E135" s="69">
        <f>189+40.7+30</f>
        <v>259.7</v>
      </c>
    </row>
    <row r="136" spans="1:5" s="261" customFormat="1" ht="66">
      <c r="A136" s="88" t="s">
        <v>971</v>
      </c>
      <c r="B136" s="68" t="s">
        <v>151</v>
      </c>
      <c r="C136" s="79" t="s">
        <v>788</v>
      </c>
      <c r="D136" s="79"/>
      <c r="E136" s="69">
        <f>E137+E138</f>
        <v>4210.400000000001</v>
      </c>
    </row>
    <row r="137" spans="1:5" s="261" customFormat="1" ht="13.5">
      <c r="A137" s="88" t="s">
        <v>974</v>
      </c>
      <c r="B137" s="68" t="s">
        <v>151</v>
      </c>
      <c r="C137" s="79" t="s">
        <v>788</v>
      </c>
      <c r="D137" s="79">
        <v>120</v>
      </c>
      <c r="E137" s="69">
        <v>4070.8</v>
      </c>
    </row>
    <row r="138" spans="1:5" s="261" customFormat="1" ht="26.25">
      <c r="A138" s="88" t="s">
        <v>984</v>
      </c>
      <c r="B138" s="68" t="s">
        <v>151</v>
      </c>
      <c r="C138" s="79" t="s">
        <v>788</v>
      </c>
      <c r="D138" s="79">
        <v>240</v>
      </c>
      <c r="E138" s="69">
        <v>139.6</v>
      </c>
    </row>
    <row r="139" spans="1:5" s="261" customFormat="1" ht="52.5">
      <c r="A139" s="88" t="s">
        <v>1266</v>
      </c>
      <c r="B139" s="68" t="s">
        <v>151</v>
      </c>
      <c r="C139" s="79" t="s">
        <v>391</v>
      </c>
      <c r="D139" s="79"/>
      <c r="E139" s="69">
        <f>E140</f>
        <v>582.7</v>
      </c>
    </row>
    <row r="140" spans="1:5" s="261" customFormat="1" ht="13.5">
      <c r="A140" s="88" t="s">
        <v>974</v>
      </c>
      <c r="B140" s="68" t="s">
        <v>151</v>
      </c>
      <c r="C140" s="79" t="s">
        <v>391</v>
      </c>
      <c r="D140" s="79">
        <v>120</v>
      </c>
      <c r="E140" s="69">
        <v>582.7</v>
      </c>
    </row>
    <row r="141" spans="1:5" s="261" customFormat="1" ht="52.5">
      <c r="A141" s="39" t="s">
        <v>1003</v>
      </c>
      <c r="B141" s="68" t="s">
        <v>151</v>
      </c>
      <c r="C141" s="473" t="s">
        <v>922</v>
      </c>
      <c r="D141" s="93"/>
      <c r="E141" s="69">
        <f>E142+E143</f>
        <v>2954</v>
      </c>
    </row>
    <row r="142" spans="1:5" ht="13.5">
      <c r="A142" s="88" t="s">
        <v>974</v>
      </c>
      <c r="B142" s="68" t="s">
        <v>151</v>
      </c>
      <c r="C142" s="473" t="s">
        <v>922</v>
      </c>
      <c r="D142" s="93">
        <v>120</v>
      </c>
      <c r="E142" s="69">
        <v>2683</v>
      </c>
    </row>
    <row r="143" spans="1:5" ht="26.25">
      <c r="A143" s="88" t="s">
        <v>984</v>
      </c>
      <c r="B143" s="68" t="s">
        <v>151</v>
      </c>
      <c r="C143" s="473" t="s">
        <v>922</v>
      </c>
      <c r="D143" s="93">
        <v>240</v>
      </c>
      <c r="E143" s="69">
        <v>271</v>
      </c>
    </row>
    <row r="144" spans="1:5" s="272" customFormat="1" ht="13.5">
      <c r="A144" s="63" t="s">
        <v>405</v>
      </c>
      <c r="B144" s="59" t="s">
        <v>151</v>
      </c>
      <c r="C144" s="103" t="s">
        <v>4</v>
      </c>
      <c r="D144" s="103"/>
      <c r="E144" s="61">
        <f>E145</f>
        <v>69585.79999999999</v>
      </c>
    </row>
    <row r="145" spans="1:5" s="272" customFormat="1" ht="13.5">
      <c r="A145" s="65" t="s">
        <v>242</v>
      </c>
      <c r="B145" s="59" t="s">
        <v>151</v>
      </c>
      <c r="C145" s="468" t="s">
        <v>237</v>
      </c>
      <c r="D145" s="468"/>
      <c r="E145" s="61">
        <f>E146+E150+E152+E154+E156+E165+E162+E158</f>
        <v>69585.79999999999</v>
      </c>
    </row>
    <row r="146" spans="1:5" s="261" customFormat="1" ht="39">
      <c r="A146" s="95" t="s">
        <v>409</v>
      </c>
      <c r="B146" s="68" t="s">
        <v>151</v>
      </c>
      <c r="C146" s="79" t="s">
        <v>238</v>
      </c>
      <c r="D146" s="79"/>
      <c r="E146" s="69">
        <f>E147+E148+E149</f>
        <v>48468.600000000006</v>
      </c>
    </row>
    <row r="147" spans="1:5" s="267" customFormat="1" ht="13.5">
      <c r="A147" s="78" t="s">
        <v>983</v>
      </c>
      <c r="B147" s="68" t="s">
        <v>151</v>
      </c>
      <c r="C147" s="79" t="s">
        <v>238</v>
      </c>
      <c r="D147" s="79">
        <v>110</v>
      </c>
      <c r="E147" s="69">
        <f>16004+7333.2+8260+25+810-410.9-440+204-60-60</f>
        <v>31665.3</v>
      </c>
    </row>
    <row r="148" spans="1:5" s="178" customFormat="1" ht="27">
      <c r="A148" s="78" t="s">
        <v>984</v>
      </c>
      <c r="B148" s="68" t="s">
        <v>151</v>
      </c>
      <c r="C148" s="79" t="s">
        <v>238</v>
      </c>
      <c r="D148" s="79">
        <v>240</v>
      </c>
      <c r="E148" s="69">
        <f>16373.5+200+55</f>
        <v>16628.5</v>
      </c>
    </row>
    <row r="149" spans="1:5" s="178" customFormat="1" ht="13.5">
      <c r="A149" s="78" t="s">
        <v>988</v>
      </c>
      <c r="B149" s="68" t="s">
        <v>151</v>
      </c>
      <c r="C149" s="79" t="s">
        <v>238</v>
      </c>
      <c r="D149" s="79">
        <v>850</v>
      </c>
      <c r="E149" s="69">
        <f>169.8+5</f>
        <v>174.8</v>
      </c>
    </row>
    <row r="150" spans="1:5" ht="39.75">
      <c r="A150" s="78" t="s">
        <v>412</v>
      </c>
      <c r="B150" s="68" t="s">
        <v>151</v>
      </c>
      <c r="C150" s="79" t="s">
        <v>241</v>
      </c>
      <c r="D150" s="79"/>
      <c r="E150" s="69">
        <f>E151</f>
        <v>350</v>
      </c>
    </row>
    <row r="151" spans="1:5" ht="27">
      <c r="A151" s="78" t="s">
        <v>984</v>
      </c>
      <c r="B151" s="68" t="s">
        <v>151</v>
      </c>
      <c r="C151" s="79" t="s">
        <v>241</v>
      </c>
      <c r="D151" s="79">
        <v>240</v>
      </c>
      <c r="E151" s="69">
        <v>350</v>
      </c>
    </row>
    <row r="152" spans="1:5" s="261" customFormat="1" ht="26.25">
      <c r="A152" s="78" t="s">
        <v>415</v>
      </c>
      <c r="B152" s="68" t="s">
        <v>151</v>
      </c>
      <c r="C152" s="79" t="s">
        <v>243</v>
      </c>
      <c r="D152" s="79"/>
      <c r="E152" s="69">
        <f>E153</f>
        <v>300</v>
      </c>
    </row>
    <row r="153" spans="1:5" s="261" customFormat="1" ht="26.25">
      <c r="A153" s="78" t="s">
        <v>984</v>
      </c>
      <c r="B153" s="68" t="s">
        <v>151</v>
      </c>
      <c r="C153" s="79" t="s">
        <v>243</v>
      </c>
      <c r="D153" s="79">
        <v>240</v>
      </c>
      <c r="E153" s="69">
        <v>300</v>
      </c>
    </row>
    <row r="154" spans="1:5" ht="27">
      <c r="A154" s="78" t="s">
        <v>407</v>
      </c>
      <c r="B154" s="68" t="s">
        <v>151</v>
      </c>
      <c r="C154" s="79" t="s">
        <v>244</v>
      </c>
      <c r="D154" s="79"/>
      <c r="E154" s="69">
        <f>E155</f>
        <v>200</v>
      </c>
    </row>
    <row r="155" spans="1:5" ht="13.5">
      <c r="A155" s="88" t="s">
        <v>988</v>
      </c>
      <c r="B155" s="68" t="s">
        <v>151</v>
      </c>
      <c r="C155" s="79" t="s">
        <v>244</v>
      </c>
      <c r="D155" s="79">
        <v>850</v>
      </c>
      <c r="E155" s="69">
        <f>200</f>
        <v>200</v>
      </c>
    </row>
    <row r="156" spans="1:5" ht="27">
      <c r="A156" s="78" t="s">
        <v>413</v>
      </c>
      <c r="B156" s="68" t="s">
        <v>151</v>
      </c>
      <c r="C156" s="79" t="s">
        <v>410</v>
      </c>
      <c r="D156" s="79"/>
      <c r="E156" s="69">
        <f>E157</f>
        <v>1403.6</v>
      </c>
    </row>
    <row r="157" spans="1:5" ht="27">
      <c r="A157" s="78" t="s">
        <v>984</v>
      </c>
      <c r="B157" s="68" t="s">
        <v>151</v>
      </c>
      <c r="C157" s="79" t="s">
        <v>410</v>
      </c>
      <c r="D157" s="79">
        <v>240</v>
      </c>
      <c r="E157" s="69">
        <v>1403.6</v>
      </c>
    </row>
    <row r="158" spans="1:5" ht="39.75">
      <c r="A158" s="77" t="s">
        <v>1088</v>
      </c>
      <c r="B158" s="68" t="s">
        <v>151</v>
      </c>
      <c r="C158" s="80" t="s">
        <v>1047</v>
      </c>
      <c r="D158" s="80"/>
      <c r="E158" s="82">
        <f>E159</f>
        <v>46.4</v>
      </c>
    </row>
    <row r="159" spans="1:5" ht="27">
      <c r="A159" s="77" t="s">
        <v>984</v>
      </c>
      <c r="B159" s="68" t="s">
        <v>151</v>
      </c>
      <c r="C159" s="80" t="s">
        <v>1047</v>
      </c>
      <c r="D159" s="80">
        <v>240</v>
      </c>
      <c r="E159" s="82">
        <v>46.4</v>
      </c>
    </row>
    <row r="160" spans="1:5" ht="27">
      <c r="A160" s="77" t="s">
        <v>1267</v>
      </c>
      <c r="B160" s="68" t="s">
        <v>151</v>
      </c>
      <c r="C160" s="80" t="s">
        <v>1254</v>
      </c>
      <c r="D160" s="80"/>
      <c r="E160" s="82">
        <f>E161</f>
        <v>59</v>
      </c>
    </row>
    <row r="161" spans="1:5" ht="13.5">
      <c r="A161" s="77" t="s">
        <v>75</v>
      </c>
      <c r="B161" s="68" t="s">
        <v>151</v>
      </c>
      <c r="C161" s="80" t="s">
        <v>1254</v>
      </c>
      <c r="D161" s="80">
        <v>540</v>
      </c>
      <c r="E161" s="82">
        <v>59</v>
      </c>
    </row>
    <row r="162" spans="1:5" s="178" customFormat="1" ht="52.5">
      <c r="A162" s="39" t="s">
        <v>1004</v>
      </c>
      <c r="B162" s="68" t="s">
        <v>151</v>
      </c>
      <c r="C162" s="473" t="s">
        <v>923</v>
      </c>
      <c r="D162" s="93"/>
      <c r="E162" s="101">
        <f>E163+E164</f>
        <v>15166</v>
      </c>
    </row>
    <row r="163" spans="1:5" s="178" customFormat="1" ht="13.5">
      <c r="A163" s="78" t="s">
        <v>983</v>
      </c>
      <c r="B163" s="68" t="s">
        <v>151</v>
      </c>
      <c r="C163" s="473" t="s">
        <v>923</v>
      </c>
      <c r="D163" s="93">
        <v>110</v>
      </c>
      <c r="E163" s="101">
        <f>7684+188+0.4</f>
        <v>7872.4</v>
      </c>
    </row>
    <row r="164" spans="1:5" s="178" customFormat="1" ht="27">
      <c r="A164" s="78" t="s">
        <v>984</v>
      </c>
      <c r="B164" s="68" t="s">
        <v>151</v>
      </c>
      <c r="C164" s="473" t="s">
        <v>923</v>
      </c>
      <c r="D164" s="93">
        <v>240</v>
      </c>
      <c r="E164" s="101">
        <f>7294-0.4</f>
        <v>7293.6</v>
      </c>
    </row>
    <row r="165" spans="1:5" ht="39">
      <c r="A165" s="39" t="s">
        <v>1005</v>
      </c>
      <c r="B165" s="68" t="s">
        <v>151</v>
      </c>
      <c r="C165" s="473" t="s">
        <v>925</v>
      </c>
      <c r="D165" s="93"/>
      <c r="E165" s="101">
        <f>E166+E167+E168</f>
        <v>3651.2</v>
      </c>
    </row>
    <row r="166" spans="1:5" ht="13.5">
      <c r="A166" s="78" t="s">
        <v>983</v>
      </c>
      <c r="B166" s="68" t="s">
        <v>151</v>
      </c>
      <c r="C166" s="473" t="s">
        <v>925</v>
      </c>
      <c r="D166" s="93">
        <v>110</v>
      </c>
      <c r="E166" s="101">
        <v>3519.2</v>
      </c>
    </row>
    <row r="167" spans="1:5" ht="27">
      <c r="A167" s="78" t="s">
        <v>984</v>
      </c>
      <c r="B167" s="68" t="s">
        <v>151</v>
      </c>
      <c r="C167" s="473" t="s">
        <v>925</v>
      </c>
      <c r="D167" s="93">
        <v>240</v>
      </c>
      <c r="E167" s="101">
        <v>130</v>
      </c>
    </row>
    <row r="168" spans="1:5" ht="13.5">
      <c r="A168" s="78" t="s">
        <v>988</v>
      </c>
      <c r="B168" s="68" t="s">
        <v>151</v>
      </c>
      <c r="C168" s="473" t="s">
        <v>925</v>
      </c>
      <c r="D168" s="93">
        <v>850</v>
      </c>
      <c r="E168" s="101">
        <v>2</v>
      </c>
    </row>
    <row r="169" spans="1:5" s="274" customFormat="1" ht="27">
      <c r="A169" s="143" t="s">
        <v>272</v>
      </c>
      <c r="B169" s="145" t="s">
        <v>271</v>
      </c>
      <c r="C169" s="469"/>
      <c r="D169" s="469"/>
      <c r="E169" s="146">
        <f>E170</f>
        <v>500</v>
      </c>
    </row>
    <row r="170" spans="1:5" s="266" customFormat="1" ht="27">
      <c r="A170" s="143" t="s">
        <v>273</v>
      </c>
      <c r="B170" s="145" t="s">
        <v>195</v>
      </c>
      <c r="C170" s="469"/>
      <c r="D170" s="469"/>
      <c r="E170" s="146">
        <f>E171</f>
        <v>500</v>
      </c>
    </row>
    <row r="171" spans="1:5" s="178" customFormat="1" ht="39">
      <c r="A171" s="63" t="s">
        <v>432</v>
      </c>
      <c r="B171" s="59" t="s">
        <v>195</v>
      </c>
      <c r="C171" s="468" t="s">
        <v>13</v>
      </c>
      <c r="D171" s="468"/>
      <c r="E171" s="61">
        <f>E172</f>
        <v>500</v>
      </c>
    </row>
    <row r="172" spans="1:5" s="87" customFormat="1" ht="92.25">
      <c r="A172" s="65" t="s">
        <v>433</v>
      </c>
      <c r="B172" s="59" t="s">
        <v>195</v>
      </c>
      <c r="C172" s="468" t="s">
        <v>47</v>
      </c>
      <c r="D172" s="468"/>
      <c r="E172" s="61">
        <f>E173+E175+E177+E179+E181+E183+E185+E187</f>
        <v>500</v>
      </c>
    </row>
    <row r="173" spans="1:5" s="178" customFormat="1" ht="105">
      <c r="A173" s="74" t="s">
        <v>589</v>
      </c>
      <c r="B173" s="68" t="s">
        <v>195</v>
      </c>
      <c r="C173" s="471" t="s">
        <v>194</v>
      </c>
      <c r="D173" s="471"/>
      <c r="E173" s="69">
        <f>E174</f>
        <v>15</v>
      </c>
    </row>
    <row r="174" spans="1:5" s="178" customFormat="1" ht="26.25">
      <c r="A174" s="88" t="s">
        <v>984</v>
      </c>
      <c r="B174" s="68" t="s">
        <v>195</v>
      </c>
      <c r="C174" s="471" t="s">
        <v>194</v>
      </c>
      <c r="D174" s="471">
        <v>240</v>
      </c>
      <c r="E174" s="69">
        <v>15</v>
      </c>
    </row>
    <row r="175" spans="1:5" s="178" customFormat="1" ht="105">
      <c r="A175" s="74" t="s">
        <v>667</v>
      </c>
      <c r="B175" s="68" t="s">
        <v>195</v>
      </c>
      <c r="C175" s="471" t="s">
        <v>196</v>
      </c>
      <c r="D175" s="471"/>
      <c r="E175" s="69">
        <f>E176</f>
        <v>10</v>
      </c>
    </row>
    <row r="176" spans="1:5" s="178" customFormat="1" ht="26.25">
      <c r="A176" s="88" t="s">
        <v>984</v>
      </c>
      <c r="B176" s="68" t="s">
        <v>195</v>
      </c>
      <c r="C176" s="471" t="s">
        <v>196</v>
      </c>
      <c r="D176" s="471">
        <v>240</v>
      </c>
      <c r="E176" s="69">
        <v>10</v>
      </c>
    </row>
    <row r="177" spans="1:5" s="178" customFormat="1" ht="105">
      <c r="A177" s="74" t="s">
        <v>590</v>
      </c>
      <c r="B177" s="68" t="s">
        <v>195</v>
      </c>
      <c r="C177" s="471" t="s">
        <v>296</v>
      </c>
      <c r="D177" s="471"/>
      <c r="E177" s="69">
        <f>E178</f>
        <v>20</v>
      </c>
    </row>
    <row r="178" spans="1:5" s="178" customFormat="1" ht="26.25">
      <c r="A178" s="88" t="s">
        <v>984</v>
      </c>
      <c r="B178" s="68" t="s">
        <v>195</v>
      </c>
      <c r="C178" s="471" t="s">
        <v>296</v>
      </c>
      <c r="D178" s="471">
        <v>240</v>
      </c>
      <c r="E178" s="69">
        <v>20</v>
      </c>
    </row>
    <row r="179" spans="1:5" s="178" customFormat="1" ht="105">
      <c r="A179" s="74" t="s">
        <v>668</v>
      </c>
      <c r="B179" s="68" t="s">
        <v>195</v>
      </c>
      <c r="C179" s="471" t="s">
        <v>295</v>
      </c>
      <c r="D179" s="471"/>
      <c r="E179" s="69">
        <f>E180</f>
        <v>20</v>
      </c>
    </row>
    <row r="180" spans="1:5" s="178" customFormat="1" ht="26.25">
      <c r="A180" s="88" t="s">
        <v>984</v>
      </c>
      <c r="B180" s="68" t="s">
        <v>195</v>
      </c>
      <c r="C180" s="471" t="s">
        <v>295</v>
      </c>
      <c r="D180" s="471">
        <v>240</v>
      </c>
      <c r="E180" s="69">
        <v>20</v>
      </c>
    </row>
    <row r="181" spans="1:5" s="178" customFormat="1" ht="118.5">
      <c r="A181" s="74" t="s">
        <v>934</v>
      </c>
      <c r="B181" s="68" t="s">
        <v>195</v>
      </c>
      <c r="C181" s="471" t="s">
        <v>297</v>
      </c>
      <c r="D181" s="471"/>
      <c r="E181" s="69">
        <f>E182</f>
        <v>15</v>
      </c>
    </row>
    <row r="182" spans="1:5" s="178" customFormat="1" ht="26.25">
      <c r="A182" s="88" t="s">
        <v>984</v>
      </c>
      <c r="B182" s="68" t="s">
        <v>195</v>
      </c>
      <c r="C182" s="471" t="s">
        <v>297</v>
      </c>
      <c r="D182" s="471">
        <v>240</v>
      </c>
      <c r="E182" s="69">
        <v>15</v>
      </c>
    </row>
    <row r="183" spans="1:5" s="178" customFormat="1" ht="105">
      <c r="A183" s="74" t="s">
        <v>669</v>
      </c>
      <c r="B183" s="68" t="s">
        <v>195</v>
      </c>
      <c r="C183" s="471" t="s">
        <v>298</v>
      </c>
      <c r="D183" s="471"/>
      <c r="E183" s="69">
        <f>E184</f>
        <v>20</v>
      </c>
    </row>
    <row r="184" spans="1:5" s="178" customFormat="1" ht="26.25">
      <c r="A184" s="88" t="s">
        <v>984</v>
      </c>
      <c r="B184" s="68" t="s">
        <v>195</v>
      </c>
      <c r="C184" s="471" t="s">
        <v>298</v>
      </c>
      <c r="D184" s="471">
        <v>240</v>
      </c>
      <c r="E184" s="69">
        <v>20</v>
      </c>
    </row>
    <row r="185" spans="1:5" s="87" customFormat="1" ht="105">
      <c r="A185" s="74" t="s">
        <v>665</v>
      </c>
      <c r="B185" s="68" t="s">
        <v>195</v>
      </c>
      <c r="C185" s="471" t="s">
        <v>608</v>
      </c>
      <c r="D185" s="471"/>
      <c r="E185" s="69">
        <f>E186</f>
        <v>200</v>
      </c>
    </row>
    <row r="186" spans="1:5" s="261" customFormat="1" ht="13.5">
      <c r="A186" s="74" t="s">
        <v>75</v>
      </c>
      <c r="B186" s="68" t="s">
        <v>195</v>
      </c>
      <c r="C186" s="471" t="s">
        <v>608</v>
      </c>
      <c r="D186" s="471" t="s">
        <v>185</v>
      </c>
      <c r="E186" s="69">
        <v>200</v>
      </c>
    </row>
    <row r="187" spans="1:5" ht="105">
      <c r="A187" s="74" t="s">
        <v>666</v>
      </c>
      <c r="B187" s="68" t="s">
        <v>195</v>
      </c>
      <c r="C187" s="471" t="s">
        <v>609</v>
      </c>
      <c r="D187" s="471"/>
      <c r="E187" s="69">
        <f>E188</f>
        <v>200</v>
      </c>
    </row>
    <row r="188" spans="1:5" ht="13.5">
      <c r="A188" s="72" t="s">
        <v>75</v>
      </c>
      <c r="B188" s="68" t="s">
        <v>195</v>
      </c>
      <c r="C188" s="471" t="s">
        <v>609</v>
      </c>
      <c r="D188" s="471" t="s">
        <v>185</v>
      </c>
      <c r="E188" s="69">
        <v>200</v>
      </c>
    </row>
    <row r="189" spans="1:5" s="274" customFormat="1" ht="14.25">
      <c r="A189" s="143" t="s">
        <v>275</v>
      </c>
      <c r="B189" s="145" t="s">
        <v>274</v>
      </c>
      <c r="C189" s="469"/>
      <c r="D189" s="469"/>
      <c r="E189" s="146">
        <f>E190+E207+E232+E218+E227</f>
        <v>62200.6</v>
      </c>
    </row>
    <row r="190" spans="1:5" s="274" customFormat="1" ht="14.25">
      <c r="A190" s="143" t="s">
        <v>95</v>
      </c>
      <c r="B190" s="145" t="s">
        <v>94</v>
      </c>
      <c r="C190" s="469"/>
      <c r="D190" s="469"/>
      <c r="E190" s="146">
        <f>E191</f>
        <v>9800</v>
      </c>
    </row>
    <row r="191" spans="1:5" s="87" customFormat="1" ht="39">
      <c r="A191" s="63" t="s">
        <v>209</v>
      </c>
      <c r="B191" s="59" t="s">
        <v>94</v>
      </c>
      <c r="C191" s="468" t="s">
        <v>9</v>
      </c>
      <c r="D191" s="468"/>
      <c r="E191" s="61">
        <f>E192+E195+E198+E202</f>
        <v>9800</v>
      </c>
    </row>
    <row r="192" spans="1:5" s="87" customFormat="1" ht="52.5">
      <c r="A192" s="65" t="s">
        <v>591</v>
      </c>
      <c r="B192" s="59" t="s">
        <v>94</v>
      </c>
      <c r="C192" s="468" t="s">
        <v>30</v>
      </c>
      <c r="D192" s="468"/>
      <c r="E192" s="61">
        <f>E193</f>
        <v>3630</v>
      </c>
    </row>
    <row r="193" spans="1:5" s="178" customFormat="1" ht="66">
      <c r="A193" s="78" t="s">
        <v>549</v>
      </c>
      <c r="B193" s="68" t="s">
        <v>94</v>
      </c>
      <c r="C193" s="471" t="s">
        <v>92</v>
      </c>
      <c r="D193" s="471"/>
      <c r="E193" s="69">
        <f>E194</f>
        <v>3630</v>
      </c>
    </row>
    <row r="194" spans="1:5" s="178" customFormat="1" ht="26.25">
      <c r="A194" s="74" t="s">
        <v>136</v>
      </c>
      <c r="B194" s="68" t="s">
        <v>94</v>
      </c>
      <c r="C194" s="471" t="s">
        <v>92</v>
      </c>
      <c r="D194" s="471" t="s">
        <v>93</v>
      </c>
      <c r="E194" s="69">
        <v>3630</v>
      </c>
    </row>
    <row r="195" spans="1:5" s="87" customFormat="1" ht="52.5">
      <c r="A195" s="65" t="s">
        <v>473</v>
      </c>
      <c r="B195" s="59" t="s">
        <v>94</v>
      </c>
      <c r="C195" s="468" t="s">
        <v>31</v>
      </c>
      <c r="D195" s="468"/>
      <c r="E195" s="61">
        <f>E196</f>
        <v>3800</v>
      </c>
    </row>
    <row r="196" spans="1:5" s="178" customFormat="1" ht="66">
      <c r="A196" s="78" t="s">
        <v>474</v>
      </c>
      <c r="B196" s="68" t="s">
        <v>94</v>
      </c>
      <c r="C196" s="471" t="s">
        <v>96</v>
      </c>
      <c r="D196" s="471"/>
      <c r="E196" s="69">
        <f>E197</f>
        <v>3800</v>
      </c>
    </row>
    <row r="197" spans="1:5" s="178" customFormat="1" ht="26.25">
      <c r="A197" s="74" t="s">
        <v>136</v>
      </c>
      <c r="B197" s="68" t="s">
        <v>94</v>
      </c>
      <c r="C197" s="471" t="s">
        <v>96</v>
      </c>
      <c r="D197" s="471" t="s">
        <v>93</v>
      </c>
      <c r="E197" s="69">
        <v>3800</v>
      </c>
    </row>
    <row r="198" spans="1:5" s="87" customFormat="1" ht="78.75">
      <c r="A198" s="65" t="s">
        <v>550</v>
      </c>
      <c r="B198" s="59" t="s">
        <v>94</v>
      </c>
      <c r="C198" s="468" t="s">
        <v>32</v>
      </c>
      <c r="D198" s="468"/>
      <c r="E198" s="61">
        <f>E199</f>
        <v>570</v>
      </c>
    </row>
    <row r="199" spans="1:5" s="178" customFormat="1" ht="78.75">
      <c r="A199" s="74" t="s">
        <v>670</v>
      </c>
      <c r="B199" s="68" t="s">
        <v>94</v>
      </c>
      <c r="C199" s="471" t="s">
        <v>132</v>
      </c>
      <c r="D199" s="471"/>
      <c r="E199" s="69">
        <f>E200+E201</f>
        <v>570</v>
      </c>
    </row>
    <row r="200" spans="1:5" s="178" customFormat="1" ht="26.25">
      <c r="A200" s="88" t="s">
        <v>984</v>
      </c>
      <c r="B200" s="68" t="s">
        <v>94</v>
      </c>
      <c r="C200" s="471" t="s">
        <v>132</v>
      </c>
      <c r="D200" s="471">
        <v>240</v>
      </c>
      <c r="E200" s="69">
        <v>510</v>
      </c>
    </row>
    <row r="201" spans="1:5" s="178" customFormat="1" ht="13.5">
      <c r="A201" s="88" t="s">
        <v>1243</v>
      </c>
      <c r="B201" s="68" t="s">
        <v>94</v>
      </c>
      <c r="C201" s="471" t="s">
        <v>132</v>
      </c>
      <c r="D201" s="471" t="s">
        <v>1242</v>
      </c>
      <c r="E201" s="69">
        <v>60</v>
      </c>
    </row>
    <row r="202" spans="1:5" s="87" customFormat="1" ht="66">
      <c r="A202" s="65" t="s">
        <v>594</v>
      </c>
      <c r="B202" s="59" t="s">
        <v>94</v>
      </c>
      <c r="C202" s="468" t="s">
        <v>33</v>
      </c>
      <c r="D202" s="468"/>
      <c r="E202" s="61">
        <f>E203+E205</f>
        <v>1800</v>
      </c>
    </row>
    <row r="203" spans="1:5" s="178" customFormat="1" ht="78.75">
      <c r="A203" s="74" t="s">
        <v>551</v>
      </c>
      <c r="B203" s="68" t="s">
        <v>94</v>
      </c>
      <c r="C203" s="471" t="s">
        <v>98</v>
      </c>
      <c r="D203" s="471"/>
      <c r="E203" s="69">
        <f>E204</f>
        <v>300</v>
      </c>
    </row>
    <row r="204" spans="1:5" s="178" customFormat="1" ht="26.25">
      <c r="A204" s="74" t="s">
        <v>136</v>
      </c>
      <c r="B204" s="68" t="s">
        <v>94</v>
      </c>
      <c r="C204" s="471" t="s">
        <v>98</v>
      </c>
      <c r="D204" s="471" t="s">
        <v>93</v>
      </c>
      <c r="E204" s="69">
        <v>300</v>
      </c>
    </row>
    <row r="205" spans="1:5" s="178" customFormat="1" ht="78.75">
      <c r="A205" s="74" t="s">
        <v>736</v>
      </c>
      <c r="B205" s="68" t="s">
        <v>94</v>
      </c>
      <c r="C205" s="471" t="s">
        <v>735</v>
      </c>
      <c r="D205" s="471"/>
      <c r="E205" s="69">
        <f>E206</f>
        <v>1500</v>
      </c>
    </row>
    <row r="206" spans="1:5" s="178" customFormat="1" ht="26.25">
      <c r="A206" s="74" t="s">
        <v>136</v>
      </c>
      <c r="B206" s="68" t="s">
        <v>94</v>
      </c>
      <c r="C206" s="471" t="s">
        <v>735</v>
      </c>
      <c r="D206" s="471" t="s">
        <v>93</v>
      </c>
      <c r="E206" s="69">
        <v>1500</v>
      </c>
    </row>
    <row r="207" spans="1:5" s="274" customFormat="1" ht="14.25">
      <c r="A207" s="157" t="s">
        <v>135</v>
      </c>
      <c r="B207" s="145" t="s">
        <v>102</v>
      </c>
      <c r="C207" s="469"/>
      <c r="D207" s="469"/>
      <c r="E207" s="146">
        <f>E208</f>
        <v>41434.5</v>
      </c>
    </row>
    <row r="208" spans="1:5" s="270" customFormat="1" ht="39">
      <c r="A208" s="63" t="s">
        <v>0</v>
      </c>
      <c r="B208" s="59" t="s">
        <v>102</v>
      </c>
      <c r="C208" s="468" t="s">
        <v>10</v>
      </c>
      <c r="D208" s="468"/>
      <c r="E208" s="61">
        <f>E209</f>
        <v>41434.5</v>
      </c>
    </row>
    <row r="209" spans="1:5" s="270" customFormat="1" ht="66">
      <c r="A209" s="65" t="s">
        <v>479</v>
      </c>
      <c r="B209" s="59" t="s">
        <v>102</v>
      </c>
      <c r="C209" s="468" t="s">
        <v>35</v>
      </c>
      <c r="D209" s="468"/>
      <c r="E209" s="61">
        <f>E210+E212+E214+E216</f>
        <v>41434.5</v>
      </c>
    </row>
    <row r="210" spans="1:5" s="178" customFormat="1" ht="105">
      <c r="A210" s="39" t="s">
        <v>488</v>
      </c>
      <c r="B210" s="68" t="s">
        <v>102</v>
      </c>
      <c r="C210" s="471" t="s">
        <v>134</v>
      </c>
      <c r="D210" s="471"/>
      <c r="E210" s="69">
        <f>E211</f>
        <v>21000</v>
      </c>
    </row>
    <row r="211" spans="1:5" s="178" customFormat="1" ht="26.25">
      <c r="A211" s="74" t="s">
        <v>136</v>
      </c>
      <c r="B211" s="68" t="s">
        <v>102</v>
      </c>
      <c r="C211" s="471" t="s">
        <v>134</v>
      </c>
      <c r="D211" s="471" t="s">
        <v>93</v>
      </c>
      <c r="E211" s="69">
        <f>17500+3500</f>
        <v>21000</v>
      </c>
    </row>
    <row r="212" spans="1:5" s="178" customFormat="1" ht="105">
      <c r="A212" s="71" t="s">
        <v>1023</v>
      </c>
      <c r="B212" s="68" t="s">
        <v>102</v>
      </c>
      <c r="C212" s="471" t="s">
        <v>1021</v>
      </c>
      <c r="D212" s="471"/>
      <c r="E212" s="69">
        <f>E213</f>
        <v>19200.4</v>
      </c>
    </row>
    <row r="213" spans="1:5" s="178" customFormat="1" ht="26.25">
      <c r="A213" s="74" t="s">
        <v>136</v>
      </c>
      <c r="B213" s="68" t="s">
        <v>102</v>
      </c>
      <c r="C213" s="471" t="s">
        <v>1021</v>
      </c>
      <c r="D213" s="471" t="s">
        <v>93</v>
      </c>
      <c r="E213" s="69">
        <v>19200.4</v>
      </c>
    </row>
    <row r="214" spans="1:5" s="178" customFormat="1" ht="105">
      <c r="A214" s="71" t="s">
        <v>1024</v>
      </c>
      <c r="B214" s="68" t="s">
        <v>102</v>
      </c>
      <c r="C214" s="471" t="s">
        <v>1022</v>
      </c>
      <c r="D214" s="471"/>
      <c r="E214" s="69">
        <f>E215</f>
        <v>356.6</v>
      </c>
    </row>
    <row r="215" spans="1:5" s="178" customFormat="1" ht="26.25">
      <c r="A215" s="74" t="s">
        <v>136</v>
      </c>
      <c r="B215" s="68" t="s">
        <v>102</v>
      </c>
      <c r="C215" s="471" t="s">
        <v>1022</v>
      </c>
      <c r="D215" s="471" t="s">
        <v>93</v>
      </c>
      <c r="E215" s="69">
        <v>356.6</v>
      </c>
    </row>
    <row r="216" spans="1:5" s="178" customFormat="1" ht="105">
      <c r="A216" s="71" t="s">
        <v>1226</v>
      </c>
      <c r="B216" s="68" t="s">
        <v>102</v>
      </c>
      <c r="C216" s="471" t="s">
        <v>1225</v>
      </c>
      <c r="D216" s="471"/>
      <c r="E216" s="69">
        <f>E217</f>
        <v>877.5</v>
      </c>
    </row>
    <row r="217" spans="1:5" s="178" customFormat="1" ht="26.25">
      <c r="A217" s="74" t="s">
        <v>136</v>
      </c>
      <c r="B217" s="68" t="s">
        <v>102</v>
      </c>
      <c r="C217" s="471" t="s">
        <v>1225</v>
      </c>
      <c r="D217" s="471" t="s">
        <v>93</v>
      </c>
      <c r="E217" s="69">
        <v>877.5</v>
      </c>
    </row>
    <row r="218" spans="1:5" s="178" customFormat="1" ht="13.5">
      <c r="A218" s="476" t="s">
        <v>1050</v>
      </c>
      <c r="B218" s="475" t="s">
        <v>1052</v>
      </c>
      <c r="C218" s="304"/>
      <c r="D218" s="155"/>
      <c r="E218" s="305">
        <f>E219+E226</f>
        <v>3692.2</v>
      </c>
    </row>
    <row r="219" spans="1:5" s="178" customFormat="1" ht="41.25">
      <c r="A219" s="303" t="s">
        <v>430</v>
      </c>
      <c r="B219" s="475" t="s">
        <v>1052</v>
      </c>
      <c r="C219" s="304" t="s">
        <v>13</v>
      </c>
      <c r="D219" s="158"/>
      <c r="E219" s="305" t="str">
        <f>E220</f>
        <v>1050</v>
      </c>
    </row>
    <row r="220" spans="1:5" s="178" customFormat="1" ht="52.5">
      <c r="A220" s="65" t="s">
        <v>525</v>
      </c>
      <c r="B220" s="475" t="s">
        <v>1052</v>
      </c>
      <c r="C220" s="304" t="s">
        <v>210</v>
      </c>
      <c r="D220" s="158"/>
      <c r="E220" s="305" t="str">
        <f>E221</f>
        <v>1050</v>
      </c>
    </row>
    <row r="221" spans="1:5" s="178" customFormat="1" ht="66">
      <c r="A221" s="77" t="s">
        <v>1051</v>
      </c>
      <c r="B221" s="471" t="s">
        <v>1052</v>
      </c>
      <c r="C221" s="471" t="s">
        <v>1053</v>
      </c>
      <c r="D221" s="471"/>
      <c r="E221" s="471" t="str">
        <f>E222</f>
        <v>1050</v>
      </c>
    </row>
    <row r="222" spans="1:5" s="178" customFormat="1" ht="13.5">
      <c r="A222" s="77" t="s">
        <v>985</v>
      </c>
      <c r="B222" s="471" t="s">
        <v>1052</v>
      </c>
      <c r="C222" s="471" t="s">
        <v>1053</v>
      </c>
      <c r="D222" s="471">
        <v>410</v>
      </c>
      <c r="E222" s="471" t="s">
        <v>1269</v>
      </c>
    </row>
    <row r="223" spans="1:5" s="178" customFormat="1" ht="13.5">
      <c r="A223" s="303" t="s">
        <v>405</v>
      </c>
      <c r="B223" s="467" t="s">
        <v>1052</v>
      </c>
      <c r="C223" s="467" t="s">
        <v>1268</v>
      </c>
      <c r="D223" s="471"/>
      <c r="E223" s="477" t="s">
        <v>1270</v>
      </c>
    </row>
    <row r="224" spans="1:5" s="178" customFormat="1" ht="13.5">
      <c r="A224" s="65" t="s">
        <v>242</v>
      </c>
      <c r="B224" s="304" t="s">
        <v>1052</v>
      </c>
      <c r="C224" s="304" t="s">
        <v>237</v>
      </c>
      <c r="D224" s="471"/>
      <c r="E224" s="477" t="s">
        <v>1270</v>
      </c>
    </row>
    <row r="225" spans="1:5" s="178" customFormat="1" ht="27">
      <c r="A225" s="77" t="s">
        <v>1267</v>
      </c>
      <c r="B225" s="471" t="s">
        <v>1052</v>
      </c>
      <c r="C225" s="471" t="s">
        <v>1254</v>
      </c>
      <c r="D225" s="471"/>
      <c r="E225" s="367">
        <f>E226</f>
        <v>2642.2</v>
      </c>
    </row>
    <row r="226" spans="1:5" s="178" customFormat="1" ht="13.5">
      <c r="A226" s="77" t="s">
        <v>75</v>
      </c>
      <c r="B226" s="471" t="s">
        <v>1052</v>
      </c>
      <c r="C226" s="471" t="s">
        <v>1254</v>
      </c>
      <c r="D226" s="471" t="s">
        <v>185</v>
      </c>
      <c r="E226" s="367">
        <v>2642.2</v>
      </c>
    </row>
    <row r="227" spans="1:5" s="274" customFormat="1" ht="14.25">
      <c r="A227" s="143" t="s">
        <v>1234</v>
      </c>
      <c r="B227" s="145" t="s">
        <v>1233</v>
      </c>
      <c r="C227" s="469"/>
      <c r="D227" s="469"/>
      <c r="E227" s="61">
        <f>E228</f>
        <v>1548.9</v>
      </c>
    </row>
    <row r="228" spans="1:5" s="269" customFormat="1" ht="13.5">
      <c r="A228" s="63" t="s">
        <v>405</v>
      </c>
      <c r="B228" s="468" t="s">
        <v>1233</v>
      </c>
      <c r="C228" s="468" t="s">
        <v>4</v>
      </c>
      <c r="D228" s="468"/>
      <c r="E228" s="61">
        <f>E229</f>
        <v>1548.9</v>
      </c>
    </row>
    <row r="229" spans="1:5" s="269" customFormat="1" ht="13.5">
      <c r="A229" s="65" t="s">
        <v>242</v>
      </c>
      <c r="B229" s="468" t="s">
        <v>1233</v>
      </c>
      <c r="C229" s="468" t="s">
        <v>237</v>
      </c>
      <c r="D229" s="468"/>
      <c r="E229" s="61">
        <f>E230</f>
        <v>1548.9</v>
      </c>
    </row>
    <row r="230" spans="1:5" s="178" customFormat="1" ht="39">
      <c r="A230" s="73" t="s">
        <v>1232</v>
      </c>
      <c r="B230" s="471" t="s">
        <v>1233</v>
      </c>
      <c r="C230" s="471" t="s">
        <v>1231</v>
      </c>
      <c r="D230" s="471"/>
      <c r="E230" s="69">
        <f>E231</f>
        <v>1548.9</v>
      </c>
    </row>
    <row r="231" spans="1:5" s="178" customFormat="1" ht="26.25">
      <c r="A231" s="39" t="s">
        <v>984</v>
      </c>
      <c r="B231" s="471" t="s">
        <v>1233</v>
      </c>
      <c r="C231" s="471" t="s">
        <v>1231</v>
      </c>
      <c r="D231" s="471">
        <v>240</v>
      </c>
      <c r="E231" s="69">
        <v>1548.9</v>
      </c>
    </row>
    <row r="232" spans="1:5" s="274" customFormat="1" ht="14.25">
      <c r="A232" s="143" t="s">
        <v>101</v>
      </c>
      <c r="B232" s="145" t="s">
        <v>100</v>
      </c>
      <c r="C232" s="469"/>
      <c r="D232" s="469"/>
      <c r="E232" s="146">
        <f>E233+E237+E252</f>
        <v>5725</v>
      </c>
    </row>
    <row r="233" spans="1:5" s="269" customFormat="1" ht="39">
      <c r="A233" s="63" t="s">
        <v>209</v>
      </c>
      <c r="B233" s="59" t="s">
        <v>100</v>
      </c>
      <c r="C233" s="468" t="s">
        <v>9</v>
      </c>
      <c r="D233" s="468"/>
      <c r="E233" s="61">
        <f>E234</f>
        <v>300</v>
      </c>
    </row>
    <row r="234" spans="1:5" s="269" customFormat="1" ht="66">
      <c r="A234" s="65" t="s">
        <v>594</v>
      </c>
      <c r="B234" s="59" t="s">
        <v>100</v>
      </c>
      <c r="C234" s="468" t="s">
        <v>33</v>
      </c>
      <c r="D234" s="468"/>
      <c r="E234" s="61">
        <f>E235</f>
        <v>300</v>
      </c>
    </row>
    <row r="235" spans="1:5" s="178" customFormat="1" ht="78.75">
      <c r="A235" s="74" t="s">
        <v>478</v>
      </c>
      <c r="B235" s="68" t="s">
        <v>100</v>
      </c>
      <c r="C235" s="471" t="s">
        <v>99</v>
      </c>
      <c r="D235" s="471"/>
      <c r="E235" s="69">
        <f>E236</f>
        <v>300</v>
      </c>
    </row>
    <row r="236" spans="1:5" s="178" customFormat="1" ht="26.25">
      <c r="A236" s="74" t="s">
        <v>235</v>
      </c>
      <c r="B236" s="68" t="s">
        <v>100</v>
      </c>
      <c r="C236" s="471" t="s">
        <v>99</v>
      </c>
      <c r="D236" s="471" t="s">
        <v>234</v>
      </c>
      <c r="E236" s="69">
        <v>300</v>
      </c>
    </row>
    <row r="237" spans="1:5" s="178" customFormat="1" ht="39">
      <c r="A237" s="63" t="s">
        <v>1</v>
      </c>
      <c r="B237" s="59" t="s">
        <v>100</v>
      </c>
      <c r="C237" s="468" t="s">
        <v>11</v>
      </c>
      <c r="D237" s="468"/>
      <c r="E237" s="61">
        <f>E238+E249</f>
        <v>1725</v>
      </c>
    </row>
    <row r="238" spans="1:5" s="269" customFormat="1" ht="66">
      <c r="A238" s="65" t="s">
        <v>595</v>
      </c>
      <c r="B238" s="59" t="s">
        <v>100</v>
      </c>
      <c r="C238" s="468" t="s">
        <v>42</v>
      </c>
      <c r="D238" s="468"/>
      <c r="E238" s="61">
        <f>E239+E241+E243+E245+E247</f>
        <v>1425</v>
      </c>
    </row>
    <row r="239" spans="1:5" s="178" customFormat="1" ht="78.75">
      <c r="A239" s="39" t="s">
        <v>596</v>
      </c>
      <c r="B239" s="68" t="s">
        <v>100</v>
      </c>
      <c r="C239" s="471" t="s">
        <v>287</v>
      </c>
      <c r="D239" s="471"/>
      <c r="E239" s="69">
        <f>E240</f>
        <v>300</v>
      </c>
    </row>
    <row r="240" spans="1:5" s="178" customFormat="1" ht="26.25">
      <c r="A240" s="74" t="s">
        <v>136</v>
      </c>
      <c r="B240" s="68" t="s">
        <v>100</v>
      </c>
      <c r="C240" s="471" t="s">
        <v>287</v>
      </c>
      <c r="D240" s="471" t="s">
        <v>93</v>
      </c>
      <c r="E240" s="69">
        <v>300</v>
      </c>
    </row>
    <row r="241" spans="1:5" s="178" customFormat="1" ht="92.25">
      <c r="A241" s="39" t="s">
        <v>597</v>
      </c>
      <c r="B241" s="68" t="s">
        <v>100</v>
      </c>
      <c r="C241" s="471" t="s">
        <v>288</v>
      </c>
      <c r="D241" s="471"/>
      <c r="E241" s="69">
        <f>E242</f>
        <v>260</v>
      </c>
    </row>
    <row r="242" spans="1:5" s="178" customFormat="1" ht="26.25">
      <c r="A242" s="74" t="s">
        <v>235</v>
      </c>
      <c r="B242" s="68" t="s">
        <v>100</v>
      </c>
      <c r="C242" s="471" t="s">
        <v>288</v>
      </c>
      <c r="D242" s="471" t="s">
        <v>234</v>
      </c>
      <c r="E242" s="69">
        <v>260</v>
      </c>
    </row>
    <row r="243" spans="1:5" s="178" customFormat="1" ht="78.75">
      <c r="A243" s="39" t="s">
        <v>286</v>
      </c>
      <c r="B243" s="68" t="s">
        <v>100</v>
      </c>
      <c r="C243" s="471" t="s">
        <v>289</v>
      </c>
      <c r="D243" s="471"/>
      <c r="E243" s="69">
        <f>E244</f>
        <v>20</v>
      </c>
    </row>
    <row r="244" spans="1:5" s="178" customFormat="1" ht="26.25">
      <c r="A244" s="39" t="s">
        <v>984</v>
      </c>
      <c r="B244" s="68" t="s">
        <v>100</v>
      </c>
      <c r="C244" s="471" t="s">
        <v>289</v>
      </c>
      <c r="D244" s="471">
        <v>240</v>
      </c>
      <c r="E244" s="69">
        <v>20</v>
      </c>
    </row>
    <row r="245" spans="1:5" s="178" customFormat="1" ht="78.75">
      <c r="A245" s="39" t="s">
        <v>762</v>
      </c>
      <c r="B245" s="68" t="s">
        <v>100</v>
      </c>
      <c r="C245" s="471" t="s">
        <v>290</v>
      </c>
      <c r="D245" s="471"/>
      <c r="E245" s="69">
        <f>E246</f>
        <v>50</v>
      </c>
    </row>
    <row r="246" spans="1:5" s="178" customFormat="1" ht="26.25">
      <c r="A246" s="39" t="s">
        <v>984</v>
      </c>
      <c r="B246" s="68" t="s">
        <v>100</v>
      </c>
      <c r="C246" s="471" t="s">
        <v>290</v>
      </c>
      <c r="D246" s="471">
        <v>240</v>
      </c>
      <c r="E246" s="69">
        <v>50</v>
      </c>
    </row>
    <row r="247" spans="1:5" s="178" customFormat="1" ht="78.75">
      <c r="A247" s="71" t="s">
        <v>1230</v>
      </c>
      <c r="B247" s="68" t="s">
        <v>100</v>
      </c>
      <c r="C247" s="471" t="s">
        <v>1229</v>
      </c>
      <c r="D247" s="471"/>
      <c r="E247" s="69">
        <f>E248</f>
        <v>795</v>
      </c>
    </row>
    <row r="248" spans="1:5" s="178" customFormat="1" ht="26.25">
      <c r="A248" s="74" t="s">
        <v>136</v>
      </c>
      <c r="B248" s="68" t="s">
        <v>100</v>
      </c>
      <c r="C248" s="471" t="s">
        <v>1229</v>
      </c>
      <c r="D248" s="471" t="s">
        <v>93</v>
      </c>
      <c r="E248" s="69">
        <v>795</v>
      </c>
    </row>
    <row r="249" spans="1:5" s="87" customFormat="1" ht="66">
      <c r="A249" s="65" t="s">
        <v>599</v>
      </c>
      <c r="B249" s="59" t="s">
        <v>100</v>
      </c>
      <c r="C249" s="468" t="s">
        <v>44</v>
      </c>
      <c r="D249" s="468"/>
      <c r="E249" s="61">
        <f>E250</f>
        <v>300</v>
      </c>
    </row>
    <row r="250" spans="1:5" s="178" customFormat="1" ht="78.75">
      <c r="A250" s="74" t="s">
        <v>671</v>
      </c>
      <c r="B250" s="68" t="s">
        <v>100</v>
      </c>
      <c r="C250" s="471" t="s">
        <v>293</v>
      </c>
      <c r="D250" s="471"/>
      <c r="E250" s="69">
        <f>E251</f>
        <v>300</v>
      </c>
    </row>
    <row r="251" spans="1:5" s="178" customFormat="1" ht="26.25">
      <c r="A251" s="39" t="s">
        <v>984</v>
      </c>
      <c r="B251" s="68" t="s">
        <v>100</v>
      </c>
      <c r="C251" s="471" t="s">
        <v>293</v>
      </c>
      <c r="D251" s="471">
        <v>240</v>
      </c>
      <c r="E251" s="69">
        <v>300</v>
      </c>
    </row>
    <row r="252" spans="1:5" s="269" customFormat="1" ht="13.5">
      <c r="A252" s="63" t="s">
        <v>405</v>
      </c>
      <c r="B252" s="59" t="s">
        <v>100</v>
      </c>
      <c r="C252" s="478" t="s">
        <v>4</v>
      </c>
      <c r="D252" s="275"/>
      <c r="E252" s="271">
        <f>E253</f>
        <v>3700</v>
      </c>
    </row>
    <row r="253" spans="1:5" s="269" customFormat="1" ht="13.5">
      <c r="A253" s="65" t="s">
        <v>242</v>
      </c>
      <c r="B253" s="59" t="s">
        <v>100</v>
      </c>
      <c r="C253" s="478" t="s">
        <v>237</v>
      </c>
      <c r="D253" s="275"/>
      <c r="E253" s="271">
        <f>E254+E256</f>
        <v>3700</v>
      </c>
    </row>
    <row r="254" spans="1:5" s="269" customFormat="1" ht="27">
      <c r="A254" s="77" t="s">
        <v>1037</v>
      </c>
      <c r="B254" s="68" t="s">
        <v>100</v>
      </c>
      <c r="C254" s="199" t="s">
        <v>1046</v>
      </c>
      <c r="D254" s="199"/>
      <c r="E254" s="256">
        <f>E255</f>
        <v>200</v>
      </c>
    </row>
    <row r="255" spans="1:5" s="269" customFormat="1" ht="26.25">
      <c r="A255" s="39" t="s">
        <v>984</v>
      </c>
      <c r="B255" s="68" t="s">
        <v>100</v>
      </c>
      <c r="C255" s="199" t="s">
        <v>1046</v>
      </c>
      <c r="D255" s="199" t="s">
        <v>975</v>
      </c>
      <c r="E255" s="256">
        <v>200</v>
      </c>
    </row>
    <row r="256" spans="1:5" s="178" customFormat="1" ht="52.5">
      <c r="A256" s="479" t="s">
        <v>755</v>
      </c>
      <c r="B256" s="480" t="s">
        <v>100</v>
      </c>
      <c r="C256" s="472" t="s">
        <v>1040</v>
      </c>
      <c r="D256" s="93"/>
      <c r="E256" s="306">
        <f>E257</f>
        <v>3500</v>
      </c>
    </row>
    <row r="257" spans="1:5" s="178" customFormat="1" ht="13.5">
      <c r="A257" s="74" t="s">
        <v>75</v>
      </c>
      <c r="B257" s="480" t="s">
        <v>100</v>
      </c>
      <c r="C257" s="472" t="s">
        <v>1040</v>
      </c>
      <c r="D257" s="93">
        <v>540</v>
      </c>
      <c r="E257" s="306">
        <v>3500</v>
      </c>
    </row>
    <row r="258" spans="1:5" s="274" customFormat="1" ht="14.25">
      <c r="A258" s="476" t="s">
        <v>397</v>
      </c>
      <c r="B258" s="145" t="s">
        <v>264</v>
      </c>
      <c r="C258" s="469"/>
      <c r="D258" s="469"/>
      <c r="E258" s="146">
        <f>E259+E266+E287+E278</f>
        <v>104072.8</v>
      </c>
    </row>
    <row r="259" spans="1:5" s="266" customFormat="1" ht="14.25">
      <c r="A259" s="476" t="s">
        <v>79</v>
      </c>
      <c r="B259" s="145" t="s">
        <v>78</v>
      </c>
      <c r="C259" s="469"/>
      <c r="D259" s="469"/>
      <c r="E259" s="146">
        <f aca="true" t="shared" si="0" ref="E259:E264">E260</f>
        <v>84891.5</v>
      </c>
    </row>
    <row r="260" spans="1:5" s="272" customFormat="1" ht="39">
      <c r="A260" s="63" t="s">
        <v>199</v>
      </c>
      <c r="B260" s="59" t="s">
        <v>78</v>
      </c>
      <c r="C260" s="468" t="s">
        <v>200</v>
      </c>
      <c r="D260" s="468"/>
      <c r="E260" s="61">
        <f t="shared" si="0"/>
        <v>84891.5</v>
      </c>
    </row>
    <row r="261" spans="1:5" s="272" customFormat="1" ht="78.75">
      <c r="A261" s="65" t="s">
        <v>439</v>
      </c>
      <c r="B261" s="59" t="s">
        <v>78</v>
      </c>
      <c r="C261" s="468" t="s">
        <v>791</v>
      </c>
      <c r="D261" s="468"/>
      <c r="E261" s="61">
        <f>E264+E262</f>
        <v>84891.5</v>
      </c>
    </row>
    <row r="262" spans="1:5" ht="78.75">
      <c r="A262" s="74" t="s">
        <v>1194</v>
      </c>
      <c r="B262" s="68" t="s">
        <v>78</v>
      </c>
      <c r="C262" s="471" t="s">
        <v>1195</v>
      </c>
      <c r="D262" s="471"/>
      <c r="E262" s="69">
        <f>E263</f>
        <v>22099.8</v>
      </c>
    </row>
    <row r="263" spans="1:5" ht="13.5">
      <c r="A263" s="73" t="s">
        <v>75</v>
      </c>
      <c r="B263" s="68" t="s">
        <v>78</v>
      </c>
      <c r="C263" s="471" t="s">
        <v>1195</v>
      </c>
      <c r="D263" s="471" t="s">
        <v>185</v>
      </c>
      <c r="E263" s="69">
        <f>21579.7+520.1</f>
        <v>22099.8</v>
      </c>
    </row>
    <row r="264" spans="1:5" ht="92.25">
      <c r="A264" s="74" t="s">
        <v>954</v>
      </c>
      <c r="B264" s="68" t="s">
        <v>78</v>
      </c>
      <c r="C264" s="471" t="s">
        <v>80</v>
      </c>
      <c r="D264" s="471"/>
      <c r="E264" s="69">
        <f t="shared" si="0"/>
        <v>62791.7</v>
      </c>
    </row>
    <row r="265" spans="1:5" ht="13.5">
      <c r="A265" s="73" t="s">
        <v>75</v>
      </c>
      <c r="B265" s="68" t="s">
        <v>78</v>
      </c>
      <c r="C265" s="471" t="s">
        <v>80</v>
      </c>
      <c r="D265" s="471" t="s">
        <v>185</v>
      </c>
      <c r="E265" s="69">
        <f>59561+24810.4-21579.7</f>
        <v>62791.7</v>
      </c>
    </row>
    <row r="266" spans="1:5" s="175" customFormat="1" ht="14.25">
      <c r="A266" s="476" t="s">
        <v>187</v>
      </c>
      <c r="B266" s="145" t="s">
        <v>186</v>
      </c>
      <c r="C266" s="469"/>
      <c r="D266" s="469"/>
      <c r="E266" s="146">
        <f>E267+E274</f>
        <v>15874.300000000001</v>
      </c>
    </row>
    <row r="267" spans="1:5" s="272" customFormat="1" ht="66">
      <c r="A267" s="63" t="s">
        <v>429</v>
      </c>
      <c r="B267" s="59" t="s">
        <v>186</v>
      </c>
      <c r="C267" s="468" t="s">
        <v>184</v>
      </c>
      <c r="D267" s="468"/>
      <c r="E267" s="61">
        <f>E268+E271</f>
        <v>11076.900000000001</v>
      </c>
    </row>
    <row r="268" spans="1:5" s="272" customFormat="1" ht="92.25">
      <c r="A268" s="65" t="s">
        <v>758</v>
      </c>
      <c r="B268" s="59" t="s">
        <v>186</v>
      </c>
      <c r="C268" s="468" t="s">
        <v>188</v>
      </c>
      <c r="D268" s="468"/>
      <c r="E268" s="61">
        <f>E269</f>
        <v>2217.8</v>
      </c>
    </row>
    <row r="269" spans="1:5" ht="132">
      <c r="A269" s="67" t="s">
        <v>760</v>
      </c>
      <c r="B269" s="68" t="s">
        <v>186</v>
      </c>
      <c r="C269" s="471" t="s">
        <v>76</v>
      </c>
      <c r="D269" s="471"/>
      <c r="E269" s="69">
        <f>E270</f>
        <v>2217.8</v>
      </c>
    </row>
    <row r="270" spans="1:5" s="261" customFormat="1" ht="13.5">
      <c r="A270" s="39" t="s">
        <v>61</v>
      </c>
      <c r="B270" s="68" t="s">
        <v>186</v>
      </c>
      <c r="C270" s="471" t="s">
        <v>76</v>
      </c>
      <c r="D270" s="471" t="s">
        <v>185</v>
      </c>
      <c r="E270" s="69">
        <f>2317.8-100</f>
        <v>2217.8</v>
      </c>
    </row>
    <row r="271" spans="1:5" s="270" customFormat="1" ht="78.75">
      <c r="A271" s="171" t="s">
        <v>611</v>
      </c>
      <c r="B271" s="59" t="s">
        <v>186</v>
      </c>
      <c r="C271" s="468" t="s">
        <v>189</v>
      </c>
      <c r="D271" s="468"/>
      <c r="E271" s="61">
        <f>E272</f>
        <v>8859.1</v>
      </c>
    </row>
    <row r="272" spans="1:5" s="270" customFormat="1" ht="118.5">
      <c r="A272" s="73" t="s">
        <v>767</v>
      </c>
      <c r="B272" s="68" t="s">
        <v>186</v>
      </c>
      <c r="C272" s="471" t="s">
        <v>77</v>
      </c>
      <c r="D272" s="471"/>
      <c r="E272" s="69">
        <f>E273</f>
        <v>8859.1</v>
      </c>
    </row>
    <row r="273" spans="1:5" ht="13.5">
      <c r="A273" s="73" t="s">
        <v>75</v>
      </c>
      <c r="B273" s="68" t="s">
        <v>186</v>
      </c>
      <c r="C273" s="471" t="s">
        <v>77</v>
      </c>
      <c r="D273" s="471" t="s">
        <v>185</v>
      </c>
      <c r="E273" s="69">
        <f>8840.1+150-131</f>
        <v>8859.1</v>
      </c>
    </row>
    <row r="274" spans="1:5" s="272" customFormat="1" ht="13.5">
      <c r="A274" s="63" t="s">
        <v>405</v>
      </c>
      <c r="B274" s="59" t="s">
        <v>186</v>
      </c>
      <c r="C274" s="468" t="s">
        <v>4</v>
      </c>
      <c r="D274" s="468"/>
      <c r="E274" s="61">
        <f>E275</f>
        <v>4797.4</v>
      </c>
    </row>
    <row r="275" spans="1:5" s="272" customFormat="1" ht="13.5">
      <c r="A275" s="65" t="s">
        <v>242</v>
      </c>
      <c r="B275" s="59" t="s">
        <v>186</v>
      </c>
      <c r="C275" s="468" t="s">
        <v>237</v>
      </c>
      <c r="D275" s="468"/>
      <c r="E275" s="61">
        <f>E276</f>
        <v>4797.4</v>
      </c>
    </row>
    <row r="276" spans="1:5" ht="39">
      <c r="A276" s="73" t="s">
        <v>1112</v>
      </c>
      <c r="B276" s="68" t="s">
        <v>186</v>
      </c>
      <c r="C276" s="471" t="s">
        <v>1111</v>
      </c>
      <c r="D276" s="471"/>
      <c r="E276" s="69">
        <f>E277</f>
        <v>4797.4</v>
      </c>
    </row>
    <row r="277" spans="1:5" ht="13.5">
      <c r="A277" s="74" t="s">
        <v>61</v>
      </c>
      <c r="B277" s="68" t="s">
        <v>186</v>
      </c>
      <c r="C277" s="471" t="s">
        <v>1111</v>
      </c>
      <c r="D277" s="471" t="s">
        <v>185</v>
      </c>
      <c r="E277" s="69">
        <f>436+1795.1+2033.1+533.2</f>
        <v>4797.4</v>
      </c>
    </row>
    <row r="278" spans="1:5" s="272" customFormat="1" ht="13.5">
      <c r="A278" s="65" t="s">
        <v>1116</v>
      </c>
      <c r="B278" s="59" t="s">
        <v>1115</v>
      </c>
      <c r="C278" s="468"/>
      <c r="D278" s="468"/>
      <c r="E278" s="61">
        <f>E279</f>
        <v>2831.7</v>
      </c>
    </row>
    <row r="279" spans="1:5" s="272" customFormat="1" ht="13.5">
      <c r="A279" s="65" t="s">
        <v>405</v>
      </c>
      <c r="B279" s="59" t="s">
        <v>1115</v>
      </c>
      <c r="C279" s="468" t="s">
        <v>4</v>
      </c>
      <c r="D279" s="468"/>
      <c r="E279" s="61">
        <f>E280</f>
        <v>2831.7</v>
      </c>
    </row>
    <row r="280" spans="1:5" s="272" customFormat="1" ht="13.5">
      <c r="A280" s="65" t="s">
        <v>242</v>
      </c>
      <c r="B280" s="59" t="s">
        <v>1115</v>
      </c>
      <c r="C280" s="468" t="s">
        <v>237</v>
      </c>
      <c r="D280" s="468"/>
      <c r="E280" s="61">
        <f>E283+E282+E285</f>
        <v>2831.7</v>
      </c>
    </row>
    <row r="281" spans="1:5" s="272" customFormat="1" ht="39">
      <c r="A281" s="74" t="s">
        <v>1186</v>
      </c>
      <c r="B281" s="68" t="s">
        <v>1115</v>
      </c>
      <c r="C281" s="471" t="s">
        <v>1180</v>
      </c>
      <c r="D281" s="471"/>
      <c r="E281" s="69">
        <f>E282</f>
        <v>99.7</v>
      </c>
    </row>
    <row r="282" spans="1:5" s="272" customFormat="1" ht="26.25">
      <c r="A282" s="39" t="s">
        <v>984</v>
      </c>
      <c r="B282" s="68" t="s">
        <v>1115</v>
      </c>
      <c r="C282" s="471" t="s">
        <v>1180</v>
      </c>
      <c r="D282" s="471" t="s">
        <v>975</v>
      </c>
      <c r="E282" s="69">
        <v>99.7</v>
      </c>
    </row>
    <row r="283" spans="1:5" ht="39">
      <c r="A283" s="74" t="s">
        <v>1126</v>
      </c>
      <c r="B283" s="68" t="s">
        <v>1115</v>
      </c>
      <c r="C283" s="471" t="s">
        <v>1125</v>
      </c>
      <c r="D283" s="471"/>
      <c r="E283" s="69">
        <f>E284</f>
        <v>665</v>
      </c>
    </row>
    <row r="284" spans="1:5" ht="13.5">
      <c r="A284" s="74" t="s">
        <v>61</v>
      </c>
      <c r="B284" s="68" t="s">
        <v>1115</v>
      </c>
      <c r="C284" s="471" t="s">
        <v>1125</v>
      </c>
      <c r="D284" s="471" t="s">
        <v>185</v>
      </c>
      <c r="E284" s="69">
        <v>665</v>
      </c>
    </row>
    <row r="285" spans="1:5" ht="26.25">
      <c r="A285" s="74" t="s">
        <v>1267</v>
      </c>
      <c r="B285" s="68" t="s">
        <v>1115</v>
      </c>
      <c r="C285" s="471" t="s">
        <v>1254</v>
      </c>
      <c r="D285" s="471"/>
      <c r="E285" s="69">
        <v>2067</v>
      </c>
    </row>
    <row r="286" spans="1:5" ht="13.5">
      <c r="A286" s="74" t="s">
        <v>61</v>
      </c>
      <c r="B286" s="68" t="s">
        <v>1115</v>
      </c>
      <c r="C286" s="471" t="s">
        <v>1254</v>
      </c>
      <c r="D286" s="471" t="s">
        <v>185</v>
      </c>
      <c r="E286" s="69">
        <v>2067</v>
      </c>
    </row>
    <row r="287" spans="1:5" s="272" customFormat="1" ht="13.5">
      <c r="A287" s="65" t="s">
        <v>1102</v>
      </c>
      <c r="B287" s="59" t="s">
        <v>1101</v>
      </c>
      <c r="C287" s="468"/>
      <c r="D287" s="468"/>
      <c r="E287" s="61">
        <f>E288</f>
        <v>475.3</v>
      </c>
    </row>
    <row r="288" spans="1:5" s="178" customFormat="1" ht="13.5">
      <c r="A288" s="63" t="s">
        <v>405</v>
      </c>
      <c r="B288" s="59" t="s">
        <v>1101</v>
      </c>
      <c r="C288" s="103" t="s">
        <v>4</v>
      </c>
      <c r="D288" s="103"/>
      <c r="E288" s="61">
        <f>E289</f>
        <v>475.3</v>
      </c>
    </row>
    <row r="289" spans="1:5" s="261" customFormat="1" ht="13.5">
      <c r="A289" s="65" t="s">
        <v>242</v>
      </c>
      <c r="B289" s="59" t="s">
        <v>1101</v>
      </c>
      <c r="C289" s="468" t="s">
        <v>237</v>
      </c>
      <c r="D289" s="468"/>
      <c r="E289" s="61">
        <f>E290</f>
        <v>475.3</v>
      </c>
    </row>
    <row r="290" spans="1:5" ht="52.5">
      <c r="A290" s="141" t="s">
        <v>964</v>
      </c>
      <c r="B290" s="68" t="s">
        <v>1101</v>
      </c>
      <c r="C290" s="473" t="s">
        <v>838</v>
      </c>
      <c r="D290" s="142"/>
      <c r="E290" s="101">
        <f>E291</f>
        <v>475.3</v>
      </c>
    </row>
    <row r="291" spans="1:5" ht="26.25">
      <c r="A291" s="39" t="s">
        <v>984</v>
      </c>
      <c r="B291" s="68" t="s">
        <v>1101</v>
      </c>
      <c r="C291" s="473" t="s">
        <v>838</v>
      </c>
      <c r="D291" s="471" t="s">
        <v>975</v>
      </c>
      <c r="E291" s="69">
        <v>475.3</v>
      </c>
    </row>
    <row r="292" spans="1:5" s="273" customFormat="1" ht="14.25">
      <c r="A292" s="143" t="s">
        <v>281</v>
      </c>
      <c r="B292" s="145" t="s">
        <v>276</v>
      </c>
      <c r="C292" s="469"/>
      <c r="D292" s="469"/>
      <c r="E292" s="146">
        <f>E293+E310+E389+E423+E384</f>
        <v>1298697.5999999999</v>
      </c>
    </row>
    <row r="293" spans="1:5" s="266" customFormat="1" ht="14.25">
      <c r="A293" s="143" t="s">
        <v>179</v>
      </c>
      <c r="B293" s="145" t="s">
        <v>180</v>
      </c>
      <c r="C293" s="469"/>
      <c r="D293" s="469"/>
      <c r="E293" s="146">
        <f>E294</f>
        <v>467207.4</v>
      </c>
    </row>
    <row r="294" spans="1:5" s="178" customFormat="1" ht="39">
      <c r="A294" s="63" t="s">
        <v>208</v>
      </c>
      <c r="B294" s="59" t="s">
        <v>180</v>
      </c>
      <c r="C294" s="468" t="s">
        <v>8</v>
      </c>
      <c r="D294" s="468"/>
      <c r="E294" s="61">
        <f>E295</f>
        <v>467207.4</v>
      </c>
    </row>
    <row r="295" spans="1:5" s="178" customFormat="1" ht="52.5">
      <c r="A295" s="65" t="s">
        <v>601</v>
      </c>
      <c r="B295" s="59" t="s">
        <v>180</v>
      </c>
      <c r="C295" s="468" t="s">
        <v>22</v>
      </c>
      <c r="D295" s="468"/>
      <c r="E295" s="61">
        <f>E296+E300+E302+E306+E298+E308+E304</f>
        <v>467207.4</v>
      </c>
    </row>
    <row r="296" spans="1:5" s="178" customFormat="1" ht="66">
      <c r="A296" s="78" t="s">
        <v>624</v>
      </c>
      <c r="B296" s="68" t="s">
        <v>180</v>
      </c>
      <c r="C296" s="79" t="s">
        <v>66</v>
      </c>
      <c r="D296" s="79"/>
      <c r="E296" s="69">
        <f>E297</f>
        <v>233551.4</v>
      </c>
    </row>
    <row r="297" spans="1:5" s="178" customFormat="1" ht="13.5">
      <c r="A297" s="78" t="s">
        <v>987</v>
      </c>
      <c r="B297" s="68" t="s">
        <v>180</v>
      </c>
      <c r="C297" s="79" t="s">
        <v>66</v>
      </c>
      <c r="D297" s="79">
        <v>610</v>
      </c>
      <c r="E297" s="69">
        <v>233551.4</v>
      </c>
    </row>
    <row r="298" spans="1:5" s="178" customFormat="1" ht="66">
      <c r="A298" s="74" t="s">
        <v>1049</v>
      </c>
      <c r="B298" s="68" t="s">
        <v>180</v>
      </c>
      <c r="C298" s="199" t="s">
        <v>1048</v>
      </c>
      <c r="D298" s="68"/>
      <c r="E298" s="308">
        <f>E299</f>
        <v>1100.7</v>
      </c>
    </row>
    <row r="299" spans="1:5" s="178" customFormat="1" ht="13.5">
      <c r="A299" s="78" t="s">
        <v>987</v>
      </c>
      <c r="B299" s="68" t="s">
        <v>180</v>
      </c>
      <c r="C299" s="199" t="s">
        <v>1048</v>
      </c>
      <c r="D299" s="199" t="s">
        <v>978</v>
      </c>
      <c r="E299" s="308">
        <v>1100.7</v>
      </c>
    </row>
    <row r="300" spans="1:5" ht="66">
      <c r="A300" s="78" t="s">
        <v>672</v>
      </c>
      <c r="B300" s="68" t="s">
        <v>180</v>
      </c>
      <c r="C300" s="471" t="s">
        <v>121</v>
      </c>
      <c r="D300" s="471"/>
      <c r="E300" s="69">
        <f>E301</f>
        <v>1704.6</v>
      </c>
    </row>
    <row r="301" spans="1:5" ht="13.5">
      <c r="A301" s="72" t="s">
        <v>987</v>
      </c>
      <c r="B301" s="68" t="s">
        <v>180</v>
      </c>
      <c r="C301" s="471" t="s">
        <v>121</v>
      </c>
      <c r="D301" s="471">
        <v>610</v>
      </c>
      <c r="E301" s="69">
        <v>1704.6</v>
      </c>
    </row>
    <row r="302" spans="1:5" ht="66">
      <c r="A302" s="78" t="s">
        <v>795</v>
      </c>
      <c r="B302" s="68" t="s">
        <v>180</v>
      </c>
      <c r="C302" s="471" t="s">
        <v>792</v>
      </c>
      <c r="D302" s="471"/>
      <c r="E302" s="69">
        <f>E303</f>
        <v>300</v>
      </c>
    </row>
    <row r="303" spans="1:5" ht="13.5">
      <c r="A303" s="72" t="s">
        <v>987</v>
      </c>
      <c r="B303" s="68" t="s">
        <v>180</v>
      </c>
      <c r="C303" s="471" t="s">
        <v>792</v>
      </c>
      <c r="D303" s="471">
        <v>610</v>
      </c>
      <c r="E303" s="69">
        <v>300</v>
      </c>
    </row>
    <row r="304" spans="1:5" ht="66">
      <c r="A304" s="77" t="s">
        <v>1253</v>
      </c>
      <c r="B304" s="68" t="s">
        <v>180</v>
      </c>
      <c r="C304" s="471" t="s">
        <v>1212</v>
      </c>
      <c r="D304" s="471"/>
      <c r="E304" s="69">
        <f>E305</f>
        <v>2162.5</v>
      </c>
    </row>
    <row r="305" spans="1:5" ht="13.5">
      <c r="A305" s="72" t="s">
        <v>987</v>
      </c>
      <c r="B305" s="68" t="s">
        <v>180</v>
      </c>
      <c r="C305" s="471" t="s">
        <v>1212</v>
      </c>
      <c r="D305" s="471" t="s">
        <v>978</v>
      </c>
      <c r="E305" s="69">
        <v>2162.5</v>
      </c>
    </row>
    <row r="306" spans="1:5" ht="66">
      <c r="A306" s="78" t="s">
        <v>626</v>
      </c>
      <c r="B306" s="68" t="s">
        <v>180</v>
      </c>
      <c r="C306" s="79" t="s">
        <v>67</v>
      </c>
      <c r="D306" s="471" t="s">
        <v>177</v>
      </c>
      <c r="E306" s="69">
        <f>E307</f>
        <v>225443.2</v>
      </c>
    </row>
    <row r="307" spans="1:5" s="272" customFormat="1" ht="13.5">
      <c r="A307" s="78" t="s">
        <v>987</v>
      </c>
      <c r="B307" s="68" t="s">
        <v>180</v>
      </c>
      <c r="C307" s="79" t="s">
        <v>67</v>
      </c>
      <c r="D307" s="471">
        <v>610</v>
      </c>
      <c r="E307" s="69">
        <v>225443.2</v>
      </c>
    </row>
    <row r="308" spans="1:5" s="272" customFormat="1" ht="79.5">
      <c r="A308" s="77" t="s">
        <v>1120</v>
      </c>
      <c r="B308" s="68" t="s">
        <v>180</v>
      </c>
      <c r="C308" s="80" t="s">
        <v>1119</v>
      </c>
      <c r="D308" s="199"/>
      <c r="E308" s="69">
        <f>E309</f>
        <v>2945</v>
      </c>
    </row>
    <row r="309" spans="1:5" s="272" customFormat="1" ht="13.5">
      <c r="A309" s="77" t="s">
        <v>987</v>
      </c>
      <c r="B309" s="68" t="s">
        <v>180</v>
      </c>
      <c r="C309" s="80" t="s">
        <v>1119</v>
      </c>
      <c r="D309" s="199" t="s">
        <v>978</v>
      </c>
      <c r="E309" s="69">
        <v>2945</v>
      </c>
    </row>
    <row r="310" spans="1:5" s="273" customFormat="1" ht="14.25">
      <c r="A310" s="143" t="s">
        <v>63</v>
      </c>
      <c r="B310" s="145" t="s">
        <v>62</v>
      </c>
      <c r="C310" s="469"/>
      <c r="D310" s="469"/>
      <c r="E310" s="146">
        <f>E311+E326+E370+E376+E320+E380</f>
        <v>798890.4999999999</v>
      </c>
    </row>
    <row r="311" spans="1:5" s="272" customFormat="1" ht="39">
      <c r="A311" s="63" t="s">
        <v>419</v>
      </c>
      <c r="B311" s="59" t="s">
        <v>62</v>
      </c>
      <c r="C311" s="468" t="s">
        <v>6</v>
      </c>
      <c r="D311" s="468"/>
      <c r="E311" s="61">
        <f>E312+E315</f>
        <v>64454.2</v>
      </c>
    </row>
    <row r="312" spans="1:5" ht="66">
      <c r="A312" s="65" t="s">
        <v>617</v>
      </c>
      <c r="B312" s="59" t="s">
        <v>62</v>
      </c>
      <c r="C312" s="468" t="s">
        <v>20</v>
      </c>
      <c r="D312" s="468"/>
      <c r="E312" s="61">
        <f>E313</f>
        <v>62635</v>
      </c>
    </row>
    <row r="313" spans="1:5" ht="66">
      <c r="A313" s="74" t="s">
        <v>423</v>
      </c>
      <c r="B313" s="68" t="s">
        <v>62</v>
      </c>
      <c r="C313" s="471" t="s">
        <v>84</v>
      </c>
      <c r="D313" s="471"/>
      <c r="E313" s="69">
        <f>E314</f>
        <v>62635</v>
      </c>
    </row>
    <row r="314" spans="1:5" ht="13.5">
      <c r="A314" s="78" t="s">
        <v>987</v>
      </c>
      <c r="B314" s="68" t="s">
        <v>62</v>
      </c>
      <c r="C314" s="471" t="s">
        <v>84</v>
      </c>
      <c r="D314" s="471">
        <v>610</v>
      </c>
      <c r="E314" s="69">
        <f>63065-370-60</f>
        <v>62635</v>
      </c>
    </row>
    <row r="315" spans="1:5" ht="66">
      <c r="A315" s="65" t="s">
        <v>618</v>
      </c>
      <c r="B315" s="59" t="s">
        <v>62</v>
      </c>
      <c r="C315" s="468" t="s">
        <v>21</v>
      </c>
      <c r="D315" s="468"/>
      <c r="E315" s="61">
        <f>E316+E318</f>
        <v>1819.2</v>
      </c>
    </row>
    <row r="316" spans="1:5" ht="78.75">
      <c r="A316" s="74" t="s">
        <v>619</v>
      </c>
      <c r="B316" s="68" t="s">
        <v>62</v>
      </c>
      <c r="C316" s="471" t="s">
        <v>85</v>
      </c>
      <c r="D316" s="471"/>
      <c r="E316" s="69">
        <f>E317</f>
        <v>1319.2</v>
      </c>
    </row>
    <row r="317" spans="1:5" ht="13.5">
      <c r="A317" s="74" t="s">
        <v>987</v>
      </c>
      <c r="B317" s="68" t="s">
        <v>62</v>
      </c>
      <c r="C317" s="471" t="s">
        <v>85</v>
      </c>
      <c r="D317" s="471">
        <v>610</v>
      </c>
      <c r="E317" s="69">
        <v>1319.2</v>
      </c>
    </row>
    <row r="318" spans="1:5" ht="92.25">
      <c r="A318" s="74" t="s">
        <v>1118</v>
      </c>
      <c r="B318" s="68" t="s">
        <v>62</v>
      </c>
      <c r="C318" s="199" t="s">
        <v>1117</v>
      </c>
      <c r="D318" s="199"/>
      <c r="E318" s="69">
        <f>E319</f>
        <v>500</v>
      </c>
    </row>
    <row r="319" spans="1:5" ht="13.5">
      <c r="A319" s="74" t="s">
        <v>987</v>
      </c>
      <c r="B319" s="68" t="s">
        <v>62</v>
      </c>
      <c r="C319" s="199" t="s">
        <v>1117</v>
      </c>
      <c r="D319" s="199" t="s">
        <v>978</v>
      </c>
      <c r="E319" s="69">
        <v>500</v>
      </c>
    </row>
    <row r="320" spans="1:5" s="272" customFormat="1" ht="39">
      <c r="A320" s="63" t="s">
        <v>207</v>
      </c>
      <c r="B320" s="59" t="s">
        <v>62</v>
      </c>
      <c r="C320" s="468" t="s">
        <v>7</v>
      </c>
      <c r="D320" s="468"/>
      <c r="E320" s="61">
        <f>E321</f>
        <v>11230</v>
      </c>
    </row>
    <row r="321" spans="1:5" s="272" customFormat="1" ht="66">
      <c r="A321" s="65" t="s">
        <v>448</v>
      </c>
      <c r="B321" s="59" t="s">
        <v>62</v>
      </c>
      <c r="C321" s="468" t="s">
        <v>18</v>
      </c>
      <c r="D321" s="468"/>
      <c r="E321" s="61">
        <f>E324+E322</f>
        <v>11230</v>
      </c>
    </row>
    <row r="322" spans="1:5" s="272" customFormat="1" ht="66">
      <c r="A322" s="84" t="s">
        <v>1181</v>
      </c>
      <c r="B322" s="68" t="s">
        <v>62</v>
      </c>
      <c r="C322" s="471" t="s">
        <v>1148</v>
      </c>
      <c r="D322" s="468"/>
      <c r="E322" s="61">
        <f>E323</f>
        <v>230</v>
      </c>
    </row>
    <row r="323" spans="1:5" s="272" customFormat="1" ht="13.5">
      <c r="A323" s="74" t="s">
        <v>987</v>
      </c>
      <c r="B323" s="68" t="s">
        <v>62</v>
      </c>
      <c r="C323" s="471" t="s">
        <v>1148</v>
      </c>
      <c r="D323" s="471" t="s">
        <v>978</v>
      </c>
      <c r="E323" s="69">
        <v>230</v>
      </c>
    </row>
    <row r="324" spans="1:5" s="178" customFormat="1" ht="78.75">
      <c r="A324" s="74" t="s">
        <v>1103</v>
      </c>
      <c r="B324" s="68" t="s">
        <v>62</v>
      </c>
      <c r="C324" s="199" t="s">
        <v>1104</v>
      </c>
      <c r="D324" s="199"/>
      <c r="E324" s="69">
        <f>E325</f>
        <v>11000</v>
      </c>
    </row>
    <row r="325" spans="1:5" s="178" customFormat="1" ht="13.5">
      <c r="A325" s="74" t="s">
        <v>987</v>
      </c>
      <c r="B325" s="68" t="s">
        <v>62</v>
      </c>
      <c r="C325" s="199" t="s">
        <v>1104</v>
      </c>
      <c r="D325" s="199" t="s">
        <v>978</v>
      </c>
      <c r="E325" s="69">
        <v>11000</v>
      </c>
    </row>
    <row r="326" spans="1:5" s="87" customFormat="1" ht="39">
      <c r="A326" s="63" t="s">
        <v>208</v>
      </c>
      <c r="B326" s="59" t="s">
        <v>62</v>
      </c>
      <c r="C326" s="468" t="s">
        <v>8</v>
      </c>
      <c r="D326" s="468"/>
      <c r="E326" s="61">
        <f>E327+E353</f>
        <v>719443.2</v>
      </c>
    </row>
    <row r="327" spans="1:5" ht="66">
      <c r="A327" s="65" t="s">
        <v>615</v>
      </c>
      <c r="B327" s="59" t="s">
        <v>62</v>
      </c>
      <c r="C327" s="468" t="s">
        <v>24</v>
      </c>
      <c r="D327" s="468"/>
      <c r="E327" s="61">
        <f>E328+E334+E336+E338+E349+E332+E341+E330+E345+E347+E351+E343</f>
        <v>591525.7</v>
      </c>
    </row>
    <row r="328" spans="1:5" s="87" customFormat="1" ht="79.5">
      <c r="A328" s="78" t="s">
        <v>627</v>
      </c>
      <c r="B328" s="68" t="s">
        <v>62</v>
      </c>
      <c r="C328" s="79" t="s">
        <v>71</v>
      </c>
      <c r="D328" s="471"/>
      <c r="E328" s="69">
        <f>E329</f>
        <v>71776.9</v>
      </c>
    </row>
    <row r="329" spans="1:5" ht="13.5">
      <c r="A329" s="78" t="s">
        <v>987</v>
      </c>
      <c r="B329" s="68" t="s">
        <v>62</v>
      </c>
      <c r="C329" s="79" t="s">
        <v>71</v>
      </c>
      <c r="D329" s="471">
        <v>610</v>
      </c>
      <c r="E329" s="69">
        <v>71776.9</v>
      </c>
    </row>
    <row r="330" spans="1:5" ht="78.75">
      <c r="A330" s="84" t="s">
        <v>1043</v>
      </c>
      <c r="B330" s="68" t="s">
        <v>62</v>
      </c>
      <c r="C330" s="80" t="s">
        <v>1044</v>
      </c>
      <c r="D330" s="199"/>
      <c r="E330" s="256">
        <f>E331</f>
        <v>1065</v>
      </c>
    </row>
    <row r="331" spans="1:5" ht="13.5">
      <c r="A331" s="72" t="s">
        <v>987</v>
      </c>
      <c r="B331" s="68" t="s">
        <v>62</v>
      </c>
      <c r="C331" s="80" t="s">
        <v>1044</v>
      </c>
      <c r="D331" s="199" t="s">
        <v>978</v>
      </c>
      <c r="E331" s="256">
        <v>1065</v>
      </c>
    </row>
    <row r="332" spans="1:5" ht="79.5">
      <c r="A332" s="78" t="s">
        <v>673</v>
      </c>
      <c r="B332" s="68" t="s">
        <v>62</v>
      </c>
      <c r="C332" s="79" t="s">
        <v>246</v>
      </c>
      <c r="D332" s="471"/>
      <c r="E332" s="69">
        <f>E333</f>
        <v>46374.7</v>
      </c>
    </row>
    <row r="333" spans="1:5" ht="66">
      <c r="A333" s="211" t="s">
        <v>986</v>
      </c>
      <c r="B333" s="68" t="s">
        <v>62</v>
      </c>
      <c r="C333" s="79" t="s">
        <v>246</v>
      </c>
      <c r="D333" s="471" t="s">
        <v>980</v>
      </c>
      <c r="E333" s="69">
        <v>46374.7</v>
      </c>
    </row>
    <row r="334" spans="1:5" ht="78.75">
      <c r="A334" s="84" t="s">
        <v>674</v>
      </c>
      <c r="B334" s="68" t="s">
        <v>62</v>
      </c>
      <c r="C334" s="79" t="s">
        <v>122</v>
      </c>
      <c r="D334" s="471"/>
      <c r="E334" s="69">
        <f>E335</f>
        <v>2300</v>
      </c>
    </row>
    <row r="335" spans="1:5" ht="13.5">
      <c r="A335" s="72" t="s">
        <v>987</v>
      </c>
      <c r="B335" s="68" t="s">
        <v>62</v>
      </c>
      <c r="C335" s="79" t="s">
        <v>122</v>
      </c>
      <c r="D335" s="471">
        <v>610</v>
      </c>
      <c r="E335" s="69">
        <f>3500-1200</f>
        <v>2300</v>
      </c>
    </row>
    <row r="336" spans="1:5" ht="78.75">
      <c r="A336" s="84" t="s">
        <v>630</v>
      </c>
      <c r="B336" s="68" t="s">
        <v>62</v>
      </c>
      <c r="C336" s="79" t="s">
        <v>123</v>
      </c>
      <c r="D336" s="471"/>
      <c r="E336" s="69">
        <f>E337</f>
        <v>4249.4</v>
      </c>
    </row>
    <row r="337" spans="1:5" ht="13.5">
      <c r="A337" s="72" t="s">
        <v>987</v>
      </c>
      <c r="B337" s="68" t="s">
        <v>62</v>
      </c>
      <c r="C337" s="79" t="s">
        <v>123</v>
      </c>
      <c r="D337" s="471">
        <v>610</v>
      </c>
      <c r="E337" s="69">
        <f>4479.4-230</f>
        <v>4249.4</v>
      </c>
    </row>
    <row r="338" spans="1:5" ht="78.75">
      <c r="A338" s="84" t="s">
        <v>631</v>
      </c>
      <c r="B338" s="68" t="s">
        <v>62</v>
      </c>
      <c r="C338" s="79" t="s">
        <v>124</v>
      </c>
      <c r="D338" s="471"/>
      <c r="E338" s="69">
        <f>E340+E339</f>
        <v>850</v>
      </c>
    </row>
    <row r="339" spans="1:5" ht="27">
      <c r="A339" s="77" t="s">
        <v>984</v>
      </c>
      <c r="B339" s="68" t="s">
        <v>62</v>
      </c>
      <c r="C339" s="79" t="s">
        <v>124</v>
      </c>
      <c r="D339" s="471">
        <v>240</v>
      </c>
      <c r="E339" s="69">
        <v>350</v>
      </c>
    </row>
    <row r="340" spans="1:5" ht="13.5">
      <c r="A340" s="72" t="s">
        <v>987</v>
      </c>
      <c r="B340" s="68" t="s">
        <v>62</v>
      </c>
      <c r="C340" s="79" t="s">
        <v>124</v>
      </c>
      <c r="D340" s="471">
        <v>610</v>
      </c>
      <c r="E340" s="69">
        <v>500</v>
      </c>
    </row>
    <row r="341" spans="1:5" ht="79.5">
      <c r="A341" s="481" t="s">
        <v>794</v>
      </c>
      <c r="B341" s="68" t="s">
        <v>62</v>
      </c>
      <c r="C341" s="79" t="s">
        <v>793</v>
      </c>
      <c r="D341" s="471"/>
      <c r="E341" s="69">
        <f>E342</f>
        <v>200</v>
      </c>
    </row>
    <row r="342" spans="1:5" ht="13.5">
      <c r="A342" s="72" t="s">
        <v>987</v>
      </c>
      <c r="B342" s="68" t="s">
        <v>62</v>
      </c>
      <c r="C342" s="79" t="s">
        <v>793</v>
      </c>
      <c r="D342" s="471">
        <v>610</v>
      </c>
      <c r="E342" s="69">
        <v>200</v>
      </c>
    </row>
    <row r="343" spans="1:5" ht="93">
      <c r="A343" s="316" t="s">
        <v>1322</v>
      </c>
      <c r="B343" s="68" t="s">
        <v>62</v>
      </c>
      <c r="C343" s="79" t="s">
        <v>1255</v>
      </c>
      <c r="D343" s="471"/>
      <c r="E343" s="69">
        <f>E344</f>
        <v>1174.7</v>
      </c>
    </row>
    <row r="344" spans="1:5" ht="13.5">
      <c r="A344" s="72" t="s">
        <v>987</v>
      </c>
      <c r="B344" s="68" t="s">
        <v>62</v>
      </c>
      <c r="C344" s="79" t="s">
        <v>1255</v>
      </c>
      <c r="D344" s="471" t="s">
        <v>978</v>
      </c>
      <c r="E344" s="69">
        <v>1174.7</v>
      </c>
    </row>
    <row r="345" spans="1:5" ht="79.5">
      <c r="A345" s="316" t="s">
        <v>1109</v>
      </c>
      <c r="B345" s="68" t="s">
        <v>62</v>
      </c>
      <c r="C345" s="80" t="s">
        <v>1106</v>
      </c>
      <c r="D345" s="199"/>
      <c r="E345" s="69">
        <f>E346</f>
        <v>12551.1</v>
      </c>
    </row>
    <row r="346" spans="1:5" ht="13.5">
      <c r="A346" s="72" t="s">
        <v>987</v>
      </c>
      <c r="B346" s="68" t="s">
        <v>62</v>
      </c>
      <c r="C346" s="80" t="s">
        <v>1106</v>
      </c>
      <c r="D346" s="199" t="s">
        <v>978</v>
      </c>
      <c r="E346" s="69">
        <v>12551.1</v>
      </c>
    </row>
    <row r="347" spans="1:5" ht="79.5">
      <c r="A347" s="77" t="s">
        <v>1110</v>
      </c>
      <c r="B347" s="68" t="s">
        <v>62</v>
      </c>
      <c r="C347" s="80" t="s">
        <v>1107</v>
      </c>
      <c r="D347" s="199"/>
      <c r="E347" s="69">
        <f>E348</f>
        <v>22528</v>
      </c>
    </row>
    <row r="348" spans="1:5" ht="66">
      <c r="A348" s="211" t="s">
        <v>986</v>
      </c>
      <c r="B348" s="68" t="s">
        <v>62</v>
      </c>
      <c r="C348" s="80" t="s">
        <v>1107</v>
      </c>
      <c r="D348" s="199" t="s">
        <v>980</v>
      </c>
      <c r="E348" s="69">
        <v>22528</v>
      </c>
    </row>
    <row r="349" spans="1:5" ht="92.25">
      <c r="A349" s="39" t="s">
        <v>632</v>
      </c>
      <c r="B349" s="68" t="s">
        <v>62</v>
      </c>
      <c r="C349" s="79" t="s">
        <v>72</v>
      </c>
      <c r="D349" s="471"/>
      <c r="E349" s="69">
        <f>E350</f>
        <v>416780.9</v>
      </c>
    </row>
    <row r="350" spans="1:5" ht="13.5">
      <c r="A350" s="78" t="s">
        <v>987</v>
      </c>
      <c r="B350" s="68" t="s">
        <v>62</v>
      </c>
      <c r="C350" s="79" t="s">
        <v>72</v>
      </c>
      <c r="D350" s="471">
        <v>610</v>
      </c>
      <c r="E350" s="69">
        <v>416780.9</v>
      </c>
    </row>
    <row r="351" spans="1:5" ht="93">
      <c r="A351" s="316" t="s">
        <v>1122</v>
      </c>
      <c r="B351" s="68" t="s">
        <v>62</v>
      </c>
      <c r="C351" s="80" t="s">
        <v>1121</v>
      </c>
      <c r="D351" s="199"/>
      <c r="E351" s="69">
        <f>E352</f>
        <v>11675</v>
      </c>
    </row>
    <row r="352" spans="1:5" ht="13.5">
      <c r="A352" s="77" t="s">
        <v>987</v>
      </c>
      <c r="B352" s="68" t="s">
        <v>62</v>
      </c>
      <c r="C352" s="80" t="s">
        <v>1121</v>
      </c>
      <c r="D352" s="199" t="s">
        <v>978</v>
      </c>
      <c r="E352" s="69">
        <v>11675</v>
      </c>
    </row>
    <row r="353" spans="1:5" ht="52.5">
      <c r="A353" s="65" t="s">
        <v>633</v>
      </c>
      <c r="B353" s="59" t="s">
        <v>62</v>
      </c>
      <c r="C353" s="468" t="s">
        <v>25</v>
      </c>
      <c r="D353" s="468"/>
      <c r="E353" s="61">
        <f>E354+E356+E360+E362+E364+E358+E368+E366</f>
        <v>127917.5</v>
      </c>
    </row>
    <row r="354" spans="1:5" ht="66">
      <c r="A354" s="78" t="s">
        <v>634</v>
      </c>
      <c r="B354" s="68" t="s">
        <v>62</v>
      </c>
      <c r="C354" s="79" t="s">
        <v>247</v>
      </c>
      <c r="D354" s="471"/>
      <c r="E354" s="69">
        <f>E355</f>
        <v>120361.3</v>
      </c>
    </row>
    <row r="355" spans="1:5" ht="13.5">
      <c r="A355" s="78" t="s">
        <v>987</v>
      </c>
      <c r="B355" s="68" t="s">
        <v>62</v>
      </c>
      <c r="C355" s="79" t="s">
        <v>247</v>
      </c>
      <c r="D355" s="471">
        <v>610</v>
      </c>
      <c r="E355" s="69">
        <f>119328.3+1033</f>
        <v>120361.3</v>
      </c>
    </row>
    <row r="356" spans="1:5" ht="66">
      <c r="A356" s="84" t="s">
        <v>635</v>
      </c>
      <c r="B356" s="68" t="s">
        <v>62</v>
      </c>
      <c r="C356" s="79" t="s">
        <v>248</v>
      </c>
      <c r="D356" s="471"/>
      <c r="E356" s="69">
        <f>E357</f>
        <v>988.1</v>
      </c>
    </row>
    <row r="357" spans="1:5" ht="13.5">
      <c r="A357" s="72" t="s">
        <v>987</v>
      </c>
      <c r="B357" s="68" t="s">
        <v>62</v>
      </c>
      <c r="C357" s="79" t="s">
        <v>248</v>
      </c>
      <c r="D357" s="471">
        <v>610</v>
      </c>
      <c r="E357" s="69">
        <v>988.1</v>
      </c>
    </row>
    <row r="358" spans="1:5" ht="66">
      <c r="A358" s="84" t="s">
        <v>1036</v>
      </c>
      <c r="B358" s="68" t="s">
        <v>62</v>
      </c>
      <c r="C358" s="80" t="s">
        <v>124</v>
      </c>
      <c r="D358" s="199"/>
      <c r="E358" s="69">
        <f>E359</f>
        <v>700</v>
      </c>
    </row>
    <row r="359" spans="1:5" ht="13.5">
      <c r="A359" s="72" t="s">
        <v>987</v>
      </c>
      <c r="B359" s="68" t="s">
        <v>62</v>
      </c>
      <c r="C359" s="80" t="s">
        <v>124</v>
      </c>
      <c r="D359" s="199">
        <v>610</v>
      </c>
      <c r="E359" s="69">
        <v>700</v>
      </c>
    </row>
    <row r="360" spans="1:5" ht="66">
      <c r="A360" s="39" t="s">
        <v>86</v>
      </c>
      <c r="B360" s="68" t="s">
        <v>62</v>
      </c>
      <c r="C360" s="79" t="s">
        <v>125</v>
      </c>
      <c r="D360" s="471"/>
      <c r="E360" s="69">
        <f>E361</f>
        <v>339.7</v>
      </c>
    </row>
    <row r="361" spans="1:5" ht="13.5">
      <c r="A361" s="72" t="s">
        <v>987</v>
      </c>
      <c r="B361" s="68" t="s">
        <v>62</v>
      </c>
      <c r="C361" s="79" t="s">
        <v>125</v>
      </c>
      <c r="D361" s="471">
        <v>610</v>
      </c>
      <c r="E361" s="69">
        <v>339.7</v>
      </c>
    </row>
    <row r="362" spans="1:5" ht="66">
      <c r="A362" s="39" t="s">
        <v>675</v>
      </c>
      <c r="B362" s="68" t="s">
        <v>62</v>
      </c>
      <c r="C362" s="79" t="s">
        <v>126</v>
      </c>
      <c r="D362" s="471"/>
      <c r="E362" s="69">
        <f>E363</f>
        <v>2000</v>
      </c>
    </row>
    <row r="363" spans="1:5" ht="13.5">
      <c r="A363" s="72" t="s">
        <v>987</v>
      </c>
      <c r="B363" s="68" t="s">
        <v>62</v>
      </c>
      <c r="C363" s="79" t="s">
        <v>126</v>
      </c>
      <c r="D363" s="471">
        <v>610</v>
      </c>
      <c r="E363" s="69">
        <v>2000</v>
      </c>
    </row>
    <row r="364" spans="1:5" ht="66">
      <c r="A364" s="39" t="s">
        <v>841</v>
      </c>
      <c r="B364" s="68" t="s">
        <v>62</v>
      </c>
      <c r="C364" s="79" t="s">
        <v>840</v>
      </c>
      <c r="D364" s="471"/>
      <c r="E364" s="69">
        <f>E365</f>
        <v>300</v>
      </c>
    </row>
    <row r="365" spans="1:5" ht="13.5">
      <c r="A365" s="72" t="s">
        <v>987</v>
      </c>
      <c r="B365" s="68" t="s">
        <v>62</v>
      </c>
      <c r="C365" s="79" t="s">
        <v>840</v>
      </c>
      <c r="D365" s="471">
        <v>610</v>
      </c>
      <c r="E365" s="69">
        <v>300</v>
      </c>
    </row>
    <row r="366" spans="1:5" ht="79.5">
      <c r="A366" s="77" t="s">
        <v>1216</v>
      </c>
      <c r="B366" s="68" t="s">
        <v>62</v>
      </c>
      <c r="C366" s="79" t="s">
        <v>1215</v>
      </c>
      <c r="D366" s="471"/>
      <c r="E366" s="69">
        <f>E367</f>
        <v>1841.4</v>
      </c>
    </row>
    <row r="367" spans="1:5" ht="13.5">
      <c r="A367" s="72" t="s">
        <v>987</v>
      </c>
      <c r="B367" s="68" t="s">
        <v>62</v>
      </c>
      <c r="C367" s="79" t="s">
        <v>1215</v>
      </c>
      <c r="D367" s="471">
        <v>610</v>
      </c>
      <c r="E367" s="69">
        <v>1841.4</v>
      </c>
    </row>
    <row r="368" spans="1:5" ht="79.5">
      <c r="A368" s="77" t="s">
        <v>1124</v>
      </c>
      <c r="B368" s="68" t="s">
        <v>62</v>
      </c>
      <c r="C368" s="79" t="s">
        <v>1123</v>
      </c>
      <c r="D368" s="471"/>
      <c r="E368" s="69">
        <f>E369</f>
        <v>1387</v>
      </c>
    </row>
    <row r="369" spans="1:5" ht="13.5">
      <c r="A369" s="72" t="s">
        <v>987</v>
      </c>
      <c r="B369" s="68" t="s">
        <v>62</v>
      </c>
      <c r="C369" s="79" t="s">
        <v>1123</v>
      </c>
      <c r="D369" s="471" t="s">
        <v>978</v>
      </c>
      <c r="E369" s="69">
        <f>987+400</f>
        <v>1387</v>
      </c>
    </row>
    <row r="370" spans="1:5" s="272" customFormat="1" ht="39">
      <c r="A370" s="63" t="s">
        <v>0</v>
      </c>
      <c r="B370" s="59" t="s">
        <v>62</v>
      </c>
      <c r="C370" s="103" t="s">
        <v>10</v>
      </c>
      <c r="D370" s="468"/>
      <c r="E370" s="61">
        <f>E371</f>
        <v>1332.6</v>
      </c>
    </row>
    <row r="371" spans="1:5" s="272" customFormat="1" ht="66">
      <c r="A371" s="65" t="s">
        <v>506</v>
      </c>
      <c r="B371" s="59" t="s">
        <v>62</v>
      </c>
      <c r="C371" s="103" t="s">
        <v>40</v>
      </c>
      <c r="D371" s="468"/>
      <c r="E371" s="61">
        <f>E372</f>
        <v>1332.6</v>
      </c>
    </row>
    <row r="372" spans="1:5" ht="92.25">
      <c r="A372" s="39" t="s">
        <v>576</v>
      </c>
      <c r="B372" s="68" t="s">
        <v>62</v>
      </c>
      <c r="C372" s="471" t="s">
        <v>285</v>
      </c>
      <c r="D372" s="471"/>
      <c r="E372" s="69">
        <f>E373+E374</f>
        <v>1332.6</v>
      </c>
    </row>
    <row r="373" spans="1:5" ht="13.5">
      <c r="A373" s="72" t="s">
        <v>987</v>
      </c>
      <c r="B373" s="68" t="s">
        <v>62</v>
      </c>
      <c r="C373" s="471" t="s">
        <v>285</v>
      </c>
      <c r="D373" s="471">
        <v>610</v>
      </c>
      <c r="E373" s="69">
        <v>200</v>
      </c>
    </row>
    <row r="374" spans="1:5" ht="92.25">
      <c r="A374" s="39" t="s">
        <v>1271</v>
      </c>
      <c r="B374" s="68" t="s">
        <v>62</v>
      </c>
      <c r="C374" s="471" t="s">
        <v>1256</v>
      </c>
      <c r="D374" s="471"/>
      <c r="E374" s="69">
        <f>E375</f>
        <v>1132.6</v>
      </c>
    </row>
    <row r="375" spans="1:5" ht="13.5">
      <c r="A375" s="72" t="s">
        <v>987</v>
      </c>
      <c r="B375" s="68" t="s">
        <v>62</v>
      </c>
      <c r="C375" s="471" t="s">
        <v>1256</v>
      </c>
      <c r="D375" s="471" t="s">
        <v>978</v>
      </c>
      <c r="E375" s="69">
        <v>1132.6</v>
      </c>
    </row>
    <row r="376" spans="1:5" ht="39">
      <c r="A376" s="63" t="s">
        <v>1</v>
      </c>
      <c r="B376" s="59" t="s">
        <v>62</v>
      </c>
      <c r="C376" s="468" t="s">
        <v>11</v>
      </c>
      <c r="D376" s="468"/>
      <c r="E376" s="61">
        <f>E377</f>
        <v>45</v>
      </c>
    </row>
    <row r="377" spans="1:5" ht="66">
      <c r="A377" s="65" t="s">
        <v>508</v>
      </c>
      <c r="B377" s="59" t="s">
        <v>62</v>
      </c>
      <c r="C377" s="468" t="s">
        <v>41</v>
      </c>
      <c r="D377" s="468"/>
      <c r="E377" s="61">
        <f>E378</f>
        <v>45</v>
      </c>
    </row>
    <row r="378" spans="1:5" ht="92.25">
      <c r="A378" s="39" t="s">
        <v>931</v>
      </c>
      <c r="B378" s="68" t="s">
        <v>62</v>
      </c>
      <c r="C378" s="79" t="s">
        <v>839</v>
      </c>
      <c r="D378" s="471"/>
      <c r="E378" s="69">
        <f>E379</f>
        <v>45</v>
      </c>
    </row>
    <row r="379" spans="1:5" ht="13.5">
      <c r="A379" s="72" t="s">
        <v>987</v>
      </c>
      <c r="B379" s="68" t="s">
        <v>62</v>
      </c>
      <c r="C379" s="79" t="s">
        <v>839</v>
      </c>
      <c r="D379" s="471">
        <v>610</v>
      </c>
      <c r="E379" s="69">
        <v>45</v>
      </c>
    </row>
    <row r="380" spans="1:5" ht="13.5">
      <c r="A380" s="449" t="s">
        <v>405</v>
      </c>
      <c r="B380" s="59" t="s">
        <v>62</v>
      </c>
      <c r="C380" s="103" t="s">
        <v>4</v>
      </c>
      <c r="D380" s="468"/>
      <c r="E380" s="61">
        <f>E381</f>
        <v>2385.5</v>
      </c>
    </row>
    <row r="381" spans="1:5" ht="13.5">
      <c r="A381" s="449" t="s">
        <v>242</v>
      </c>
      <c r="B381" s="59" t="s">
        <v>62</v>
      </c>
      <c r="C381" s="103" t="s">
        <v>237</v>
      </c>
      <c r="D381" s="468"/>
      <c r="E381" s="69">
        <f>E382</f>
        <v>2385.5</v>
      </c>
    </row>
    <row r="382" spans="1:5" ht="39">
      <c r="A382" s="72" t="s">
        <v>1308</v>
      </c>
      <c r="B382" s="68" t="s">
        <v>62</v>
      </c>
      <c r="C382" s="79" t="s">
        <v>1307</v>
      </c>
      <c r="D382" s="471"/>
      <c r="E382" s="69">
        <f>E383</f>
        <v>2385.5</v>
      </c>
    </row>
    <row r="383" spans="1:5" ht="13.5">
      <c r="A383" s="72" t="s">
        <v>987</v>
      </c>
      <c r="B383" s="68" t="s">
        <v>62</v>
      </c>
      <c r="C383" s="79" t="s">
        <v>1307</v>
      </c>
      <c r="D383" s="471" t="s">
        <v>978</v>
      </c>
      <c r="E383" s="69">
        <v>2385.5</v>
      </c>
    </row>
    <row r="384" spans="1:5" ht="27">
      <c r="A384" s="143" t="s">
        <v>1262</v>
      </c>
      <c r="B384" s="145" t="s">
        <v>1263</v>
      </c>
      <c r="C384" s="79"/>
      <c r="D384" s="471"/>
      <c r="E384" s="146">
        <f>E385</f>
        <v>240</v>
      </c>
    </row>
    <row r="385" spans="1:5" ht="39">
      <c r="A385" s="63" t="s">
        <v>208</v>
      </c>
      <c r="B385" s="145" t="s">
        <v>1263</v>
      </c>
      <c r="C385" s="469" t="s">
        <v>8</v>
      </c>
      <c r="D385" s="471"/>
      <c r="E385" s="69">
        <f>E386</f>
        <v>240</v>
      </c>
    </row>
    <row r="386" spans="1:5" ht="52.5">
      <c r="A386" s="65" t="s">
        <v>466</v>
      </c>
      <c r="B386" s="145" t="s">
        <v>1263</v>
      </c>
      <c r="C386" s="469" t="s">
        <v>26</v>
      </c>
      <c r="D386" s="471"/>
      <c r="E386" s="69">
        <f>E387</f>
        <v>240</v>
      </c>
    </row>
    <row r="387" spans="1:5" ht="78.75">
      <c r="A387" s="39" t="s">
        <v>1265</v>
      </c>
      <c r="B387" s="145" t="s">
        <v>1263</v>
      </c>
      <c r="C387" s="469" t="s">
        <v>1264</v>
      </c>
      <c r="D387" s="471"/>
      <c r="E387" s="69">
        <f>E388</f>
        <v>240</v>
      </c>
    </row>
    <row r="388" spans="1:5" ht="13.5">
      <c r="A388" s="65" t="s">
        <v>987</v>
      </c>
      <c r="B388" s="145" t="s">
        <v>1263</v>
      </c>
      <c r="C388" s="469" t="s">
        <v>1264</v>
      </c>
      <c r="D388" s="471" t="s">
        <v>978</v>
      </c>
      <c r="E388" s="69">
        <v>240</v>
      </c>
    </row>
    <row r="389" spans="1:5" s="175" customFormat="1" ht="14.25">
      <c r="A389" s="143" t="s">
        <v>223</v>
      </c>
      <c r="B389" s="145" t="s">
        <v>222</v>
      </c>
      <c r="C389" s="469"/>
      <c r="D389" s="469"/>
      <c r="E389" s="146">
        <f>E397+E390</f>
        <v>4367</v>
      </c>
    </row>
    <row r="390" spans="1:5" s="175" customFormat="1" ht="39">
      <c r="A390" s="63" t="s">
        <v>208</v>
      </c>
      <c r="B390" s="145" t="s">
        <v>222</v>
      </c>
      <c r="C390" s="469" t="s">
        <v>8</v>
      </c>
      <c r="D390" s="469"/>
      <c r="E390" s="146">
        <f>E391</f>
        <v>4017</v>
      </c>
    </row>
    <row r="391" spans="1:5" s="175" customFormat="1" ht="66">
      <c r="A391" s="65" t="s">
        <v>615</v>
      </c>
      <c r="B391" s="145" t="s">
        <v>222</v>
      </c>
      <c r="C391" s="469" t="s">
        <v>24</v>
      </c>
      <c r="D391" s="469"/>
      <c r="E391" s="146">
        <f>E392</f>
        <v>4017</v>
      </c>
    </row>
    <row r="392" spans="1:5" s="269" customFormat="1" ht="79.5">
      <c r="A392" s="77" t="s">
        <v>1214</v>
      </c>
      <c r="B392" s="68" t="s">
        <v>222</v>
      </c>
      <c r="C392" s="471" t="s">
        <v>1213</v>
      </c>
      <c r="D392" s="471"/>
      <c r="E392" s="69">
        <f>E393+E396</f>
        <v>4017</v>
      </c>
    </row>
    <row r="393" spans="1:5" s="269" customFormat="1" ht="13.5">
      <c r="A393" s="72" t="s">
        <v>987</v>
      </c>
      <c r="B393" s="68" t="s">
        <v>222</v>
      </c>
      <c r="C393" s="471" t="s">
        <v>1213</v>
      </c>
      <c r="D393" s="471" t="s">
        <v>978</v>
      </c>
      <c r="E393" s="69">
        <v>3999</v>
      </c>
    </row>
    <row r="394" spans="1:5" s="269" customFormat="1" ht="66">
      <c r="A394" s="65" t="s">
        <v>648</v>
      </c>
      <c r="B394" s="145" t="s">
        <v>222</v>
      </c>
      <c r="C394" s="145" t="s">
        <v>27</v>
      </c>
      <c r="D394" s="471"/>
      <c r="E394" s="61">
        <f>E395</f>
        <v>18</v>
      </c>
    </row>
    <row r="395" spans="1:5" s="269" customFormat="1" ht="78.75">
      <c r="A395" s="74" t="s">
        <v>1272</v>
      </c>
      <c r="B395" s="68" t="s">
        <v>222</v>
      </c>
      <c r="C395" s="471" t="s">
        <v>1257</v>
      </c>
      <c r="D395" s="471"/>
      <c r="E395" s="69">
        <f>E396</f>
        <v>18</v>
      </c>
    </row>
    <row r="396" spans="1:5" s="269" customFormat="1" ht="13.5">
      <c r="A396" s="72" t="s">
        <v>987</v>
      </c>
      <c r="B396" s="68" t="s">
        <v>222</v>
      </c>
      <c r="C396" s="471" t="s">
        <v>1257</v>
      </c>
      <c r="D396" s="471" t="s">
        <v>978</v>
      </c>
      <c r="E396" s="69">
        <v>18</v>
      </c>
    </row>
    <row r="397" spans="1:5" ht="39">
      <c r="A397" s="63" t="s">
        <v>425</v>
      </c>
      <c r="B397" s="59" t="s">
        <v>222</v>
      </c>
      <c r="C397" s="468" t="s">
        <v>14</v>
      </c>
      <c r="D397" s="468"/>
      <c r="E397" s="61">
        <f>E398+E411+E416</f>
        <v>350</v>
      </c>
    </row>
    <row r="398" spans="1:5" s="269" customFormat="1" ht="52.5">
      <c r="A398" s="65" t="s">
        <v>676</v>
      </c>
      <c r="B398" s="59" t="s">
        <v>222</v>
      </c>
      <c r="C398" s="468" t="s">
        <v>50</v>
      </c>
      <c r="D398" s="468"/>
      <c r="E398" s="61">
        <f>E399+E401+E403+E405+E407+E409</f>
        <v>254</v>
      </c>
    </row>
    <row r="399" spans="1:5" s="269" customFormat="1" ht="66">
      <c r="A399" s="74" t="s">
        <v>677</v>
      </c>
      <c r="B399" s="68" t="s">
        <v>222</v>
      </c>
      <c r="C399" s="471" t="s">
        <v>226</v>
      </c>
      <c r="D399" s="471"/>
      <c r="E399" s="69">
        <f>E400</f>
        <v>34</v>
      </c>
    </row>
    <row r="400" spans="1:5" s="87" customFormat="1" ht="27">
      <c r="A400" s="78" t="s">
        <v>984</v>
      </c>
      <c r="B400" s="68" t="s">
        <v>222</v>
      </c>
      <c r="C400" s="471" t="s">
        <v>226</v>
      </c>
      <c r="D400" s="471">
        <v>240</v>
      </c>
      <c r="E400" s="69">
        <v>34</v>
      </c>
    </row>
    <row r="401" spans="1:5" s="269" customFormat="1" ht="78.75">
      <c r="A401" s="74" t="s">
        <v>935</v>
      </c>
      <c r="B401" s="68" t="s">
        <v>222</v>
      </c>
      <c r="C401" s="471" t="s">
        <v>227</v>
      </c>
      <c r="D401" s="471"/>
      <c r="E401" s="69">
        <f>E402</f>
        <v>70</v>
      </c>
    </row>
    <row r="402" spans="1:5" s="269" customFormat="1" ht="27">
      <c r="A402" s="78" t="s">
        <v>984</v>
      </c>
      <c r="B402" s="68" t="s">
        <v>222</v>
      </c>
      <c r="C402" s="471" t="s">
        <v>227</v>
      </c>
      <c r="D402" s="471">
        <v>240</v>
      </c>
      <c r="E402" s="69">
        <v>70</v>
      </c>
    </row>
    <row r="403" spans="1:5" s="269" customFormat="1" ht="66">
      <c r="A403" s="74" t="s">
        <v>678</v>
      </c>
      <c r="B403" s="68" t="s">
        <v>222</v>
      </c>
      <c r="C403" s="471" t="s">
        <v>228</v>
      </c>
      <c r="D403" s="471"/>
      <c r="E403" s="69">
        <f>E404</f>
        <v>95</v>
      </c>
    </row>
    <row r="404" spans="1:5" s="269" customFormat="1" ht="27">
      <c r="A404" s="78" t="s">
        <v>984</v>
      </c>
      <c r="B404" s="68" t="s">
        <v>222</v>
      </c>
      <c r="C404" s="471" t="s">
        <v>228</v>
      </c>
      <c r="D404" s="471">
        <v>240</v>
      </c>
      <c r="E404" s="69">
        <v>95</v>
      </c>
    </row>
    <row r="405" spans="1:5" s="269" customFormat="1" ht="66">
      <c r="A405" s="74" t="s">
        <v>537</v>
      </c>
      <c r="B405" s="68" t="s">
        <v>222</v>
      </c>
      <c r="C405" s="471" t="s">
        <v>229</v>
      </c>
      <c r="D405" s="471"/>
      <c r="E405" s="69">
        <f>E406</f>
        <v>20</v>
      </c>
    </row>
    <row r="406" spans="1:5" s="269" customFormat="1" ht="27">
      <c r="A406" s="78" t="s">
        <v>984</v>
      </c>
      <c r="B406" s="68" t="s">
        <v>222</v>
      </c>
      <c r="C406" s="471" t="s">
        <v>229</v>
      </c>
      <c r="D406" s="471">
        <v>240</v>
      </c>
      <c r="E406" s="69">
        <v>20</v>
      </c>
    </row>
    <row r="407" spans="1:5" s="269" customFormat="1" ht="66">
      <c r="A407" s="74" t="s">
        <v>538</v>
      </c>
      <c r="B407" s="68" t="s">
        <v>222</v>
      </c>
      <c r="C407" s="471" t="s">
        <v>230</v>
      </c>
      <c r="D407" s="471"/>
      <c r="E407" s="69">
        <f>E408</f>
        <v>10</v>
      </c>
    </row>
    <row r="408" spans="1:5" s="269" customFormat="1" ht="27">
      <c r="A408" s="78" t="s">
        <v>984</v>
      </c>
      <c r="B408" s="68" t="s">
        <v>222</v>
      </c>
      <c r="C408" s="471" t="s">
        <v>230</v>
      </c>
      <c r="D408" s="471">
        <v>240</v>
      </c>
      <c r="E408" s="69">
        <v>10</v>
      </c>
    </row>
    <row r="409" spans="1:5" s="269" customFormat="1" ht="78.75">
      <c r="A409" s="74" t="s">
        <v>539</v>
      </c>
      <c r="B409" s="68" t="s">
        <v>222</v>
      </c>
      <c r="C409" s="471" t="s">
        <v>231</v>
      </c>
      <c r="D409" s="471"/>
      <c r="E409" s="69">
        <f>E410</f>
        <v>25</v>
      </c>
    </row>
    <row r="410" spans="1:5" s="269" customFormat="1" ht="27">
      <c r="A410" s="78" t="s">
        <v>984</v>
      </c>
      <c r="B410" s="68" t="s">
        <v>222</v>
      </c>
      <c r="C410" s="471" t="s">
        <v>231</v>
      </c>
      <c r="D410" s="471">
        <v>240</v>
      </c>
      <c r="E410" s="69">
        <v>25</v>
      </c>
    </row>
    <row r="411" spans="1:5" s="269" customFormat="1" ht="66">
      <c r="A411" s="65" t="s">
        <v>540</v>
      </c>
      <c r="B411" s="59" t="s">
        <v>222</v>
      </c>
      <c r="C411" s="468" t="s">
        <v>51</v>
      </c>
      <c r="D411" s="468"/>
      <c r="E411" s="61">
        <f>E412+E414</f>
        <v>61</v>
      </c>
    </row>
    <row r="412" spans="1:5" s="269" customFormat="1" ht="66">
      <c r="A412" s="74" t="s">
        <v>541</v>
      </c>
      <c r="B412" s="68" t="s">
        <v>222</v>
      </c>
      <c r="C412" s="471" t="s">
        <v>232</v>
      </c>
      <c r="D412" s="471"/>
      <c r="E412" s="69">
        <f>E413</f>
        <v>25</v>
      </c>
    </row>
    <row r="413" spans="1:5" s="269" customFormat="1" ht="27">
      <c r="A413" s="78" t="s">
        <v>984</v>
      </c>
      <c r="B413" s="68" t="s">
        <v>222</v>
      </c>
      <c r="C413" s="471" t="s">
        <v>232</v>
      </c>
      <c r="D413" s="471">
        <v>240</v>
      </c>
      <c r="E413" s="69">
        <v>25</v>
      </c>
    </row>
    <row r="414" spans="1:5" s="269" customFormat="1" ht="78.75">
      <c r="A414" s="74" t="s">
        <v>542</v>
      </c>
      <c r="B414" s="68" t="s">
        <v>222</v>
      </c>
      <c r="C414" s="471" t="s">
        <v>233</v>
      </c>
      <c r="D414" s="471"/>
      <c r="E414" s="69">
        <f>E415</f>
        <v>36</v>
      </c>
    </row>
    <row r="415" spans="1:5" s="269" customFormat="1" ht="27">
      <c r="A415" s="78" t="s">
        <v>984</v>
      </c>
      <c r="B415" s="68" t="s">
        <v>222</v>
      </c>
      <c r="C415" s="471" t="s">
        <v>233</v>
      </c>
      <c r="D415" s="471">
        <v>240</v>
      </c>
      <c r="E415" s="69">
        <v>36</v>
      </c>
    </row>
    <row r="416" spans="1:5" s="269" customFormat="1" ht="66">
      <c r="A416" s="65" t="s">
        <v>543</v>
      </c>
      <c r="B416" s="59" t="s">
        <v>222</v>
      </c>
      <c r="C416" s="468" t="s">
        <v>52</v>
      </c>
      <c r="D416" s="468"/>
      <c r="E416" s="61">
        <f>E417+E419+E421</f>
        <v>35</v>
      </c>
    </row>
    <row r="417" spans="1:5" s="269" customFormat="1" ht="78.75">
      <c r="A417" s="74" t="s">
        <v>544</v>
      </c>
      <c r="B417" s="68" t="s">
        <v>222</v>
      </c>
      <c r="C417" s="471" t="s">
        <v>388</v>
      </c>
      <c r="D417" s="471"/>
      <c r="E417" s="69">
        <f>E418</f>
        <v>20</v>
      </c>
    </row>
    <row r="418" spans="1:5" s="269" customFormat="1" ht="27">
      <c r="A418" s="78" t="s">
        <v>984</v>
      </c>
      <c r="B418" s="68" t="s">
        <v>222</v>
      </c>
      <c r="C418" s="471" t="s">
        <v>388</v>
      </c>
      <c r="D418" s="471">
        <v>240</v>
      </c>
      <c r="E418" s="69">
        <v>20</v>
      </c>
    </row>
    <row r="419" spans="1:5" s="269" customFormat="1" ht="66">
      <c r="A419" s="74" t="s">
        <v>225</v>
      </c>
      <c r="B419" s="68" t="s">
        <v>222</v>
      </c>
      <c r="C419" s="471" t="s">
        <v>389</v>
      </c>
      <c r="D419" s="471"/>
      <c r="E419" s="69">
        <f>E420</f>
        <v>9</v>
      </c>
    </row>
    <row r="420" spans="1:5" s="269" customFormat="1" ht="27">
      <c r="A420" s="78" t="s">
        <v>984</v>
      </c>
      <c r="B420" s="68" t="s">
        <v>222</v>
      </c>
      <c r="C420" s="471" t="s">
        <v>389</v>
      </c>
      <c r="D420" s="471">
        <v>240</v>
      </c>
      <c r="E420" s="69">
        <v>9</v>
      </c>
    </row>
    <row r="421" spans="1:5" s="87" customFormat="1" ht="78.75">
      <c r="A421" s="74" t="s">
        <v>546</v>
      </c>
      <c r="B421" s="68" t="s">
        <v>222</v>
      </c>
      <c r="C421" s="471" t="s">
        <v>390</v>
      </c>
      <c r="D421" s="471"/>
      <c r="E421" s="69">
        <f>E422</f>
        <v>6</v>
      </c>
    </row>
    <row r="422" spans="1:5" s="87" customFormat="1" ht="27">
      <c r="A422" s="78" t="s">
        <v>984</v>
      </c>
      <c r="B422" s="68" t="s">
        <v>222</v>
      </c>
      <c r="C422" s="471" t="s">
        <v>390</v>
      </c>
      <c r="D422" s="471">
        <v>240</v>
      </c>
      <c r="E422" s="69">
        <v>6</v>
      </c>
    </row>
    <row r="423" spans="1:5" s="175" customFormat="1" ht="14.25">
      <c r="A423" s="143" t="s">
        <v>175</v>
      </c>
      <c r="B423" s="145" t="s">
        <v>174</v>
      </c>
      <c r="C423" s="470"/>
      <c r="D423" s="469"/>
      <c r="E423" s="146">
        <f>E424+E458+E468+E476+E454</f>
        <v>27992.7</v>
      </c>
    </row>
    <row r="424" spans="1:5" ht="39">
      <c r="A424" s="63" t="s">
        <v>208</v>
      </c>
      <c r="B424" s="59" t="s">
        <v>174</v>
      </c>
      <c r="C424" s="103" t="s">
        <v>8</v>
      </c>
      <c r="D424" s="468"/>
      <c r="E424" s="61">
        <f>E425+E431+E439+E443+E450</f>
        <v>8347.7</v>
      </c>
    </row>
    <row r="425" spans="1:5" ht="52.5">
      <c r="A425" s="65" t="s">
        <v>601</v>
      </c>
      <c r="B425" s="59" t="s">
        <v>174</v>
      </c>
      <c r="C425" s="468" t="s">
        <v>22</v>
      </c>
      <c r="D425" s="468"/>
      <c r="E425" s="61">
        <f>E428+E426</f>
        <v>1251.7</v>
      </c>
    </row>
    <row r="426" spans="1:5" ht="66">
      <c r="A426" s="77" t="s">
        <v>1253</v>
      </c>
      <c r="B426" s="68" t="s">
        <v>174</v>
      </c>
      <c r="C426" s="199" t="s">
        <v>1212</v>
      </c>
      <c r="D426" s="199"/>
      <c r="E426" s="69">
        <f>E427</f>
        <v>558.1</v>
      </c>
    </row>
    <row r="427" spans="1:5" ht="13.5">
      <c r="A427" s="72" t="s">
        <v>987</v>
      </c>
      <c r="B427" s="68" t="s">
        <v>174</v>
      </c>
      <c r="C427" s="199" t="s">
        <v>1212</v>
      </c>
      <c r="D427" s="199" t="s">
        <v>978</v>
      </c>
      <c r="E427" s="69">
        <v>558.1</v>
      </c>
    </row>
    <row r="428" spans="1:5" ht="66">
      <c r="A428" s="78" t="s">
        <v>614</v>
      </c>
      <c r="B428" s="68" t="s">
        <v>174</v>
      </c>
      <c r="C428" s="79" t="s">
        <v>68</v>
      </c>
      <c r="D428" s="471" t="s">
        <v>177</v>
      </c>
      <c r="E428" s="69">
        <f>E429+E430</f>
        <v>693.6</v>
      </c>
    </row>
    <row r="429" spans="1:5" s="261" customFormat="1" ht="13.5">
      <c r="A429" s="88" t="s">
        <v>974</v>
      </c>
      <c r="B429" s="68" t="s">
        <v>174</v>
      </c>
      <c r="C429" s="79" t="s">
        <v>68</v>
      </c>
      <c r="D429" s="471">
        <v>120</v>
      </c>
      <c r="E429" s="69">
        <v>578</v>
      </c>
    </row>
    <row r="430" spans="1:5" s="261" customFormat="1" ht="26.25">
      <c r="A430" s="78" t="s">
        <v>984</v>
      </c>
      <c r="B430" s="68" t="s">
        <v>174</v>
      </c>
      <c r="C430" s="79" t="s">
        <v>68</v>
      </c>
      <c r="D430" s="471">
        <v>240</v>
      </c>
      <c r="E430" s="69">
        <v>115.6</v>
      </c>
    </row>
    <row r="431" spans="1:5" ht="66">
      <c r="A431" s="65" t="s">
        <v>615</v>
      </c>
      <c r="B431" s="59" t="s">
        <v>174</v>
      </c>
      <c r="C431" s="468" t="s">
        <v>24</v>
      </c>
      <c r="D431" s="468"/>
      <c r="E431" s="61">
        <f>E434+E432+E438</f>
        <v>2946</v>
      </c>
    </row>
    <row r="432" spans="1:5" ht="93">
      <c r="A432" s="316" t="s">
        <v>1108</v>
      </c>
      <c r="B432" s="68" t="s">
        <v>174</v>
      </c>
      <c r="C432" s="80" t="s">
        <v>1105</v>
      </c>
      <c r="D432" s="199"/>
      <c r="E432" s="69">
        <f>E433</f>
        <v>2033.7</v>
      </c>
    </row>
    <row r="433" spans="1:5" ht="13.5">
      <c r="A433" s="72" t="s">
        <v>987</v>
      </c>
      <c r="B433" s="68" t="s">
        <v>174</v>
      </c>
      <c r="C433" s="80" t="s">
        <v>1105</v>
      </c>
      <c r="D433" s="199" t="s">
        <v>978</v>
      </c>
      <c r="E433" s="69">
        <v>2033.7</v>
      </c>
    </row>
    <row r="434" spans="1:5" ht="93">
      <c r="A434" s="78" t="s">
        <v>616</v>
      </c>
      <c r="B434" s="68" t="s">
        <v>174</v>
      </c>
      <c r="C434" s="79" t="s">
        <v>73</v>
      </c>
      <c r="D434" s="471"/>
      <c r="E434" s="69">
        <f>E435+E436</f>
        <v>792.3</v>
      </c>
    </row>
    <row r="435" spans="1:5" ht="13.5">
      <c r="A435" s="88" t="s">
        <v>974</v>
      </c>
      <c r="B435" s="68" t="s">
        <v>174</v>
      </c>
      <c r="C435" s="79" t="s">
        <v>73</v>
      </c>
      <c r="D435" s="471">
        <v>120</v>
      </c>
      <c r="E435" s="69">
        <v>660.3</v>
      </c>
    </row>
    <row r="436" spans="1:5" ht="27">
      <c r="A436" s="78" t="s">
        <v>984</v>
      </c>
      <c r="B436" s="68" t="s">
        <v>174</v>
      </c>
      <c r="C436" s="79" t="s">
        <v>73</v>
      </c>
      <c r="D436" s="471">
        <v>240</v>
      </c>
      <c r="E436" s="69">
        <v>132</v>
      </c>
    </row>
    <row r="437" spans="1:5" ht="79.5">
      <c r="A437" s="78" t="s">
        <v>1273</v>
      </c>
      <c r="B437" s="68" t="s">
        <v>174</v>
      </c>
      <c r="C437" s="79" t="s">
        <v>1258</v>
      </c>
      <c r="D437" s="471"/>
      <c r="E437" s="69">
        <f>E438</f>
        <v>120</v>
      </c>
    </row>
    <row r="438" spans="1:5" ht="13.5">
      <c r="A438" s="78" t="s">
        <v>987</v>
      </c>
      <c r="B438" s="68" t="s">
        <v>174</v>
      </c>
      <c r="C438" s="79" t="s">
        <v>1258</v>
      </c>
      <c r="D438" s="471" t="s">
        <v>978</v>
      </c>
      <c r="E438" s="69">
        <v>120</v>
      </c>
    </row>
    <row r="439" spans="1:5" ht="52.5">
      <c r="A439" s="65" t="s">
        <v>646</v>
      </c>
      <c r="B439" s="59" t="s">
        <v>174</v>
      </c>
      <c r="C439" s="468" t="s">
        <v>26</v>
      </c>
      <c r="D439" s="468"/>
      <c r="E439" s="61">
        <f>E440</f>
        <v>450</v>
      </c>
    </row>
    <row r="440" spans="1:5" ht="79.5">
      <c r="A440" s="78" t="s">
        <v>647</v>
      </c>
      <c r="B440" s="68" t="s">
        <v>174</v>
      </c>
      <c r="C440" s="471" t="s">
        <v>127</v>
      </c>
      <c r="D440" s="471"/>
      <c r="E440" s="69">
        <f>E442+E441</f>
        <v>450</v>
      </c>
    </row>
    <row r="441" spans="1:5" ht="27">
      <c r="A441" s="77" t="s">
        <v>984</v>
      </c>
      <c r="B441" s="68" t="s">
        <v>174</v>
      </c>
      <c r="C441" s="471" t="s">
        <v>127</v>
      </c>
      <c r="D441" s="471">
        <v>240</v>
      </c>
      <c r="E441" s="69">
        <v>250</v>
      </c>
    </row>
    <row r="442" spans="1:5" ht="13.5">
      <c r="A442" s="72" t="s">
        <v>987</v>
      </c>
      <c r="B442" s="68" t="s">
        <v>174</v>
      </c>
      <c r="C442" s="471" t="s">
        <v>127</v>
      </c>
      <c r="D442" s="471">
        <v>610</v>
      </c>
      <c r="E442" s="69">
        <v>200</v>
      </c>
    </row>
    <row r="443" spans="1:5" ht="66">
      <c r="A443" s="65" t="s">
        <v>648</v>
      </c>
      <c r="B443" s="59" t="s">
        <v>174</v>
      </c>
      <c r="C443" s="468" t="s">
        <v>27</v>
      </c>
      <c r="D443" s="468"/>
      <c r="E443" s="61">
        <f>E444+E446+E448</f>
        <v>3200</v>
      </c>
    </row>
    <row r="444" spans="1:5" s="87" customFormat="1" ht="92.25">
      <c r="A444" s="39" t="s">
        <v>649</v>
      </c>
      <c r="B444" s="68" t="s">
        <v>174</v>
      </c>
      <c r="C444" s="471" t="s">
        <v>128</v>
      </c>
      <c r="D444" s="471"/>
      <c r="E444" s="69">
        <f>E445</f>
        <v>2200</v>
      </c>
    </row>
    <row r="445" spans="1:5" ht="13.5">
      <c r="A445" s="72" t="s">
        <v>987</v>
      </c>
      <c r="B445" s="68" t="s">
        <v>174</v>
      </c>
      <c r="C445" s="471" t="s">
        <v>128</v>
      </c>
      <c r="D445" s="471">
        <v>610</v>
      </c>
      <c r="E445" s="69">
        <v>2200</v>
      </c>
    </row>
    <row r="446" spans="1:5" ht="66">
      <c r="A446" s="39" t="s">
        <v>74</v>
      </c>
      <c r="B446" s="68" t="s">
        <v>174</v>
      </c>
      <c r="C446" s="471" t="s">
        <v>129</v>
      </c>
      <c r="D446" s="471"/>
      <c r="E446" s="69">
        <f>E447</f>
        <v>350</v>
      </c>
    </row>
    <row r="447" spans="1:5" s="272" customFormat="1" ht="13.5">
      <c r="A447" s="72" t="s">
        <v>987</v>
      </c>
      <c r="B447" s="68" t="s">
        <v>174</v>
      </c>
      <c r="C447" s="471" t="s">
        <v>129</v>
      </c>
      <c r="D447" s="471">
        <v>610</v>
      </c>
      <c r="E447" s="69">
        <v>350</v>
      </c>
    </row>
    <row r="448" spans="1:5" ht="78.75">
      <c r="A448" s="39" t="s">
        <v>651</v>
      </c>
      <c r="B448" s="68" t="s">
        <v>174</v>
      </c>
      <c r="C448" s="471" t="s">
        <v>130</v>
      </c>
      <c r="D448" s="471"/>
      <c r="E448" s="69">
        <f>E449</f>
        <v>650</v>
      </c>
    </row>
    <row r="449" spans="1:5" ht="13.5">
      <c r="A449" s="72" t="s">
        <v>987</v>
      </c>
      <c r="B449" s="68" t="s">
        <v>174</v>
      </c>
      <c r="C449" s="471" t="s">
        <v>130</v>
      </c>
      <c r="D449" s="471">
        <v>610</v>
      </c>
      <c r="E449" s="69">
        <v>650</v>
      </c>
    </row>
    <row r="450" spans="1:5" ht="66">
      <c r="A450" s="65" t="s">
        <v>652</v>
      </c>
      <c r="B450" s="59" t="s">
        <v>174</v>
      </c>
      <c r="C450" s="468" t="s">
        <v>28</v>
      </c>
      <c r="D450" s="468"/>
      <c r="E450" s="61">
        <f>E451</f>
        <v>500</v>
      </c>
    </row>
    <row r="451" spans="1:5" s="87" customFormat="1" ht="79.5">
      <c r="A451" s="78" t="s">
        <v>936</v>
      </c>
      <c r="B451" s="68" t="s">
        <v>174</v>
      </c>
      <c r="C451" s="79" t="s">
        <v>131</v>
      </c>
      <c r="D451" s="471"/>
      <c r="E451" s="69">
        <f>E452+E453</f>
        <v>500</v>
      </c>
    </row>
    <row r="452" spans="1:5" ht="13.5">
      <c r="A452" s="72" t="s">
        <v>987</v>
      </c>
      <c r="B452" s="68" t="s">
        <v>174</v>
      </c>
      <c r="C452" s="79" t="s">
        <v>131</v>
      </c>
      <c r="D452" s="471">
        <v>610</v>
      </c>
      <c r="E452" s="69">
        <v>400</v>
      </c>
    </row>
    <row r="453" spans="1:5" ht="27">
      <c r="A453" s="77" t="s">
        <v>984</v>
      </c>
      <c r="B453" s="68" t="s">
        <v>174</v>
      </c>
      <c r="C453" s="79" t="s">
        <v>131</v>
      </c>
      <c r="D453" s="471">
        <v>240</v>
      </c>
      <c r="E453" s="69">
        <v>100</v>
      </c>
    </row>
    <row r="454" spans="1:5" ht="39">
      <c r="A454" s="63" t="s">
        <v>0</v>
      </c>
      <c r="B454" s="59" t="s">
        <v>174</v>
      </c>
      <c r="C454" s="103" t="s">
        <v>10</v>
      </c>
      <c r="D454" s="468"/>
      <c r="E454" s="61">
        <f>E455</f>
        <v>800</v>
      </c>
    </row>
    <row r="455" spans="1:5" ht="66">
      <c r="A455" s="65" t="s">
        <v>506</v>
      </c>
      <c r="B455" s="59" t="s">
        <v>174</v>
      </c>
      <c r="C455" s="103" t="s">
        <v>40</v>
      </c>
      <c r="D455" s="468"/>
      <c r="E455" s="61">
        <f>E457</f>
        <v>800</v>
      </c>
    </row>
    <row r="456" spans="1:5" ht="92.25">
      <c r="A456" s="74" t="s">
        <v>1026</v>
      </c>
      <c r="B456" s="68" t="s">
        <v>1278</v>
      </c>
      <c r="C456" s="79" t="s">
        <v>1025</v>
      </c>
      <c r="D456" s="471"/>
      <c r="E456" s="69">
        <f>E457</f>
        <v>800</v>
      </c>
    </row>
    <row r="457" spans="1:5" ht="13.5">
      <c r="A457" s="77" t="s">
        <v>987</v>
      </c>
      <c r="B457" s="68" t="s">
        <v>174</v>
      </c>
      <c r="C457" s="79" t="s">
        <v>1025</v>
      </c>
      <c r="D457" s="471" t="s">
        <v>978</v>
      </c>
      <c r="E457" s="69">
        <v>800</v>
      </c>
    </row>
    <row r="458" spans="1:5" ht="39">
      <c r="A458" s="63" t="s">
        <v>432</v>
      </c>
      <c r="B458" s="59" t="s">
        <v>174</v>
      </c>
      <c r="C458" s="468" t="s">
        <v>13</v>
      </c>
      <c r="D458" s="468"/>
      <c r="E458" s="61">
        <f>E459</f>
        <v>214</v>
      </c>
    </row>
    <row r="459" spans="1:5" ht="52.5">
      <c r="A459" s="65" t="s">
        <v>679</v>
      </c>
      <c r="B459" s="59" t="s">
        <v>174</v>
      </c>
      <c r="C459" s="468" t="s">
        <v>210</v>
      </c>
      <c r="D459" s="468"/>
      <c r="E459" s="61">
        <f>E460+E462+E464+E466</f>
        <v>214</v>
      </c>
    </row>
    <row r="460" spans="1:5" ht="78.75">
      <c r="A460" s="74" t="s">
        <v>680</v>
      </c>
      <c r="B460" s="68" t="s">
        <v>174</v>
      </c>
      <c r="C460" s="471" t="s">
        <v>211</v>
      </c>
      <c r="D460" s="471"/>
      <c r="E460" s="69">
        <f>E461</f>
        <v>85</v>
      </c>
    </row>
    <row r="461" spans="1:5" ht="13.5">
      <c r="A461" s="72" t="s">
        <v>987</v>
      </c>
      <c r="B461" s="68" t="s">
        <v>174</v>
      </c>
      <c r="C461" s="471" t="s">
        <v>211</v>
      </c>
      <c r="D461" s="471">
        <v>610</v>
      </c>
      <c r="E461" s="69">
        <v>85</v>
      </c>
    </row>
    <row r="462" spans="1:5" ht="78.75">
      <c r="A462" s="74" t="s">
        <v>681</v>
      </c>
      <c r="B462" s="68" t="s">
        <v>174</v>
      </c>
      <c r="C462" s="471" t="s">
        <v>212</v>
      </c>
      <c r="D462" s="471"/>
      <c r="E462" s="69">
        <f>E463</f>
        <v>14</v>
      </c>
    </row>
    <row r="463" spans="1:5" ht="13.5">
      <c r="A463" s="72" t="s">
        <v>987</v>
      </c>
      <c r="B463" s="68" t="s">
        <v>174</v>
      </c>
      <c r="C463" s="471" t="s">
        <v>212</v>
      </c>
      <c r="D463" s="471">
        <v>610</v>
      </c>
      <c r="E463" s="69">
        <v>14</v>
      </c>
    </row>
    <row r="464" spans="1:5" ht="66">
      <c r="A464" s="74" t="s">
        <v>937</v>
      </c>
      <c r="B464" s="68" t="s">
        <v>174</v>
      </c>
      <c r="C464" s="471" t="s">
        <v>213</v>
      </c>
      <c r="D464" s="471"/>
      <c r="E464" s="69">
        <f>E465</f>
        <v>110</v>
      </c>
    </row>
    <row r="465" spans="1:5" ht="13.5">
      <c r="A465" s="72" t="s">
        <v>987</v>
      </c>
      <c r="B465" s="68" t="s">
        <v>174</v>
      </c>
      <c r="C465" s="471" t="s">
        <v>213</v>
      </c>
      <c r="D465" s="471">
        <v>610</v>
      </c>
      <c r="E465" s="69">
        <v>110</v>
      </c>
    </row>
    <row r="466" spans="1:5" ht="52.5">
      <c r="A466" s="72" t="s">
        <v>682</v>
      </c>
      <c r="B466" s="68" t="s">
        <v>174</v>
      </c>
      <c r="C466" s="471" t="s">
        <v>214</v>
      </c>
      <c r="D466" s="471"/>
      <c r="E466" s="69">
        <f>E467</f>
        <v>5</v>
      </c>
    </row>
    <row r="467" spans="1:5" ht="13.5">
      <c r="A467" s="72" t="s">
        <v>987</v>
      </c>
      <c r="B467" s="68" t="s">
        <v>174</v>
      </c>
      <c r="C467" s="471" t="s">
        <v>214</v>
      </c>
      <c r="D467" s="471">
        <v>610</v>
      </c>
      <c r="E467" s="69">
        <v>5</v>
      </c>
    </row>
    <row r="468" spans="1:5" ht="26.25">
      <c r="A468" s="63" t="s">
        <v>164</v>
      </c>
      <c r="B468" s="59" t="s">
        <v>174</v>
      </c>
      <c r="C468" s="103" t="s">
        <v>163</v>
      </c>
      <c r="D468" s="103"/>
      <c r="E468" s="61">
        <f>E469</f>
        <v>4876</v>
      </c>
    </row>
    <row r="469" spans="1:5" ht="13.5">
      <c r="A469" s="65" t="s">
        <v>159</v>
      </c>
      <c r="B469" s="59" t="s">
        <v>174</v>
      </c>
      <c r="C469" s="468" t="s">
        <v>158</v>
      </c>
      <c r="D469" s="468"/>
      <c r="E469" s="61">
        <f>E470+E472</f>
        <v>4876</v>
      </c>
    </row>
    <row r="470" spans="1:5" ht="39.75">
      <c r="A470" s="78" t="s">
        <v>88</v>
      </c>
      <c r="B470" s="68" t="s">
        <v>174</v>
      </c>
      <c r="C470" s="79" t="s">
        <v>152</v>
      </c>
      <c r="D470" s="79"/>
      <c r="E470" s="69">
        <f>E471</f>
        <v>4609</v>
      </c>
    </row>
    <row r="471" spans="1:5" ht="13.5">
      <c r="A471" s="88" t="s">
        <v>974</v>
      </c>
      <c r="B471" s="68" t="s">
        <v>174</v>
      </c>
      <c r="C471" s="79" t="s">
        <v>152</v>
      </c>
      <c r="D471" s="79">
        <v>120</v>
      </c>
      <c r="E471" s="69">
        <v>4609</v>
      </c>
    </row>
    <row r="472" spans="1:5" ht="26.25">
      <c r="A472" s="88" t="s">
        <v>89</v>
      </c>
      <c r="B472" s="68" t="s">
        <v>174</v>
      </c>
      <c r="C472" s="79" t="s">
        <v>150</v>
      </c>
      <c r="D472" s="79"/>
      <c r="E472" s="69">
        <f>E473+E474+E475</f>
        <v>267</v>
      </c>
    </row>
    <row r="473" spans="1:5" ht="13.5">
      <c r="A473" s="88" t="s">
        <v>974</v>
      </c>
      <c r="B473" s="68" t="s">
        <v>174</v>
      </c>
      <c r="C473" s="79" t="s">
        <v>150</v>
      </c>
      <c r="D473" s="79">
        <v>120</v>
      </c>
      <c r="E473" s="69">
        <v>45</v>
      </c>
    </row>
    <row r="474" spans="1:5" ht="26.25">
      <c r="A474" s="88" t="s">
        <v>984</v>
      </c>
      <c r="B474" s="68" t="s">
        <v>174</v>
      </c>
      <c r="C474" s="79" t="s">
        <v>150</v>
      </c>
      <c r="D474" s="79">
        <v>240</v>
      </c>
      <c r="E474" s="69">
        <v>219</v>
      </c>
    </row>
    <row r="475" spans="1:5" ht="13.5">
      <c r="A475" s="88" t="s">
        <v>988</v>
      </c>
      <c r="B475" s="68" t="s">
        <v>174</v>
      </c>
      <c r="C475" s="79" t="s">
        <v>150</v>
      </c>
      <c r="D475" s="79">
        <v>850</v>
      </c>
      <c r="E475" s="69">
        <v>3</v>
      </c>
    </row>
    <row r="476" spans="1:5" ht="13.5">
      <c r="A476" s="63" t="s">
        <v>405</v>
      </c>
      <c r="B476" s="59" t="s">
        <v>174</v>
      </c>
      <c r="C476" s="103" t="s">
        <v>4</v>
      </c>
      <c r="D476" s="103"/>
      <c r="E476" s="61">
        <f>E477</f>
        <v>13755</v>
      </c>
    </row>
    <row r="477" spans="1:5" ht="13.5">
      <c r="A477" s="65" t="s">
        <v>242</v>
      </c>
      <c r="B477" s="59" t="s">
        <v>174</v>
      </c>
      <c r="C477" s="468" t="s">
        <v>237</v>
      </c>
      <c r="D477" s="468"/>
      <c r="E477" s="61">
        <f>E478</f>
        <v>13755</v>
      </c>
    </row>
    <row r="478" spans="1:5" ht="39">
      <c r="A478" s="95" t="s">
        <v>409</v>
      </c>
      <c r="B478" s="68" t="s">
        <v>174</v>
      </c>
      <c r="C478" s="79" t="s">
        <v>238</v>
      </c>
      <c r="D478" s="79"/>
      <c r="E478" s="69">
        <f>E479+E480+E481</f>
        <v>13755</v>
      </c>
    </row>
    <row r="479" spans="1:5" ht="13.5">
      <c r="A479" s="78" t="s">
        <v>983</v>
      </c>
      <c r="B479" s="68" t="s">
        <v>174</v>
      </c>
      <c r="C479" s="79" t="s">
        <v>238</v>
      </c>
      <c r="D479" s="79">
        <v>110</v>
      </c>
      <c r="E479" s="69">
        <f>13576+12</f>
        <v>13588</v>
      </c>
    </row>
    <row r="480" spans="1:5" ht="27">
      <c r="A480" s="78" t="s">
        <v>984</v>
      </c>
      <c r="B480" s="68" t="s">
        <v>174</v>
      </c>
      <c r="C480" s="79" t="s">
        <v>238</v>
      </c>
      <c r="D480" s="79">
        <v>240</v>
      </c>
      <c r="E480" s="69">
        <v>165</v>
      </c>
    </row>
    <row r="481" spans="1:5" ht="13.5">
      <c r="A481" s="78" t="s">
        <v>988</v>
      </c>
      <c r="B481" s="68" t="s">
        <v>174</v>
      </c>
      <c r="C481" s="79" t="s">
        <v>238</v>
      </c>
      <c r="D481" s="79">
        <v>850</v>
      </c>
      <c r="E481" s="69">
        <v>2</v>
      </c>
    </row>
    <row r="482" spans="1:5" s="175" customFormat="1" ht="14.25">
      <c r="A482" s="143" t="s">
        <v>282</v>
      </c>
      <c r="B482" s="145" t="s">
        <v>277</v>
      </c>
      <c r="C482" s="469"/>
      <c r="D482" s="469"/>
      <c r="E482" s="146">
        <f>E483</f>
        <v>11174.2</v>
      </c>
    </row>
    <row r="483" spans="1:5" s="162" customFormat="1" ht="14.25">
      <c r="A483" s="143" t="s">
        <v>58</v>
      </c>
      <c r="B483" s="145" t="s">
        <v>57</v>
      </c>
      <c r="C483" s="469"/>
      <c r="D483" s="469"/>
      <c r="E483" s="146">
        <f>E484+E511+E515</f>
        <v>11174.2</v>
      </c>
    </row>
    <row r="484" spans="1:5" s="272" customFormat="1" ht="39">
      <c r="A484" s="63" t="s">
        <v>419</v>
      </c>
      <c r="B484" s="59" t="s">
        <v>57</v>
      </c>
      <c r="C484" s="468" t="s">
        <v>6</v>
      </c>
      <c r="D484" s="468"/>
      <c r="E484" s="61">
        <f>E485+E492+E502</f>
        <v>5554.4</v>
      </c>
    </row>
    <row r="485" spans="1:5" s="272" customFormat="1" ht="66">
      <c r="A485" s="65" t="s">
        <v>683</v>
      </c>
      <c r="B485" s="59" t="s">
        <v>57</v>
      </c>
      <c r="C485" s="468" t="s">
        <v>19</v>
      </c>
      <c r="D485" s="468"/>
      <c r="E485" s="61">
        <f>E486+E490</f>
        <v>3297.7</v>
      </c>
    </row>
    <row r="486" spans="1:5" ht="66">
      <c r="A486" s="74" t="s">
        <v>421</v>
      </c>
      <c r="B486" s="68" t="s">
        <v>57</v>
      </c>
      <c r="C486" s="471" t="s">
        <v>81</v>
      </c>
      <c r="D486" s="471"/>
      <c r="E486" s="69">
        <f>E487+E488+E489</f>
        <v>3176</v>
      </c>
    </row>
    <row r="487" spans="1:5" ht="13.5">
      <c r="A487" s="78" t="s">
        <v>983</v>
      </c>
      <c r="B487" s="68" t="s">
        <v>57</v>
      </c>
      <c r="C487" s="471" t="s">
        <v>81</v>
      </c>
      <c r="D487" s="471">
        <v>110</v>
      </c>
      <c r="E487" s="69">
        <f>2643+8.7</f>
        <v>2651.7</v>
      </c>
    </row>
    <row r="488" spans="1:5" ht="26.25">
      <c r="A488" s="74" t="s">
        <v>984</v>
      </c>
      <c r="B488" s="68" t="s">
        <v>57</v>
      </c>
      <c r="C488" s="471" t="s">
        <v>81</v>
      </c>
      <c r="D488" s="471">
        <v>240</v>
      </c>
      <c r="E488" s="69">
        <v>524</v>
      </c>
    </row>
    <row r="489" spans="1:5" s="261" customFormat="1" ht="13.5">
      <c r="A489" s="88" t="s">
        <v>988</v>
      </c>
      <c r="B489" s="68" t="s">
        <v>57</v>
      </c>
      <c r="C489" s="471" t="s">
        <v>81</v>
      </c>
      <c r="D489" s="471">
        <v>850</v>
      </c>
      <c r="E489" s="69">
        <v>0.3</v>
      </c>
    </row>
    <row r="490" spans="1:5" s="261" customFormat="1" ht="78.75">
      <c r="A490" s="88" t="s">
        <v>1274</v>
      </c>
      <c r="B490" s="68" t="s">
        <v>57</v>
      </c>
      <c r="C490" s="471" t="s">
        <v>1259</v>
      </c>
      <c r="D490" s="471"/>
      <c r="E490" s="69">
        <f>E491</f>
        <v>121.7</v>
      </c>
    </row>
    <row r="491" spans="1:5" s="261" customFormat="1" ht="13.5">
      <c r="A491" s="88" t="s">
        <v>983</v>
      </c>
      <c r="B491" s="68" t="s">
        <v>57</v>
      </c>
      <c r="C491" s="471" t="s">
        <v>1259</v>
      </c>
      <c r="D491" s="471" t="s">
        <v>5</v>
      </c>
      <c r="E491" s="69">
        <v>121.7</v>
      </c>
    </row>
    <row r="492" spans="1:5" s="87" customFormat="1" ht="66">
      <c r="A492" s="65" t="s">
        <v>617</v>
      </c>
      <c r="B492" s="59" t="s">
        <v>57</v>
      </c>
      <c r="C492" s="468" t="s">
        <v>20</v>
      </c>
      <c r="D492" s="468"/>
      <c r="E492" s="61">
        <f>E493+E496+E498+E500</f>
        <v>1935</v>
      </c>
    </row>
    <row r="493" spans="1:5" s="87" customFormat="1" ht="78.75">
      <c r="A493" s="74" t="s">
        <v>620</v>
      </c>
      <c r="B493" s="68" t="s">
        <v>57</v>
      </c>
      <c r="C493" s="471" t="s">
        <v>83</v>
      </c>
      <c r="D493" s="471"/>
      <c r="E493" s="69">
        <f>E494+E495</f>
        <v>320</v>
      </c>
    </row>
    <row r="494" spans="1:5" s="87" customFormat="1" ht="26.25">
      <c r="A494" s="74" t="s">
        <v>984</v>
      </c>
      <c r="B494" s="68" t="s">
        <v>57</v>
      </c>
      <c r="C494" s="471" t="s">
        <v>83</v>
      </c>
      <c r="D494" s="471">
        <v>240</v>
      </c>
      <c r="E494" s="69">
        <v>130</v>
      </c>
    </row>
    <row r="495" spans="1:5" s="178" customFormat="1" ht="13.5">
      <c r="A495" s="74" t="s">
        <v>987</v>
      </c>
      <c r="B495" s="68" t="s">
        <v>57</v>
      </c>
      <c r="C495" s="471" t="s">
        <v>83</v>
      </c>
      <c r="D495" s="471">
        <v>610</v>
      </c>
      <c r="E495" s="69">
        <v>190</v>
      </c>
    </row>
    <row r="496" spans="1:5" s="178" customFormat="1" ht="78.75">
      <c r="A496" s="74" t="s">
        <v>621</v>
      </c>
      <c r="B496" s="68" t="s">
        <v>57</v>
      </c>
      <c r="C496" s="471" t="s">
        <v>258</v>
      </c>
      <c r="D496" s="471"/>
      <c r="E496" s="69">
        <f>E497</f>
        <v>60</v>
      </c>
    </row>
    <row r="497" spans="1:5" s="178" customFormat="1" ht="13.5">
      <c r="A497" s="74" t="s">
        <v>987</v>
      </c>
      <c r="B497" s="68" t="s">
        <v>57</v>
      </c>
      <c r="C497" s="471" t="s">
        <v>258</v>
      </c>
      <c r="D497" s="471">
        <v>610</v>
      </c>
      <c r="E497" s="69">
        <v>60</v>
      </c>
    </row>
    <row r="498" spans="1:5" s="178" customFormat="1" ht="66">
      <c r="A498" s="74" t="s">
        <v>745</v>
      </c>
      <c r="B498" s="68" t="s">
        <v>57</v>
      </c>
      <c r="C498" s="471" t="s">
        <v>747</v>
      </c>
      <c r="D498" s="471"/>
      <c r="E498" s="69">
        <f>E499</f>
        <v>1500</v>
      </c>
    </row>
    <row r="499" spans="1:5" s="178" customFormat="1" ht="26.25">
      <c r="A499" s="74" t="s">
        <v>984</v>
      </c>
      <c r="B499" s="68" t="s">
        <v>57</v>
      </c>
      <c r="C499" s="471" t="s">
        <v>747</v>
      </c>
      <c r="D499" s="471">
        <v>240</v>
      </c>
      <c r="E499" s="69">
        <v>1500</v>
      </c>
    </row>
    <row r="500" spans="1:5" s="178" customFormat="1" ht="78.75">
      <c r="A500" s="74" t="s">
        <v>746</v>
      </c>
      <c r="B500" s="68" t="s">
        <v>57</v>
      </c>
      <c r="C500" s="471" t="s">
        <v>748</v>
      </c>
      <c r="D500" s="471"/>
      <c r="E500" s="69">
        <f>E501</f>
        <v>55</v>
      </c>
    </row>
    <row r="501" spans="1:5" s="178" customFormat="1" ht="26.25">
      <c r="A501" s="74" t="s">
        <v>984</v>
      </c>
      <c r="B501" s="68" t="s">
        <v>57</v>
      </c>
      <c r="C501" s="471" t="s">
        <v>748</v>
      </c>
      <c r="D501" s="471">
        <v>240</v>
      </c>
      <c r="E501" s="69">
        <v>55</v>
      </c>
    </row>
    <row r="502" spans="1:5" s="261" customFormat="1" ht="66">
      <c r="A502" s="65" t="s">
        <v>618</v>
      </c>
      <c r="B502" s="59" t="s">
        <v>57</v>
      </c>
      <c r="C502" s="468" t="s">
        <v>21</v>
      </c>
      <c r="D502" s="468"/>
      <c r="E502" s="61">
        <f>E503+E505+E508+E510</f>
        <v>321.7</v>
      </c>
    </row>
    <row r="503" spans="1:5" s="261" customFormat="1" ht="78.75">
      <c r="A503" s="74" t="s">
        <v>622</v>
      </c>
      <c r="B503" s="68" t="s">
        <v>57</v>
      </c>
      <c r="C503" s="471" t="s">
        <v>117</v>
      </c>
      <c r="D503" s="471"/>
      <c r="E503" s="69">
        <f>E504</f>
        <v>40</v>
      </c>
    </row>
    <row r="504" spans="1:5" s="261" customFormat="1" ht="26.25">
      <c r="A504" s="74" t="s">
        <v>984</v>
      </c>
      <c r="B504" s="68" t="s">
        <v>57</v>
      </c>
      <c r="C504" s="471" t="s">
        <v>117</v>
      </c>
      <c r="D504" s="471">
        <v>240</v>
      </c>
      <c r="E504" s="69">
        <v>40</v>
      </c>
    </row>
    <row r="505" spans="1:5" s="261" customFormat="1" ht="78.75">
      <c r="A505" s="74" t="s">
        <v>623</v>
      </c>
      <c r="B505" s="68" t="s">
        <v>57</v>
      </c>
      <c r="C505" s="471" t="s">
        <v>118</v>
      </c>
      <c r="D505" s="471"/>
      <c r="E505" s="69">
        <f>E506</f>
        <v>10</v>
      </c>
    </row>
    <row r="506" spans="1:5" s="261" customFormat="1" ht="26.25">
      <c r="A506" s="74" t="s">
        <v>984</v>
      </c>
      <c r="B506" s="68" t="s">
        <v>57</v>
      </c>
      <c r="C506" s="471" t="s">
        <v>118</v>
      </c>
      <c r="D506" s="471">
        <v>240</v>
      </c>
      <c r="E506" s="69">
        <v>10</v>
      </c>
    </row>
    <row r="507" spans="1:5" s="261" customFormat="1" ht="92.25">
      <c r="A507" s="74" t="s">
        <v>1275</v>
      </c>
      <c r="B507" s="68" t="s">
        <v>57</v>
      </c>
      <c r="C507" s="471" t="s">
        <v>1260</v>
      </c>
      <c r="D507" s="471"/>
      <c r="E507" s="69">
        <f>E508</f>
        <v>29.3</v>
      </c>
    </row>
    <row r="508" spans="1:5" s="261" customFormat="1" ht="26.25">
      <c r="A508" s="74" t="s">
        <v>984</v>
      </c>
      <c r="B508" s="68" t="s">
        <v>57</v>
      </c>
      <c r="C508" s="471" t="s">
        <v>1260</v>
      </c>
      <c r="D508" s="471" t="s">
        <v>975</v>
      </c>
      <c r="E508" s="69">
        <v>29.3</v>
      </c>
    </row>
    <row r="509" spans="1:5" s="261" customFormat="1" ht="78.75">
      <c r="A509" s="74" t="s">
        <v>1276</v>
      </c>
      <c r="B509" s="68" t="s">
        <v>57</v>
      </c>
      <c r="C509" s="471" t="s">
        <v>1261</v>
      </c>
      <c r="D509" s="471"/>
      <c r="E509" s="69">
        <f>E510</f>
        <v>242.4</v>
      </c>
    </row>
    <row r="510" spans="1:5" s="261" customFormat="1" ht="26.25">
      <c r="A510" s="74" t="s">
        <v>984</v>
      </c>
      <c r="B510" s="68" t="s">
        <v>57</v>
      </c>
      <c r="C510" s="471" t="s">
        <v>1261</v>
      </c>
      <c r="D510" s="471" t="s">
        <v>975</v>
      </c>
      <c r="E510" s="69">
        <v>242.4</v>
      </c>
    </row>
    <row r="511" spans="1:5" s="270" customFormat="1" ht="39">
      <c r="A511" s="63" t="s">
        <v>0</v>
      </c>
      <c r="B511" s="59" t="s">
        <v>57</v>
      </c>
      <c r="C511" s="103" t="s">
        <v>10</v>
      </c>
      <c r="D511" s="468"/>
      <c r="E511" s="61">
        <f>E512</f>
        <v>310</v>
      </c>
    </row>
    <row r="512" spans="1:5" s="270" customFormat="1" ht="66">
      <c r="A512" s="65" t="s">
        <v>506</v>
      </c>
      <c r="B512" s="59" t="s">
        <v>57</v>
      </c>
      <c r="C512" s="103" t="s">
        <v>40</v>
      </c>
      <c r="D512" s="468"/>
      <c r="E512" s="61">
        <f>E513</f>
        <v>310</v>
      </c>
    </row>
    <row r="513" spans="1:5" s="270" customFormat="1" ht="105">
      <c r="A513" s="39" t="s">
        <v>960</v>
      </c>
      <c r="B513" s="68" t="s">
        <v>57</v>
      </c>
      <c r="C513" s="199" t="s">
        <v>851</v>
      </c>
      <c r="D513" s="199"/>
      <c r="E513" s="69">
        <f>E514</f>
        <v>310</v>
      </c>
    </row>
    <row r="514" spans="1:5" s="270" customFormat="1" ht="13.5">
      <c r="A514" s="73" t="s">
        <v>75</v>
      </c>
      <c r="B514" s="68" t="s">
        <v>57</v>
      </c>
      <c r="C514" s="199" t="s">
        <v>851</v>
      </c>
      <c r="D514" s="199" t="s">
        <v>185</v>
      </c>
      <c r="E514" s="69">
        <v>310</v>
      </c>
    </row>
    <row r="515" spans="1:5" s="270" customFormat="1" ht="13.5">
      <c r="A515" s="63" t="s">
        <v>405</v>
      </c>
      <c r="B515" s="59" t="s">
        <v>57</v>
      </c>
      <c r="C515" s="205" t="s">
        <v>4</v>
      </c>
      <c r="D515" s="205"/>
      <c r="E515" s="61">
        <f>E516</f>
        <v>5309.8</v>
      </c>
    </row>
    <row r="516" spans="1:5" s="270" customFormat="1" ht="13.5">
      <c r="A516" s="65" t="s">
        <v>242</v>
      </c>
      <c r="B516" s="59" t="s">
        <v>57</v>
      </c>
      <c r="C516" s="205" t="s">
        <v>237</v>
      </c>
      <c r="D516" s="205"/>
      <c r="E516" s="61">
        <f>E517+E519</f>
        <v>5309.8</v>
      </c>
    </row>
    <row r="517" spans="1:5" s="270" customFormat="1" ht="39">
      <c r="A517" s="73" t="s">
        <v>1126</v>
      </c>
      <c r="B517" s="68" t="s">
        <v>57</v>
      </c>
      <c r="C517" s="199" t="s">
        <v>1125</v>
      </c>
      <c r="D517" s="199"/>
      <c r="E517" s="69">
        <f>E518</f>
        <v>5078</v>
      </c>
    </row>
    <row r="518" spans="1:5" s="270" customFormat="1" ht="13.5">
      <c r="A518" s="73" t="s">
        <v>75</v>
      </c>
      <c r="B518" s="68" t="s">
        <v>57</v>
      </c>
      <c r="C518" s="199" t="s">
        <v>1125</v>
      </c>
      <c r="D518" s="199" t="s">
        <v>185</v>
      </c>
      <c r="E518" s="69">
        <f>3478+1600</f>
        <v>5078</v>
      </c>
    </row>
    <row r="519" spans="1:5" s="270" customFormat="1" ht="26.25">
      <c r="A519" s="73" t="s">
        <v>1267</v>
      </c>
      <c r="B519" s="68" t="s">
        <v>57</v>
      </c>
      <c r="C519" s="199" t="s">
        <v>1254</v>
      </c>
      <c r="D519" s="199"/>
      <c r="E519" s="69">
        <f>E520</f>
        <v>231.8</v>
      </c>
    </row>
    <row r="520" spans="1:5" s="270" customFormat="1" ht="13.5">
      <c r="A520" s="73" t="s">
        <v>75</v>
      </c>
      <c r="B520" s="68" t="s">
        <v>57</v>
      </c>
      <c r="C520" s="199" t="s">
        <v>1254</v>
      </c>
      <c r="D520" s="199" t="s">
        <v>185</v>
      </c>
      <c r="E520" s="69">
        <v>231.8</v>
      </c>
    </row>
    <row r="521" spans="1:5" s="268" customFormat="1" ht="14.25">
      <c r="A521" s="143" t="s">
        <v>268</v>
      </c>
      <c r="B521" s="145" t="s">
        <v>269</v>
      </c>
      <c r="C521" s="469"/>
      <c r="D521" s="469"/>
      <c r="E521" s="146">
        <f>E522+E527+E546+E660+E684</f>
        <v>680438.9000000001</v>
      </c>
    </row>
    <row r="522" spans="1:5" s="268" customFormat="1" ht="14.25">
      <c r="A522" s="143" t="s">
        <v>137</v>
      </c>
      <c r="B522" s="145" t="s">
        <v>245</v>
      </c>
      <c r="C522" s="469"/>
      <c r="D522" s="469"/>
      <c r="E522" s="146">
        <f>E523</f>
        <v>8192</v>
      </c>
    </row>
    <row r="523" spans="1:5" s="270" customFormat="1" ht="39">
      <c r="A523" s="63" t="s">
        <v>0</v>
      </c>
      <c r="B523" s="59" t="s">
        <v>245</v>
      </c>
      <c r="C523" s="468" t="s">
        <v>10</v>
      </c>
      <c r="D523" s="468"/>
      <c r="E523" s="61">
        <f>E524</f>
        <v>8192</v>
      </c>
    </row>
    <row r="524" spans="1:5" s="270" customFormat="1" ht="66">
      <c r="A524" s="65" t="s">
        <v>34</v>
      </c>
      <c r="B524" s="59" t="s">
        <v>245</v>
      </c>
      <c r="C524" s="468" t="s">
        <v>35</v>
      </c>
      <c r="D524" s="468"/>
      <c r="E524" s="61">
        <f>E525</f>
        <v>8192</v>
      </c>
    </row>
    <row r="525" spans="1:5" s="178" customFormat="1" ht="78.75">
      <c r="A525" s="39" t="s">
        <v>489</v>
      </c>
      <c r="B525" s="68" t="s">
        <v>245</v>
      </c>
      <c r="C525" s="471" t="s">
        <v>138</v>
      </c>
      <c r="D525" s="471"/>
      <c r="E525" s="69">
        <f>E526</f>
        <v>8192</v>
      </c>
    </row>
    <row r="526" spans="1:5" s="178" customFormat="1" ht="26.25">
      <c r="A526" s="39" t="s">
        <v>991</v>
      </c>
      <c r="B526" s="68" t="s">
        <v>245</v>
      </c>
      <c r="C526" s="471" t="s">
        <v>138</v>
      </c>
      <c r="D526" s="471">
        <v>320</v>
      </c>
      <c r="E526" s="69">
        <v>8192</v>
      </c>
    </row>
    <row r="527" spans="1:5" s="268" customFormat="1" ht="14.25">
      <c r="A527" s="143" t="s">
        <v>115</v>
      </c>
      <c r="B527" s="145" t="s">
        <v>114</v>
      </c>
      <c r="C527" s="469"/>
      <c r="D527" s="469"/>
      <c r="E527" s="146">
        <f>E528</f>
        <v>96799.2</v>
      </c>
    </row>
    <row r="528" spans="1:5" s="261" customFormat="1" ht="39">
      <c r="A528" s="63" t="s">
        <v>0</v>
      </c>
      <c r="B528" s="59" t="s">
        <v>114</v>
      </c>
      <c r="C528" s="468" t="s">
        <v>10</v>
      </c>
      <c r="D528" s="468"/>
      <c r="E528" s="61">
        <f>E529+E537+E540+E543</f>
        <v>96799.2</v>
      </c>
    </row>
    <row r="529" spans="1:5" s="178" customFormat="1" ht="66">
      <c r="A529" s="65" t="s">
        <v>490</v>
      </c>
      <c r="B529" s="59" t="s">
        <v>114</v>
      </c>
      <c r="C529" s="468" t="s">
        <v>36</v>
      </c>
      <c r="D529" s="468"/>
      <c r="E529" s="61">
        <f>E532+E530</f>
        <v>96658.4</v>
      </c>
    </row>
    <row r="530" spans="1:5" s="178" customFormat="1" ht="78.75">
      <c r="A530" s="84" t="s">
        <v>1041</v>
      </c>
      <c r="B530" s="68" t="s">
        <v>114</v>
      </c>
      <c r="C530" s="199" t="s">
        <v>1042</v>
      </c>
      <c r="D530" s="199"/>
      <c r="E530" s="256">
        <f>E531</f>
        <v>288.7</v>
      </c>
    </row>
    <row r="531" spans="1:5" s="178" customFormat="1" ht="13.5">
      <c r="A531" s="78" t="s">
        <v>987</v>
      </c>
      <c r="B531" s="68" t="s">
        <v>114</v>
      </c>
      <c r="C531" s="199" t="s">
        <v>1042</v>
      </c>
      <c r="D531" s="199" t="s">
        <v>978</v>
      </c>
      <c r="E531" s="256">
        <v>288.7</v>
      </c>
    </row>
    <row r="532" spans="1:5" s="87" customFormat="1" ht="79.5">
      <c r="A532" s="78" t="s">
        <v>491</v>
      </c>
      <c r="B532" s="68" t="s">
        <v>114</v>
      </c>
      <c r="C532" s="471" t="s">
        <v>116</v>
      </c>
      <c r="D532" s="471"/>
      <c r="E532" s="69">
        <f>E533+E534+E535+E536</f>
        <v>96369.7</v>
      </c>
    </row>
    <row r="533" spans="1:5" s="87" customFormat="1" ht="13.5">
      <c r="A533" s="78" t="s">
        <v>983</v>
      </c>
      <c r="B533" s="68" t="s">
        <v>114</v>
      </c>
      <c r="C533" s="471" t="s">
        <v>116</v>
      </c>
      <c r="D533" s="471">
        <v>110</v>
      </c>
      <c r="E533" s="69">
        <v>21706</v>
      </c>
    </row>
    <row r="534" spans="1:5" s="87" customFormat="1" ht="27">
      <c r="A534" s="78" t="s">
        <v>984</v>
      </c>
      <c r="B534" s="68" t="s">
        <v>114</v>
      </c>
      <c r="C534" s="471" t="s">
        <v>116</v>
      </c>
      <c r="D534" s="471">
        <v>240</v>
      </c>
      <c r="E534" s="69">
        <v>6829.8</v>
      </c>
    </row>
    <row r="535" spans="1:5" s="87" customFormat="1" ht="13.5">
      <c r="A535" s="78" t="s">
        <v>987</v>
      </c>
      <c r="B535" s="68" t="s">
        <v>114</v>
      </c>
      <c r="C535" s="471" t="s">
        <v>116</v>
      </c>
      <c r="D535" s="471">
        <v>610</v>
      </c>
      <c r="E535" s="69">
        <v>67753.9</v>
      </c>
    </row>
    <row r="536" spans="1:5" s="87" customFormat="1" ht="13.5">
      <c r="A536" s="88" t="s">
        <v>988</v>
      </c>
      <c r="B536" s="68" t="s">
        <v>114</v>
      </c>
      <c r="C536" s="471" t="s">
        <v>116</v>
      </c>
      <c r="D536" s="471">
        <v>850</v>
      </c>
      <c r="E536" s="69">
        <v>80</v>
      </c>
    </row>
    <row r="537" spans="1:5" s="87" customFormat="1" ht="66">
      <c r="A537" s="222" t="s">
        <v>492</v>
      </c>
      <c r="B537" s="59" t="s">
        <v>114</v>
      </c>
      <c r="C537" s="468" t="s">
        <v>37</v>
      </c>
      <c r="D537" s="468"/>
      <c r="E537" s="61">
        <f>E538</f>
        <v>10</v>
      </c>
    </row>
    <row r="538" spans="1:5" s="87" customFormat="1" ht="78.75">
      <c r="A538" s="39" t="s">
        <v>565</v>
      </c>
      <c r="B538" s="68" t="s">
        <v>114</v>
      </c>
      <c r="C538" s="471" t="s">
        <v>142</v>
      </c>
      <c r="D538" s="471"/>
      <c r="E538" s="69">
        <f>E539</f>
        <v>10</v>
      </c>
    </row>
    <row r="539" spans="1:5" s="87" customFormat="1" ht="13.5">
      <c r="A539" s="72" t="s">
        <v>987</v>
      </c>
      <c r="B539" s="68" t="s">
        <v>114</v>
      </c>
      <c r="C539" s="471" t="s">
        <v>142</v>
      </c>
      <c r="D539" s="471">
        <v>610</v>
      </c>
      <c r="E539" s="69">
        <v>10</v>
      </c>
    </row>
    <row r="540" spans="1:5" s="178" customFormat="1" ht="66">
      <c r="A540" s="65" t="s">
        <v>570</v>
      </c>
      <c r="B540" s="59" t="s">
        <v>114</v>
      </c>
      <c r="C540" s="468" t="s">
        <v>39</v>
      </c>
      <c r="D540" s="468"/>
      <c r="E540" s="61">
        <f>E541</f>
        <v>6</v>
      </c>
    </row>
    <row r="541" spans="1:5" s="87" customFormat="1" ht="78.75">
      <c r="A541" s="39" t="s">
        <v>571</v>
      </c>
      <c r="B541" s="68" t="s">
        <v>114</v>
      </c>
      <c r="C541" s="471" t="s">
        <v>143</v>
      </c>
      <c r="D541" s="471"/>
      <c r="E541" s="69">
        <f>E542</f>
        <v>6</v>
      </c>
    </row>
    <row r="542" spans="1:5" s="178" customFormat="1" ht="13.5">
      <c r="A542" s="72" t="s">
        <v>987</v>
      </c>
      <c r="B542" s="68" t="s">
        <v>114</v>
      </c>
      <c r="C542" s="471" t="s">
        <v>143</v>
      </c>
      <c r="D542" s="471">
        <v>610</v>
      </c>
      <c r="E542" s="69">
        <v>6</v>
      </c>
    </row>
    <row r="543" spans="1:5" s="87" customFormat="1" ht="66">
      <c r="A543" s="222" t="s">
        <v>506</v>
      </c>
      <c r="B543" s="59" t="s">
        <v>114</v>
      </c>
      <c r="C543" s="468" t="s">
        <v>40</v>
      </c>
      <c r="D543" s="468"/>
      <c r="E543" s="61">
        <f>E544</f>
        <v>124.8</v>
      </c>
    </row>
    <row r="544" spans="1:5" s="87" customFormat="1" ht="92.25">
      <c r="A544" s="39" t="s">
        <v>576</v>
      </c>
      <c r="B544" s="68" t="s">
        <v>114</v>
      </c>
      <c r="C544" s="471" t="s">
        <v>285</v>
      </c>
      <c r="D544" s="471"/>
      <c r="E544" s="69">
        <f>E545</f>
        <v>124.8</v>
      </c>
    </row>
    <row r="545" spans="1:5" s="87" customFormat="1" ht="13.5">
      <c r="A545" s="72" t="s">
        <v>987</v>
      </c>
      <c r="B545" s="68" t="s">
        <v>114</v>
      </c>
      <c r="C545" s="471" t="s">
        <v>285</v>
      </c>
      <c r="D545" s="471">
        <v>610</v>
      </c>
      <c r="E545" s="69">
        <v>124.8</v>
      </c>
    </row>
    <row r="546" spans="1:5" s="268" customFormat="1" ht="14.25">
      <c r="A546" s="143" t="s">
        <v>203</v>
      </c>
      <c r="B546" s="145" t="s">
        <v>202</v>
      </c>
      <c r="C546" s="469"/>
      <c r="D546" s="469"/>
      <c r="E546" s="146">
        <f>E547+E560+E564+E650</f>
        <v>433008.00000000006</v>
      </c>
    </row>
    <row r="547" spans="1:5" s="270" customFormat="1" ht="39">
      <c r="A547" s="63" t="s">
        <v>199</v>
      </c>
      <c r="B547" s="59" t="s">
        <v>202</v>
      </c>
      <c r="C547" s="468" t="s">
        <v>200</v>
      </c>
      <c r="D547" s="468"/>
      <c r="E547" s="61">
        <f>E548+E553</f>
        <v>16558.800000000003</v>
      </c>
    </row>
    <row r="548" spans="1:5" s="270" customFormat="1" ht="78.75">
      <c r="A548" s="65" t="s">
        <v>684</v>
      </c>
      <c r="B548" s="59" t="s">
        <v>202</v>
      </c>
      <c r="C548" s="468" t="s">
        <v>403</v>
      </c>
      <c r="D548" s="468"/>
      <c r="E548" s="61">
        <f>E549+E551</f>
        <v>5903.1</v>
      </c>
    </row>
    <row r="549" spans="1:5" s="178" customFormat="1" ht="92.25">
      <c r="A549" s="73" t="s">
        <v>951</v>
      </c>
      <c r="B549" s="68" t="s">
        <v>202</v>
      </c>
      <c r="C549" s="471" t="s">
        <v>404</v>
      </c>
      <c r="D549" s="471"/>
      <c r="E549" s="69">
        <f>E550</f>
        <v>66</v>
      </c>
    </row>
    <row r="550" spans="1:5" s="76" customFormat="1" ht="26.25">
      <c r="A550" s="73" t="s">
        <v>991</v>
      </c>
      <c r="B550" s="68" t="s">
        <v>202</v>
      </c>
      <c r="C550" s="471" t="s">
        <v>404</v>
      </c>
      <c r="D550" s="471" t="s">
        <v>973</v>
      </c>
      <c r="E550" s="69">
        <f>1250-1184</f>
        <v>66</v>
      </c>
    </row>
    <row r="551" spans="1:5" s="76" customFormat="1" ht="118.5">
      <c r="A551" s="73" t="s">
        <v>1211</v>
      </c>
      <c r="B551" s="68" t="s">
        <v>202</v>
      </c>
      <c r="C551" s="471" t="s">
        <v>1210</v>
      </c>
      <c r="D551" s="471"/>
      <c r="E551" s="69">
        <f>E552</f>
        <v>5837.1</v>
      </c>
    </row>
    <row r="552" spans="1:5" s="76" customFormat="1" ht="26.25">
      <c r="A552" s="73" t="s">
        <v>991</v>
      </c>
      <c r="B552" s="68" t="s">
        <v>202</v>
      </c>
      <c r="C552" s="471" t="s">
        <v>1210</v>
      </c>
      <c r="D552" s="471" t="s">
        <v>973</v>
      </c>
      <c r="E552" s="69">
        <v>5837.1</v>
      </c>
    </row>
    <row r="553" spans="1:5" s="87" customFormat="1" ht="92.25">
      <c r="A553" s="171" t="s">
        <v>440</v>
      </c>
      <c r="B553" s="59" t="s">
        <v>202</v>
      </c>
      <c r="C553" s="468" t="s">
        <v>201</v>
      </c>
      <c r="D553" s="468"/>
      <c r="E553" s="61">
        <f>E556+E558+E554</f>
        <v>10655.7</v>
      </c>
    </row>
    <row r="554" spans="1:5" s="87" customFormat="1" ht="202.5">
      <c r="A554" s="336" t="s">
        <v>1183</v>
      </c>
      <c r="B554" s="68" t="s">
        <v>202</v>
      </c>
      <c r="C554" s="471" t="s">
        <v>1182</v>
      </c>
      <c r="D554" s="468"/>
      <c r="E554" s="69">
        <f>E555</f>
        <v>8926.6</v>
      </c>
    </row>
    <row r="555" spans="1:5" s="87" customFormat="1" ht="26.25">
      <c r="A555" s="73" t="s">
        <v>991</v>
      </c>
      <c r="B555" s="68" t="s">
        <v>202</v>
      </c>
      <c r="C555" s="471" t="s">
        <v>1182</v>
      </c>
      <c r="D555" s="471" t="s">
        <v>973</v>
      </c>
      <c r="E555" s="69">
        <v>8926.6</v>
      </c>
    </row>
    <row r="556" spans="1:5" s="87" customFormat="1" ht="132">
      <c r="A556" s="73" t="s">
        <v>781</v>
      </c>
      <c r="B556" s="68" t="s">
        <v>202</v>
      </c>
      <c r="C556" s="471" t="s">
        <v>780</v>
      </c>
      <c r="D556" s="471"/>
      <c r="E556" s="69">
        <f>E557</f>
        <v>723.8</v>
      </c>
    </row>
    <row r="557" spans="1:5" s="87" customFormat="1" ht="26.25">
      <c r="A557" s="73" t="s">
        <v>991</v>
      </c>
      <c r="B557" s="68" t="s">
        <v>202</v>
      </c>
      <c r="C557" s="471" t="s">
        <v>780</v>
      </c>
      <c r="D557" s="471">
        <v>320</v>
      </c>
      <c r="E557" s="69">
        <v>723.8</v>
      </c>
    </row>
    <row r="558" spans="1:5" s="76" customFormat="1" ht="132">
      <c r="A558" s="211" t="s">
        <v>783</v>
      </c>
      <c r="B558" s="68" t="s">
        <v>202</v>
      </c>
      <c r="C558" s="471" t="s">
        <v>782</v>
      </c>
      <c r="D558" s="471"/>
      <c r="E558" s="69">
        <f>E559</f>
        <v>1005.3</v>
      </c>
    </row>
    <row r="559" spans="1:5" s="76" customFormat="1" ht="26.25">
      <c r="A559" s="73" t="s">
        <v>991</v>
      </c>
      <c r="B559" s="68" t="s">
        <v>202</v>
      </c>
      <c r="C559" s="471" t="s">
        <v>782</v>
      </c>
      <c r="D559" s="471">
        <v>320</v>
      </c>
      <c r="E559" s="69">
        <v>1005.3</v>
      </c>
    </row>
    <row r="560" spans="1:5" ht="39">
      <c r="A560" s="63" t="s">
        <v>208</v>
      </c>
      <c r="B560" s="59" t="s">
        <v>202</v>
      </c>
      <c r="C560" s="468" t="s">
        <v>8</v>
      </c>
      <c r="D560" s="468"/>
      <c r="E560" s="61">
        <f>E561</f>
        <v>26952.3</v>
      </c>
    </row>
    <row r="561" spans="1:5" ht="66">
      <c r="A561" s="65" t="s">
        <v>615</v>
      </c>
      <c r="B561" s="59" t="s">
        <v>202</v>
      </c>
      <c r="C561" s="468" t="s">
        <v>24</v>
      </c>
      <c r="D561" s="468"/>
      <c r="E561" s="61">
        <f>E562</f>
        <v>26952.3</v>
      </c>
    </row>
    <row r="562" spans="1:5" ht="92.25">
      <c r="A562" s="39" t="s">
        <v>616</v>
      </c>
      <c r="B562" s="68" t="s">
        <v>202</v>
      </c>
      <c r="C562" s="79" t="s">
        <v>73</v>
      </c>
      <c r="D562" s="471"/>
      <c r="E562" s="69">
        <f>E563</f>
        <v>26952.3</v>
      </c>
    </row>
    <row r="563" spans="1:5" ht="13.5">
      <c r="A563" s="72" t="s">
        <v>987</v>
      </c>
      <c r="B563" s="68" t="s">
        <v>202</v>
      </c>
      <c r="C563" s="79" t="s">
        <v>73</v>
      </c>
      <c r="D563" s="471">
        <v>610</v>
      </c>
      <c r="E563" s="69">
        <v>26952.3</v>
      </c>
    </row>
    <row r="564" spans="1:5" s="178" customFormat="1" ht="39">
      <c r="A564" s="63" t="s">
        <v>0</v>
      </c>
      <c r="B564" s="59" t="s">
        <v>202</v>
      </c>
      <c r="C564" s="468" t="s">
        <v>10</v>
      </c>
      <c r="D564" s="468"/>
      <c r="E564" s="61">
        <f>E565+E608+E631+E643</f>
        <v>376047.2</v>
      </c>
    </row>
    <row r="565" spans="1:5" s="87" customFormat="1" ht="66">
      <c r="A565" s="65" t="s">
        <v>479</v>
      </c>
      <c r="B565" s="59" t="s">
        <v>202</v>
      </c>
      <c r="C565" s="468" t="s">
        <v>35</v>
      </c>
      <c r="D565" s="468"/>
      <c r="E565" s="61">
        <f>E569+E572+E577+E580+E583+E586+E588+E591+E593+E595+E597+E600+E566+E575+E603+E605</f>
        <v>279739.1</v>
      </c>
    </row>
    <row r="566" spans="1:5" s="76" customFormat="1" ht="92.25">
      <c r="A566" s="346" t="s">
        <v>1218</v>
      </c>
      <c r="B566" s="68" t="s">
        <v>202</v>
      </c>
      <c r="C566" s="471" t="s">
        <v>1217</v>
      </c>
      <c r="D566" s="471"/>
      <c r="E566" s="69">
        <f>E567+E568</f>
        <v>680.7</v>
      </c>
    </row>
    <row r="567" spans="1:5" s="76" customFormat="1" ht="27">
      <c r="A567" s="78" t="s">
        <v>984</v>
      </c>
      <c r="B567" s="68" t="s">
        <v>202</v>
      </c>
      <c r="C567" s="471" t="s">
        <v>1217</v>
      </c>
      <c r="D567" s="471" t="s">
        <v>975</v>
      </c>
      <c r="E567" s="69">
        <v>0.1</v>
      </c>
    </row>
    <row r="568" spans="1:5" s="76" customFormat="1" ht="13.5">
      <c r="A568" s="78" t="s">
        <v>992</v>
      </c>
      <c r="B568" s="68" t="s">
        <v>202</v>
      </c>
      <c r="C568" s="471" t="s">
        <v>1217</v>
      </c>
      <c r="D568" s="471" t="s">
        <v>979</v>
      </c>
      <c r="E568" s="69">
        <v>680.6</v>
      </c>
    </row>
    <row r="569" spans="1:5" s="178" customFormat="1" ht="92.25">
      <c r="A569" s="39" t="s">
        <v>835</v>
      </c>
      <c r="B569" s="68" t="s">
        <v>202</v>
      </c>
      <c r="C569" s="471" t="s">
        <v>834</v>
      </c>
      <c r="D569" s="471"/>
      <c r="E569" s="69">
        <f>E571+E570</f>
        <v>6366.7</v>
      </c>
    </row>
    <row r="570" spans="1:5" s="178" customFormat="1" ht="27">
      <c r="A570" s="78" t="s">
        <v>984</v>
      </c>
      <c r="B570" s="68" t="s">
        <v>202</v>
      </c>
      <c r="C570" s="471" t="s">
        <v>834</v>
      </c>
      <c r="D570" s="471">
        <v>240</v>
      </c>
      <c r="E570" s="69">
        <v>7</v>
      </c>
    </row>
    <row r="571" spans="1:5" s="178" customFormat="1" ht="13.5">
      <c r="A571" s="78" t="s">
        <v>992</v>
      </c>
      <c r="B571" s="68" t="s">
        <v>202</v>
      </c>
      <c r="C571" s="471" t="s">
        <v>834</v>
      </c>
      <c r="D571" s="471">
        <v>310</v>
      </c>
      <c r="E571" s="69">
        <v>6359.7</v>
      </c>
    </row>
    <row r="572" spans="1:5" s="178" customFormat="1" ht="78.75">
      <c r="A572" s="39" t="s">
        <v>480</v>
      </c>
      <c r="B572" s="68" t="s">
        <v>202</v>
      </c>
      <c r="C572" s="471" t="s">
        <v>103</v>
      </c>
      <c r="D572" s="471"/>
      <c r="E572" s="69">
        <f>E574+E573</f>
        <v>131891.3</v>
      </c>
    </row>
    <row r="573" spans="1:5" s="178" customFormat="1" ht="27">
      <c r="A573" s="78" t="s">
        <v>984</v>
      </c>
      <c r="B573" s="68" t="s">
        <v>202</v>
      </c>
      <c r="C573" s="471" t="s">
        <v>103</v>
      </c>
      <c r="D573" s="471">
        <v>240</v>
      </c>
      <c r="E573" s="69">
        <v>1300</v>
      </c>
    </row>
    <row r="574" spans="1:5" s="178" customFormat="1" ht="13.5">
      <c r="A574" s="78" t="s">
        <v>992</v>
      </c>
      <c r="B574" s="68" t="s">
        <v>202</v>
      </c>
      <c r="C574" s="471" t="s">
        <v>103</v>
      </c>
      <c r="D574" s="471">
        <v>310</v>
      </c>
      <c r="E574" s="69">
        <v>130591.3</v>
      </c>
    </row>
    <row r="575" spans="1:5" s="178" customFormat="1" ht="132">
      <c r="A575" s="71" t="s">
        <v>1220</v>
      </c>
      <c r="B575" s="68" t="s">
        <v>202</v>
      </c>
      <c r="C575" s="471" t="s">
        <v>1219</v>
      </c>
      <c r="D575" s="471"/>
      <c r="E575" s="69">
        <f>E576</f>
        <v>43.8</v>
      </c>
    </row>
    <row r="576" spans="1:5" s="178" customFormat="1" ht="13.5">
      <c r="A576" s="78" t="s">
        <v>992</v>
      </c>
      <c r="B576" s="68" t="s">
        <v>202</v>
      </c>
      <c r="C576" s="471" t="s">
        <v>1219</v>
      </c>
      <c r="D576" s="471" t="s">
        <v>979</v>
      </c>
      <c r="E576" s="69">
        <v>43.8</v>
      </c>
    </row>
    <row r="577" spans="1:5" s="178" customFormat="1" ht="92.25">
      <c r="A577" s="39" t="s">
        <v>483</v>
      </c>
      <c r="B577" s="68" t="s">
        <v>202</v>
      </c>
      <c r="C577" s="471" t="s">
        <v>106</v>
      </c>
      <c r="D577" s="471"/>
      <c r="E577" s="69">
        <f>E579+E578</f>
        <v>2994.4</v>
      </c>
    </row>
    <row r="578" spans="1:5" s="178" customFormat="1" ht="27">
      <c r="A578" s="78" t="s">
        <v>984</v>
      </c>
      <c r="B578" s="68" t="s">
        <v>202</v>
      </c>
      <c r="C578" s="471" t="s">
        <v>106</v>
      </c>
      <c r="D578" s="471">
        <v>240</v>
      </c>
      <c r="E578" s="69">
        <v>4</v>
      </c>
    </row>
    <row r="579" spans="1:5" s="178" customFormat="1" ht="13.5">
      <c r="A579" s="78" t="s">
        <v>992</v>
      </c>
      <c r="B579" s="68" t="s">
        <v>202</v>
      </c>
      <c r="C579" s="471" t="s">
        <v>106</v>
      </c>
      <c r="D579" s="471">
        <v>310</v>
      </c>
      <c r="E579" s="69">
        <v>2990.4</v>
      </c>
    </row>
    <row r="580" spans="1:5" s="178" customFormat="1" ht="78.75">
      <c r="A580" s="39" t="s">
        <v>957</v>
      </c>
      <c r="B580" s="68" t="s">
        <v>202</v>
      </c>
      <c r="C580" s="471" t="s">
        <v>109</v>
      </c>
      <c r="D580" s="471"/>
      <c r="E580" s="69">
        <f>E581+E582</f>
        <v>26050.5</v>
      </c>
    </row>
    <row r="581" spans="1:5" s="178" customFormat="1" ht="27">
      <c r="A581" s="78" t="s">
        <v>984</v>
      </c>
      <c r="B581" s="68" t="s">
        <v>202</v>
      </c>
      <c r="C581" s="471" t="s">
        <v>109</v>
      </c>
      <c r="D581" s="471">
        <v>240</v>
      </c>
      <c r="E581" s="69">
        <v>400</v>
      </c>
    </row>
    <row r="582" spans="1:5" s="178" customFormat="1" ht="13.5">
      <c r="A582" s="78" t="s">
        <v>992</v>
      </c>
      <c r="B582" s="68" t="s">
        <v>202</v>
      </c>
      <c r="C582" s="471" t="s">
        <v>109</v>
      </c>
      <c r="D582" s="471">
        <v>310</v>
      </c>
      <c r="E582" s="69">
        <v>25650.5</v>
      </c>
    </row>
    <row r="583" spans="1:5" s="178" customFormat="1" ht="78.75">
      <c r="A583" s="39" t="s">
        <v>481</v>
      </c>
      <c r="B583" s="68" t="s">
        <v>202</v>
      </c>
      <c r="C583" s="471" t="s">
        <v>104</v>
      </c>
      <c r="D583" s="471"/>
      <c r="E583" s="69">
        <f>E584+E585</f>
        <v>4225.7</v>
      </c>
    </row>
    <row r="584" spans="1:5" s="178" customFormat="1" ht="27">
      <c r="A584" s="78" t="s">
        <v>984</v>
      </c>
      <c r="B584" s="68" t="s">
        <v>202</v>
      </c>
      <c r="C584" s="471" t="s">
        <v>104</v>
      </c>
      <c r="D584" s="471">
        <v>240</v>
      </c>
      <c r="E584" s="69">
        <v>30</v>
      </c>
    </row>
    <row r="585" spans="1:5" s="178" customFormat="1" ht="13.5">
      <c r="A585" s="78" t="s">
        <v>992</v>
      </c>
      <c r="B585" s="68" t="s">
        <v>202</v>
      </c>
      <c r="C585" s="471" t="s">
        <v>104</v>
      </c>
      <c r="D585" s="471">
        <v>310</v>
      </c>
      <c r="E585" s="69">
        <v>4195.7</v>
      </c>
    </row>
    <row r="586" spans="1:5" s="178" customFormat="1" ht="92.25">
      <c r="A586" s="39" t="s">
        <v>482</v>
      </c>
      <c r="B586" s="68" t="s">
        <v>202</v>
      </c>
      <c r="C586" s="471" t="s">
        <v>105</v>
      </c>
      <c r="D586" s="471"/>
      <c r="E586" s="69">
        <f>E587</f>
        <v>1612.8</v>
      </c>
    </row>
    <row r="587" spans="1:5" s="178" customFormat="1" ht="26.25">
      <c r="A587" s="39" t="s">
        <v>991</v>
      </c>
      <c r="B587" s="68" t="s">
        <v>202</v>
      </c>
      <c r="C587" s="471" t="s">
        <v>105</v>
      </c>
      <c r="D587" s="471">
        <v>320</v>
      </c>
      <c r="E587" s="69">
        <v>1612.8</v>
      </c>
    </row>
    <row r="588" spans="1:5" s="178" customFormat="1" ht="78.75">
      <c r="A588" s="39" t="s">
        <v>484</v>
      </c>
      <c r="B588" s="68" t="s">
        <v>202</v>
      </c>
      <c r="C588" s="471" t="s">
        <v>107</v>
      </c>
      <c r="D588" s="471"/>
      <c r="E588" s="69">
        <f>E589+E590</f>
        <v>962</v>
      </c>
    </row>
    <row r="589" spans="1:5" s="178" customFormat="1" ht="27">
      <c r="A589" s="78" t="s">
        <v>984</v>
      </c>
      <c r="B589" s="68" t="s">
        <v>202</v>
      </c>
      <c r="C589" s="471" t="s">
        <v>107</v>
      </c>
      <c r="D589" s="471">
        <v>240</v>
      </c>
      <c r="E589" s="69">
        <v>16</v>
      </c>
    </row>
    <row r="590" spans="1:5" s="178" customFormat="1" ht="13.5">
      <c r="A590" s="78" t="s">
        <v>992</v>
      </c>
      <c r="B590" s="68" t="s">
        <v>202</v>
      </c>
      <c r="C590" s="471" t="s">
        <v>107</v>
      </c>
      <c r="D590" s="471">
        <v>310</v>
      </c>
      <c r="E590" s="69">
        <v>946</v>
      </c>
    </row>
    <row r="591" spans="1:5" s="178" customFormat="1" ht="171">
      <c r="A591" s="39" t="s">
        <v>552</v>
      </c>
      <c r="B591" s="68" t="s">
        <v>202</v>
      </c>
      <c r="C591" s="471" t="s">
        <v>110</v>
      </c>
      <c r="D591" s="471"/>
      <c r="E591" s="69">
        <f>E592</f>
        <v>11.7</v>
      </c>
    </row>
    <row r="592" spans="1:5" s="178" customFormat="1" ht="13.5">
      <c r="A592" s="78" t="s">
        <v>992</v>
      </c>
      <c r="B592" s="68" t="s">
        <v>202</v>
      </c>
      <c r="C592" s="471" t="s">
        <v>110</v>
      </c>
      <c r="D592" s="471">
        <v>310</v>
      </c>
      <c r="E592" s="69">
        <v>11.7</v>
      </c>
    </row>
    <row r="593" spans="1:5" s="178" customFormat="1" ht="78.75">
      <c r="A593" s="39" t="s">
        <v>133</v>
      </c>
      <c r="B593" s="68" t="s">
        <v>202</v>
      </c>
      <c r="C593" s="471" t="s">
        <v>108</v>
      </c>
      <c r="D593" s="471"/>
      <c r="E593" s="69">
        <f>E594</f>
        <v>525</v>
      </c>
    </row>
    <row r="594" spans="1:5" s="178" customFormat="1" ht="13.5">
      <c r="A594" s="78" t="s">
        <v>992</v>
      </c>
      <c r="B594" s="68" t="s">
        <v>202</v>
      </c>
      <c r="C594" s="471" t="s">
        <v>108</v>
      </c>
      <c r="D594" s="471">
        <v>310</v>
      </c>
      <c r="E594" s="69">
        <v>525</v>
      </c>
    </row>
    <row r="595" spans="1:5" s="178" customFormat="1" ht="92.25">
      <c r="A595" s="39" t="s">
        <v>487</v>
      </c>
      <c r="B595" s="68" t="s">
        <v>202</v>
      </c>
      <c r="C595" s="471" t="s">
        <v>112</v>
      </c>
      <c r="D595" s="471"/>
      <c r="E595" s="69">
        <f>E596</f>
        <v>2185.5</v>
      </c>
    </row>
    <row r="596" spans="1:5" s="178" customFormat="1" ht="26.25">
      <c r="A596" s="39" t="s">
        <v>984</v>
      </c>
      <c r="B596" s="68" t="s">
        <v>202</v>
      </c>
      <c r="C596" s="471" t="s">
        <v>112</v>
      </c>
      <c r="D596" s="471">
        <v>240</v>
      </c>
      <c r="E596" s="69">
        <v>2185.5</v>
      </c>
    </row>
    <row r="597" spans="1:5" s="178" customFormat="1" ht="78.75">
      <c r="A597" s="39" t="s">
        <v>929</v>
      </c>
      <c r="B597" s="68" t="s">
        <v>202</v>
      </c>
      <c r="C597" s="471" t="s">
        <v>833</v>
      </c>
      <c r="D597" s="471"/>
      <c r="E597" s="69">
        <f>E599+E598</f>
        <v>40450.4</v>
      </c>
    </row>
    <row r="598" spans="1:5" s="178" customFormat="1" ht="27">
      <c r="A598" s="78" t="s">
        <v>984</v>
      </c>
      <c r="B598" s="68" t="s">
        <v>202</v>
      </c>
      <c r="C598" s="471" t="s">
        <v>833</v>
      </c>
      <c r="D598" s="471">
        <v>240</v>
      </c>
      <c r="E598" s="69">
        <v>406.5</v>
      </c>
    </row>
    <row r="599" spans="1:5" s="178" customFormat="1" ht="13.5">
      <c r="A599" s="78" t="s">
        <v>992</v>
      </c>
      <c r="B599" s="68" t="s">
        <v>202</v>
      </c>
      <c r="C599" s="471" t="s">
        <v>833</v>
      </c>
      <c r="D599" s="471">
        <v>310</v>
      </c>
      <c r="E599" s="69">
        <v>40043.9</v>
      </c>
    </row>
    <row r="600" spans="1:5" s="178" customFormat="1" ht="92.25">
      <c r="A600" s="39" t="s">
        <v>836</v>
      </c>
      <c r="B600" s="68" t="s">
        <v>202</v>
      </c>
      <c r="C600" s="471" t="s">
        <v>832</v>
      </c>
      <c r="D600" s="471"/>
      <c r="E600" s="69">
        <f>E601+E602</f>
        <v>56732.6</v>
      </c>
    </row>
    <row r="601" spans="1:5" s="178" customFormat="1" ht="27">
      <c r="A601" s="78" t="s">
        <v>984</v>
      </c>
      <c r="B601" s="68" t="s">
        <v>202</v>
      </c>
      <c r="C601" s="471" t="s">
        <v>832</v>
      </c>
      <c r="D601" s="471">
        <v>240</v>
      </c>
      <c r="E601" s="69">
        <v>804</v>
      </c>
    </row>
    <row r="602" spans="1:5" s="178" customFormat="1" ht="13.5">
      <c r="A602" s="78" t="s">
        <v>992</v>
      </c>
      <c r="B602" s="68" t="s">
        <v>202</v>
      </c>
      <c r="C602" s="471" t="s">
        <v>832</v>
      </c>
      <c r="D602" s="471">
        <v>310</v>
      </c>
      <c r="E602" s="69">
        <v>55928.6</v>
      </c>
    </row>
    <row r="603" spans="1:5" s="178" customFormat="1" ht="92.25">
      <c r="A603" s="71" t="s">
        <v>1223</v>
      </c>
      <c r="B603" s="68" t="s">
        <v>202</v>
      </c>
      <c r="C603" s="471" t="s">
        <v>1221</v>
      </c>
      <c r="D603" s="471"/>
      <c r="E603" s="69">
        <f>E604</f>
        <v>60.9</v>
      </c>
    </row>
    <row r="604" spans="1:5" s="178" customFormat="1" ht="13.5">
      <c r="A604" s="78" t="s">
        <v>992</v>
      </c>
      <c r="B604" s="68" t="s">
        <v>202</v>
      </c>
      <c r="C604" s="471" t="s">
        <v>1221</v>
      </c>
      <c r="D604" s="471" t="s">
        <v>979</v>
      </c>
      <c r="E604" s="69">
        <v>60.9</v>
      </c>
    </row>
    <row r="605" spans="1:5" s="178" customFormat="1" ht="105">
      <c r="A605" s="346" t="s">
        <v>1224</v>
      </c>
      <c r="B605" s="68" t="s">
        <v>202</v>
      </c>
      <c r="C605" s="471" t="s">
        <v>1222</v>
      </c>
      <c r="D605" s="471"/>
      <c r="E605" s="69">
        <f>E606+E607</f>
        <v>4945.1</v>
      </c>
    </row>
    <row r="606" spans="1:5" s="178" customFormat="1" ht="27">
      <c r="A606" s="78" t="s">
        <v>984</v>
      </c>
      <c r="B606" s="68" t="s">
        <v>202</v>
      </c>
      <c r="C606" s="471" t="s">
        <v>1222</v>
      </c>
      <c r="D606" s="471" t="s">
        <v>975</v>
      </c>
      <c r="E606" s="69">
        <v>70</v>
      </c>
    </row>
    <row r="607" spans="1:5" s="178" customFormat="1" ht="13.5">
      <c r="A607" s="78" t="s">
        <v>992</v>
      </c>
      <c r="B607" s="68" t="s">
        <v>202</v>
      </c>
      <c r="C607" s="471" t="s">
        <v>1222</v>
      </c>
      <c r="D607" s="471" t="s">
        <v>979</v>
      </c>
      <c r="E607" s="69">
        <v>4875.1</v>
      </c>
    </row>
    <row r="608" spans="1:5" s="269" customFormat="1" ht="66">
      <c r="A608" s="65" t="s">
        <v>563</v>
      </c>
      <c r="B608" s="59" t="s">
        <v>202</v>
      </c>
      <c r="C608" s="468" t="s">
        <v>37</v>
      </c>
      <c r="D608" s="468"/>
      <c r="E608" s="61">
        <f>E609+E611+E613+E615+E617+E619+E621+E623+E625+E628</f>
        <v>94139.40000000001</v>
      </c>
    </row>
    <row r="609" spans="1:5" s="87" customFormat="1" ht="92.25">
      <c r="A609" s="39" t="s">
        <v>564</v>
      </c>
      <c r="B609" s="68" t="s">
        <v>202</v>
      </c>
      <c r="C609" s="471" t="s">
        <v>141</v>
      </c>
      <c r="D609" s="471"/>
      <c r="E609" s="69">
        <f>E610</f>
        <v>256.2</v>
      </c>
    </row>
    <row r="610" spans="1:5" s="87" customFormat="1" ht="26.25">
      <c r="A610" s="39" t="s">
        <v>984</v>
      </c>
      <c r="B610" s="68" t="s">
        <v>202</v>
      </c>
      <c r="C610" s="471" t="s">
        <v>141</v>
      </c>
      <c r="D610" s="471">
        <v>240</v>
      </c>
      <c r="E610" s="69">
        <v>256.2</v>
      </c>
    </row>
    <row r="611" spans="1:5" s="87" customFormat="1" ht="78.75">
      <c r="A611" s="39" t="s">
        <v>565</v>
      </c>
      <c r="B611" s="68" t="s">
        <v>202</v>
      </c>
      <c r="C611" s="471" t="s">
        <v>142</v>
      </c>
      <c r="D611" s="471"/>
      <c r="E611" s="69">
        <f>E612</f>
        <v>1146</v>
      </c>
    </row>
    <row r="612" spans="1:5" s="87" customFormat="1" ht="26.25">
      <c r="A612" s="39" t="s">
        <v>984</v>
      </c>
      <c r="B612" s="68" t="s">
        <v>202</v>
      </c>
      <c r="C612" s="471" t="s">
        <v>142</v>
      </c>
      <c r="D612" s="471">
        <v>240</v>
      </c>
      <c r="E612" s="69">
        <v>1146</v>
      </c>
    </row>
    <row r="613" spans="1:5" s="87" customFormat="1" ht="105">
      <c r="A613" s="39" t="s">
        <v>914</v>
      </c>
      <c r="B613" s="68" t="s">
        <v>202</v>
      </c>
      <c r="C613" s="471" t="s">
        <v>766</v>
      </c>
      <c r="D613" s="471"/>
      <c r="E613" s="69">
        <f>E614</f>
        <v>18671.5</v>
      </c>
    </row>
    <row r="614" spans="1:5" s="87" customFormat="1" ht="13.5">
      <c r="A614" s="78" t="s">
        <v>992</v>
      </c>
      <c r="B614" s="68" t="s">
        <v>202</v>
      </c>
      <c r="C614" s="471" t="s">
        <v>766</v>
      </c>
      <c r="D614" s="471">
        <v>310</v>
      </c>
      <c r="E614" s="69">
        <v>18671.5</v>
      </c>
    </row>
    <row r="615" spans="1:5" s="87" customFormat="1" ht="92.25">
      <c r="A615" s="39" t="s">
        <v>566</v>
      </c>
      <c r="B615" s="68" t="s">
        <v>202</v>
      </c>
      <c r="C615" s="471" t="s">
        <v>249</v>
      </c>
      <c r="D615" s="471"/>
      <c r="E615" s="69">
        <f>E616</f>
        <v>8495</v>
      </c>
    </row>
    <row r="616" spans="1:5" s="87" customFormat="1" ht="13.5">
      <c r="A616" s="78" t="s">
        <v>992</v>
      </c>
      <c r="B616" s="68" t="s">
        <v>202</v>
      </c>
      <c r="C616" s="471" t="s">
        <v>249</v>
      </c>
      <c r="D616" s="471">
        <v>310</v>
      </c>
      <c r="E616" s="69">
        <v>8495</v>
      </c>
    </row>
    <row r="617" spans="1:5" s="87" customFormat="1" ht="132">
      <c r="A617" s="39" t="s">
        <v>567</v>
      </c>
      <c r="B617" s="68" t="s">
        <v>202</v>
      </c>
      <c r="C617" s="471" t="s">
        <v>255</v>
      </c>
      <c r="D617" s="471"/>
      <c r="E617" s="69">
        <f>E618</f>
        <v>1199.5</v>
      </c>
    </row>
    <row r="618" spans="1:5" s="87" customFormat="1" ht="13.5">
      <c r="A618" s="78" t="s">
        <v>992</v>
      </c>
      <c r="B618" s="68" t="s">
        <v>202</v>
      </c>
      <c r="C618" s="471" t="s">
        <v>255</v>
      </c>
      <c r="D618" s="471">
        <v>310</v>
      </c>
      <c r="E618" s="69">
        <v>1199.5</v>
      </c>
    </row>
    <row r="619" spans="1:5" s="87" customFormat="1" ht="118.5">
      <c r="A619" s="39" t="s">
        <v>685</v>
      </c>
      <c r="B619" s="68" t="s">
        <v>202</v>
      </c>
      <c r="C619" s="471" t="s">
        <v>252</v>
      </c>
      <c r="D619" s="471"/>
      <c r="E619" s="69">
        <f>E620</f>
        <v>100</v>
      </c>
    </row>
    <row r="620" spans="1:5" s="87" customFormat="1" ht="27">
      <c r="A620" s="78" t="s">
        <v>984</v>
      </c>
      <c r="B620" s="68" t="s">
        <v>202</v>
      </c>
      <c r="C620" s="471" t="s">
        <v>252</v>
      </c>
      <c r="D620" s="471">
        <v>240</v>
      </c>
      <c r="E620" s="69">
        <v>100</v>
      </c>
    </row>
    <row r="621" spans="1:5" s="87" customFormat="1" ht="118.5">
      <c r="A621" s="39" t="s">
        <v>568</v>
      </c>
      <c r="B621" s="68" t="s">
        <v>202</v>
      </c>
      <c r="C621" s="471" t="s">
        <v>253</v>
      </c>
      <c r="D621" s="471"/>
      <c r="E621" s="69">
        <f>E622</f>
        <v>292</v>
      </c>
    </row>
    <row r="622" spans="1:5" s="87" customFormat="1" ht="26.25">
      <c r="A622" s="39" t="s">
        <v>991</v>
      </c>
      <c r="B622" s="68" t="s">
        <v>202</v>
      </c>
      <c r="C622" s="471" t="s">
        <v>253</v>
      </c>
      <c r="D622" s="471">
        <v>320</v>
      </c>
      <c r="E622" s="69">
        <v>292</v>
      </c>
    </row>
    <row r="623" spans="1:5" s="87" customFormat="1" ht="224.25">
      <c r="A623" s="39" t="s">
        <v>569</v>
      </c>
      <c r="B623" s="68" t="s">
        <v>202</v>
      </c>
      <c r="C623" s="471" t="s">
        <v>254</v>
      </c>
      <c r="D623" s="471"/>
      <c r="E623" s="69">
        <f>E624</f>
        <v>582</v>
      </c>
    </row>
    <row r="624" spans="1:5" s="87" customFormat="1" ht="26.25">
      <c r="A624" s="39" t="s">
        <v>991</v>
      </c>
      <c r="B624" s="68" t="s">
        <v>202</v>
      </c>
      <c r="C624" s="471" t="s">
        <v>254</v>
      </c>
      <c r="D624" s="471">
        <v>320</v>
      </c>
      <c r="E624" s="69">
        <v>582</v>
      </c>
    </row>
    <row r="625" spans="1:5" s="87" customFormat="1" ht="118.5">
      <c r="A625" s="39" t="s">
        <v>930</v>
      </c>
      <c r="B625" s="68" t="s">
        <v>202</v>
      </c>
      <c r="C625" s="471" t="s">
        <v>837</v>
      </c>
      <c r="D625" s="471"/>
      <c r="E625" s="69">
        <f>E627+E626</f>
        <v>45629.9</v>
      </c>
    </row>
    <row r="626" spans="1:5" s="87" customFormat="1" ht="26.25">
      <c r="A626" s="39" t="s">
        <v>984</v>
      </c>
      <c r="B626" s="68" t="s">
        <v>202</v>
      </c>
      <c r="C626" s="471" t="s">
        <v>837</v>
      </c>
      <c r="D626" s="471">
        <v>240</v>
      </c>
      <c r="E626" s="69">
        <v>25</v>
      </c>
    </row>
    <row r="627" spans="1:5" s="87" customFormat="1" ht="13.5">
      <c r="A627" s="78" t="s">
        <v>992</v>
      </c>
      <c r="B627" s="68" t="s">
        <v>202</v>
      </c>
      <c r="C627" s="471" t="s">
        <v>837</v>
      </c>
      <c r="D627" s="471">
        <v>310</v>
      </c>
      <c r="E627" s="69">
        <v>45604.9</v>
      </c>
    </row>
    <row r="628" spans="1:5" s="87" customFormat="1" ht="105.75">
      <c r="A628" s="78" t="s">
        <v>959</v>
      </c>
      <c r="B628" s="68" t="s">
        <v>202</v>
      </c>
      <c r="C628" s="471" t="s">
        <v>842</v>
      </c>
      <c r="D628" s="471"/>
      <c r="E628" s="256">
        <f>E630+E629</f>
        <v>17767.3</v>
      </c>
    </row>
    <row r="629" spans="1:5" s="87" customFormat="1" ht="27">
      <c r="A629" s="78" t="s">
        <v>984</v>
      </c>
      <c r="B629" s="68" t="s">
        <v>202</v>
      </c>
      <c r="C629" s="471" t="s">
        <v>842</v>
      </c>
      <c r="D629" s="471">
        <v>240</v>
      </c>
      <c r="E629" s="256">
        <v>21.3</v>
      </c>
    </row>
    <row r="630" spans="1:5" s="87" customFormat="1" ht="13.5">
      <c r="A630" s="78" t="s">
        <v>992</v>
      </c>
      <c r="B630" s="68" t="s">
        <v>202</v>
      </c>
      <c r="C630" s="471" t="s">
        <v>842</v>
      </c>
      <c r="D630" s="471">
        <v>310</v>
      </c>
      <c r="E630" s="256">
        <v>17746</v>
      </c>
    </row>
    <row r="631" spans="1:5" s="178" customFormat="1" ht="66">
      <c r="A631" s="65" t="s">
        <v>570</v>
      </c>
      <c r="B631" s="59" t="s">
        <v>202</v>
      </c>
      <c r="C631" s="468" t="s">
        <v>39</v>
      </c>
      <c r="D631" s="468"/>
      <c r="E631" s="61">
        <f>E634+E636+E638+E641+E632</f>
        <v>1789</v>
      </c>
    </row>
    <row r="632" spans="1:5" s="178" customFormat="1" ht="105">
      <c r="A632" s="71" t="s">
        <v>997</v>
      </c>
      <c r="B632" s="68" t="s">
        <v>202</v>
      </c>
      <c r="C632" s="199" t="s">
        <v>996</v>
      </c>
      <c r="D632" s="199"/>
      <c r="E632" s="69">
        <f>E633</f>
        <v>180.5</v>
      </c>
    </row>
    <row r="633" spans="1:5" s="178" customFormat="1" ht="26.25">
      <c r="A633" s="74" t="s">
        <v>235</v>
      </c>
      <c r="B633" s="68" t="s">
        <v>202</v>
      </c>
      <c r="C633" s="199" t="s">
        <v>996</v>
      </c>
      <c r="D633" s="199" t="s">
        <v>234</v>
      </c>
      <c r="E633" s="69">
        <v>180.5</v>
      </c>
    </row>
    <row r="634" spans="1:5" s="87" customFormat="1" ht="78.75">
      <c r="A634" s="39" t="s">
        <v>571</v>
      </c>
      <c r="B634" s="68" t="s">
        <v>202</v>
      </c>
      <c r="C634" s="471" t="s">
        <v>143</v>
      </c>
      <c r="D634" s="471"/>
      <c r="E634" s="69">
        <f>E635</f>
        <v>391</v>
      </c>
    </row>
    <row r="635" spans="1:5" s="178" customFormat="1" ht="26.25">
      <c r="A635" s="39" t="s">
        <v>984</v>
      </c>
      <c r="B635" s="68" t="s">
        <v>202</v>
      </c>
      <c r="C635" s="471" t="s">
        <v>143</v>
      </c>
      <c r="D635" s="471">
        <v>240</v>
      </c>
      <c r="E635" s="69">
        <f>1762-1371</f>
        <v>391</v>
      </c>
    </row>
    <row r="636" spans="1:5" s="87" customFormat="1" ht="78.75">
      <c r="A636" s="39" t="s">
        <v>572</v>
      </c>
      <c r="B636" s="68" t="s">
        <v>202</v>
      </c>
      <c r="C636" s="471" t="s">
        <v>144</v>
      </c>
      <c r="D636" s="471"/>
      <c r="E636" s="69">
        <f>E637</f>
        <v>637.5</v>
      </c>
    </row>
    <row r="637" spans="1:5" s="87" customFormat="1" ht="26.25">
      <c r="A637" s="39" t="s">
        <v>984</v>
      </c>
      <c r="B637" s="68" t="s">
        <v>202</v>
      </c>
      <c r="C637" s="471" t="s">
        <v>144</v>
      </c>
      <c r="D637" s="471">
        <v>240</v>
      </c>
      <c r="E637" s="69">
        <v>637.5</v>
      </c>
    </row>
    <row r="638" spans="1:5" s="87" customFormat="1" ht="78.75">
      <c r="A638" s="39" t="s">
        <v>573</v>
      </c>
      <c r="B638" s="68" t="s">
        <v>202</v>
      </c>
      <c r="C638" s="471" t="s">
        <v>145</v>
      </c>
      <c r="D638" s="471"/>
      <c r="E638" s="69">
        <f>E639+E640</f>
        <v>520</v>
      </c>
    </row>
    <row r="639" spans="1:5" s="87" customFormat="1" ht="26.25">
      <c r="A639" s="39" t="s">
        <v>984</v>
      </c>
      <c r="B639" s="68" t="s">
        <v>202</v>
      </c>
      <c r="C639" s="471" t="s">
        <v>145</v>
      </c>
      <c r="D639" s="471">
        <v>240</v>
      </c>
      <c r="E639" s="69">
        <v>100</v>
      </c>
    </row>
    <row r="640" spans="1:5" s="87" customFormat="1" ht="26.25">
      <c r="A640" s="39" t="s">
        <v>991</v>
      </c>
      <c r="B640" s="68" t="s">
        <v>202</v>
      </c>
      <c r="C640" s="471" t="s">
        <v>145</v>
      </c>
      <c r="D640" s="471">
        <v>320</v>
      </c>
      <c r="E640" s="69">
        <f>1350-930</f>
        <v>420</v>
      </c>
    </row>
    <row r="641" spans="1:5" s="87" customFormat="1" ht="78.75">
      <c r="A641" s="39" t="s">
        <v>505</v>
      </c>
      <c r="B641" s="68" t="s">
        <v>202</v>
      </c>
      <c r="C641" s="471" t="s">
        <v>146</v>
      </c>
      <c r="D641" s="471"/>
      <c r="E641" s="69">
        <f>E642</f>
        <v>60</v>
      </c>
    </row>
    <row r="642" spans="1:5" s="87" customFormat="1" ht="26.25">
      <c r="A642" s="39" t="s">
        <v>984</v>
      </c>
      <c r="B642" s="68" t="s">
        <v>202</v>
      </c>
      <c r="C642" s="471" t="s">
        <v>146</v>
      </c>
      <c r="D642" s="471">
        <v>240</v>
      </c>
      <c r="E642" s="69">
        <v>60</v>
      </c>
    </row>
    <row r="643" spans="1:5" s="178" customFormat="1" ht="66">
      <c r="A643" s="65" t="s">
        <v>574</v>
      </c>
      <c r="B643" s="59" t="s">
        <v>202</v>
      </c>
      <c r="C643" s="468" t="s">
        <v>40</v>
      </c>
      <c r="D643" s="468"/>
      <c r="E643" s="61">
        <f>E644+E646</f>
        <v>379.7</v>
      </c>
    </row>
    <row r="644" spans="1:5" s="87" customFormat="1" ht="92.25">
      <c r="A644" s="39" t="s">
        <v>575</v>
      </c>
      <c r="B644" s="68" t="s">
        <v>202</v>
      </c>
      <c r="C644" s="471" t="s">
        <v>284</v>
      </c>
      <c r="D644" s="471"/>
      <c r="E644" s="69">
        <f>E645</f>
        <v>25</v>
      </c>
    </row>
    <row r="645" spans="1:5" s="87" customFormat="1" ht="26.25">
      <c r="A645" s="39" t="s">
        <v>984</v>
      </c>
      <c r="B645" s="68" t="s">
        <v>202</v>
      </c>
      <c r="C645" s="471" t="s">
        <v>284</v>
      </c>
      <c r="D645" s="471">
        <v>240</v>
      </c>
      <c r="E645" s="69">
        <v>25</v>
      </c>
    </row>
    <row r="646" spans="1:5" s="87" customFormat="1" ht="92.25">
      <c r="A646" s="71" t="s">
        <v>1026</v>
      </c>
      <c r="B646" s="68" t="s">
        <v>202</v>
      </c>
      <c r="C646" s="471" t="s">
        <v>1025</v>
      </c>
      <c r="D646" s="471"/>
      <c r="E646" s="69">
        <f>E648+E647+E649</f>
        <v>354.7</v>
      </c>
    </row>
    <row r="647" spans="1:5" s="87" customFormat="1" ht="26.25">
      <c r="A647" s="39" t="s">
        <v>984</v>
      </c>
      <c r="B647" s="68" t="s">
        <v>202</v>
      </c>
      <c r="C647" s="471" t="s">
        <v>1025</v>
      </c>
      <c r="D647" s="471" t="s">
        <v>975</v>
      </c>
      <c r="E647" s="69">
        <v>75</v>
      </c>
    </row>
    <row r="648" spans="1:5" s="87" customFormat="1" ht="13.5">
      <c r="A648" s="73" t="s">
        <v>75</v>
      </c>
      <c r="B648" s="68" t="s">
        <v>202</v>
      </c>
      <c r="C648" s="471" t="s">
        <v>1025</v>
      </c>
      <c r="D648" s="471" t="s">
        <v>185</v>
      </c>
      <c r="E648" s="69">
        <v>155</v>
      </c>
    </row>
    <row r="649" spans="1:5" s="87" customFormat="1" ht="13.5">
      <c r="A649" s="72" t="s">
        <v>987</v>
      </c>
      <c r="B649" s="68" t="s">
        <v>202</v>
      </c>
      <c r="C649" s="471" t="s">
        <v>1025</v>
      </c>
      <c r="D649" s="471" t="s">
        <v>978</v>
      </c>
      <c r="E649" s="69">
        <v>124.7</v>
      </c>
    </row>
    <row r="650" spans="1:5" s="87" customFormat="1" ht="13.5">
      <c r="A650" s="63" t="s">
        <v>405</v>
      </c>
      <c r="B650" s="59" t="s">
        <v>202</v>
      </c>
      <c r="C650" s="468" t="s">
        <v>4</v>
      </c>
      <c r="D650" s="468"/>
      <c r="E650" s="61">
        <f>E651</f>
        <v>13449.7</v>
      </c>
    </row>
    <row r="651" spans="1:5" s="87" customFormat="1" ht="13.5">
      <c r="A651" s="65" t="s">
        <v>242</v>
      </c>
      <c r="B651" s="59" t="s">
        <v>202</v>
      </c>
      <c r="C651" s="468" t="s">
        <v>237</v>
      </c>
      <c r="D651" s="468"/>
      <c r="E651" s="61">
        <f>E658+E652+E654+E656</f>
        <v>13449.7</v>
      </c>
    </row>
    <row r="652" spans="1:5" s="76" customFormat="1" ht="39">
      <c r="A652" s="74" t="s">
        <v>1128</v>
      </c>
      <c r="B652" s="68" t="s">
        <v>202</v>
      </c>
      <c r="C652" s="471" t="s">
        <v>1127</v>
      </c>
      <c r="D652" s="471"/>
      <c r="E652" s="69">
        <f>E653</f>
        <v>251.5</v>
      </c>
    </row>
    <row r="653" spans="1:5" s="76" customFormat="1" ht="13.5">
      <c r="A653" s="73" t="s">
        <v>75</v>
      </c>
      <c r="B653" s="68" t="s">
        <v>202</v>
      </c>
      <c r="C653" s="471" t="s">
        <v>1127</v>
      </c>
      <c r="D653" s="471" t="s">
        <v>185</v>
      </c>
      <c r="E653" s="69">
        <v>251.5</v>
      </c>
    </row>
    <row r="654" spans="1:5" s="76" customFormat="1" ht="52.5">
      <c r="A654" s="74" t="s">
        <v>1131</v>
      </c>
      <c r="B654" s="68" t="s">
        <v>202</v>
      </c>
      <c r="C654" s="471" t="s">
        <v>1129</v>
      </c>
      <c r="D654" s="471"/>
      <c r="E654" s="69">
        <f>E655</f>
        <v>9879.6</v>
      </c>
    </row>
    <row r="655" spans="1:5" s="76" customFormat="1" ht="13.5">
      <c r="A655" s="73" t="s">
        <v>75</v>
      </c>
      <c r="B655" s="68" t="s">
        <v>202</v>
      </c>
      <c r="C655" s="471" t="s">
        <v>1129</v>
      </c>
      <c r="D655" s="471" t="s">
        <v>185</v>
      </c>
      <c r="E655" s="69">
        <v>9879.6</v>
      </c>
    </row>
    <row r="656" spans="1:5" s="76" customFormat="1" ht="39">
      <c r="A656" s="74" t="s">
        <v>1132</v>
      </c>
      <c r="B656" s="68" t="s">
        <v>202</v>
      </c>
      <c r="C656" s="471" t="s">
        <v>1130</v>
      </c>
      <c r="D656" s="471"/>
      <c r="E656" s="69">
        <f>E657</f>
        <v>1045.6</v>
      </c>
    </row>
    <row r="657" spans="1:5" s="76" customFormat="1" ht="13.5">
      <c r="A657" s="73" t="s">
        <v>75</v>
      </c>
      <c r="B657" s="68" t="s">
        <v>202</v>
      </c>
      <c r="C657" s="471" t="s">
        <v>1130</v>
      </c>
      <c r="D657" s="471" t="s">
        <v>185</v>
      </c>
      <c r="E657" s="69">
        <v>1045.6</v>
      </c>
    </row>
    <row r="658" spans="1:5" s="87" customFormat="1" ht="39">
      <c r="A658" s="88" t="s">
        <v>1034</v>
      </c>
      <c r="B658" s="68" t="s">
        <v>202</v>
      </c>
      <c r="C658" s="471" t="s">
        <v>1033</v>
      </c>
      <c r="D658" s="471"/>
      <c r="E658" s="69">
        <f>E659</f>
        <v>2273</v>
      </c>
    </row>
    <row r="659" spans="1:5" s="87" customFormat="1" ht="13.5">
      <c r="A659" s="78" t="s">
        <v>992</v>
      </c>
      <c r="B659" s="68" t="s">
        <v>202</v>
      </c>
      <c r="C659" s="471" t="s">
        <v>1033</v>
      </c>
      <c r="D659" s="471" t="s">
        <v>979</v>
      </c>
      <c r="E659" s="69">
        <v>2273</v>
      </c>
    </row>
    <row r="660" spans="1:5" s="268" customFormat="1" ht="14.25">
      <c r="A660" s="143" t="s">
        <v>182</v>
      </c>
      <c r="B660" s="145" t="s">
        <v>183</v>
      </c>
      <c r="C660" s="469"/>
      <c r="D660" s="469"/>
      <c r="E660" s="146">
        <f>E661+E667+E671</f>
        <v>116069.9</v>
      </c>
    </row>
    <row r="661" spans="1:5" s="270" customFormat="1" ht="39">
      <c r="A661" s="63" t="s">
        <v>199</v>
      </c>
      <c r="B661" s="59" t="s">
        <v>183</v>
      </c>
      <c r="C661" s="468" t="s">
        <v>200</v>
      </c>
      <c r="D661" s="468"/>
      <c r="E661" s="61">
        <f>E662</f>
        <v>39004.799999999996</v>
      </c>
    </row>
    <row r="662" spans="1:5" s="276" customFormat="1" ht="118.5">
      <c r="A662" s="65" t="s">
        <v>687</v>
      </c>
      <c r="B662" s="59" t="s">
        <v>183</v>
      </c>
      <c r="C662" s="468" t="s">
        <v>59</v>
      </c>
      <c r="D662" s="468"/>
      <c r="E662" s="61">
        <f>E665+E663</f>
        <v>39004.799999999996</v>
      </c>
    </row>
    <row r="663" spans="1:5" s="267" customFormat="1" ht="132">
      <c r="A663" s="74" t="s">
        <v>785</v>
      </c>
      <c r="B663" s="68" t="s">
        <v>183</v>
      </c>
      <c r="C663" s="471" t="s">
        <v>784</v>
      </c>
      <c r="D663" s="471"/>
      <c r="E663" s="69">
        <f>E664</f>
        <v>2191.7</v>
      </c>
    </row>
    <row r="664" spans="1:5" s="267" customFormat="1" ht="13.5">
      <c r="A664" s="72" t="s">
        <v>985</v>
      </c>
      <c r="B664" s="68" t="s">
        <v>183</v>
      </c>
      <c r="C664" s="471" t="s">
        <v>784</v>
      </c>
      <c r="D664" s="471">
        <v>410</v>
      </c>
      <c r="E664" s="69">
        <v>2191.7</v>
      </c>
    </row>
    <row r="665" spans="1:5" s="267" customFormat="1" ht="144.75">
      <c r="A665" s="74" t="s">
        <v>686</v>
      </c>
      <c r="B665" s="68" t="s">
        <v>183</v>
      </c>
      <c r="C665" s="471" t="s">
        <v>60</v>
      </c>
      <c r="D665" s="471"/>
      <c r="E665" s="69">
        <f>E666</f>
        <v>36813.1</v>
      </c>
    </row>
    <row r="666" spans="1:5" s="267" customFormat="1" ht="13.5">
      <c r="A666" s="72" t="s">
        <v>989</v>
      </c>
      <c r="B666" s="68" t="s">
        <v>183</v>
      </c>
      <c r="C666" s="471" t="s">
        <v>60</v>
      </c>
      <c r="D666" s="471">
        <v>410</v>
      </c>
      <c r="E666" s="69">
        <v>36813.1</v>
      </c>
    </row>
    <row r="667" spans="1:5" ht="39">
      <c r="A667" s="63" t="s">
        <v>208</v>
      </c>
      <c r="B667" s="59" t="s">
        <v>183</v>
      </c>
      <c r="C667" s="468" t="s">
        <v>8</v>
      </c>
      <c r="D667" s="468"/>
      <c r="E667" s="61">
        <f>E668</f>
        <v>12072</v>
      </c>
    </row>
    <row r="668" spans="1:5" ht="52.5">
      <c r="A668" s="65" t="s">
        <v>601</v>
      </c>
      <c r="B668" s="59" t="s">
        <v>183</v>
      </c>
      <c r="C668" s="468" t="s">
        <v>22</v>
      </c>
      <c r="D668" s="468"/>
      <c r="E668" s="61">
        <f>E669</f>
        <v>12072</v>
      </c>
    </row>
    <row r="669" spans="1:5" ht="66">
      <c r="A669" s="78" t="s">
        <v>614</v>
      </c>
      <c r="B669" s="68" t="s">
        <v>183</v>
      </c>
      <c r="C669" s="79" t="s">
        <v>68</v>
      </c>
      <c r="D669" s="471" t="s">
        <v>177</v>
      </c>
      <c r="E669" s="69">
        <f>E670</f>
        <v>12072</v>
      </c>
    </row>
    <row r="670" spans="1:5" ht="13.5">
      <c r="A670" s="78" t="s">
        <v>992</v>
      </c>
      <c r="B670" s="68" t="s">
        <v>183</v>
      </c>
      <c r="C670" s="79" t="s">
        <v>68</v>
      </c>
      <c r="D670" s="471">
        <v>310</v>
      </c>
      <c r="E670" s="69">
        <v>12072</v>
      </c>
    </row>
    <row r="671" spans="1:5" s="261" customFormat="1" ht="39">
      <c r="A671" s="63" t="s">
        <v>0</v>
      </c>
      <c r="B671" s="59" t="s">
        <v>183</v>
      </c>
      <c r="C671" s="468" t="s">
        <v>10</v>
      </c>
      <c r="D671" s="468"/>
      <c r="E671" s="61">
        <f>E672+E675</f>
        <v>64993.1</v>
      </c>
    </row>
    <row r="672" spans="1:5" s="261" customFormat="1" ht="66">
      <c r="A672" s="65" t="s">
        <v>479</v>
      </c>
      <c r="B672" s="59" t="s">
        <v>183</v>
      </c>
      <c r="C672" s="468" t="s">
        <v>35</v>
      </c>
      <c r="D672" s="468"/>
      <c r="E672" s="61">
        <f>E673</f>
        <v>13553</v>
      </c>
    </row>
    <row r="673" spans="1:5" s="178" customFormat="1" ht="78.75">
      <c r="A673" s="39" t="s">
        <v>486</v>
      </c>
      <c r="B673" s="68" t="s">
        <v>183</v>
      </c>
      <c r="C673" s="471" t="s">
        <v>111</v>
      </c>
      <c r="D673" s="471"/>
      <c r="E673" s="69">
        <f>E674</f>
        <v>13553</v>
      </c>
    </row>
    <row r="674" spans="1:5" s="178" customFormat="1" ht="13.5">
      <c r="A674" s="78" t="s">
        <v>992</v>
      </c>
      <c r="B674" s="68" t="s">
        <v>183</v>
      </c>
      <c r="C674" s="471" t="s">
        <v>111</v>
      </c>
      <c r="D674" s="471">
        <v>310</v>
      </c>
      <c r="E674" s="69">
        <v>13553</v>
      </c>
    </row>
    <row r="675" spans="1:5" s="261" customFormat="1" ht="66">
      <c r="A675" s="65" t="s">
        <v>563</v>
      </c>
      <c r="B675" s="59" t="s">
        <v>183</v>
      </c>
      <c r="C675" s="468" t="s">
        <v>37</v>
      </c>
      <c r="D675" s="468"/>
      <c r="E675" s="61">
        <f>E678+E680+E682+E676</f>
        <v>51440.1</v>
      </c>
    </row>
    <row r="676" spans="1:5" s="261" customFormat="1" ht="92.25">
      <c r="A676" s="77" t="s">
        <v>1228</v>
      </c>
      <c r="B676" s="68" t="s">
        <v>183</v>
      </c>
      <c r="C676" s="471" t="s">
        <v>1227</v>
      </c>
      <c r="D676" s="468"/>
      <c r="E676" s="69">
        <f>E677</f>
        <v>6845</v>
      </c>
    </row>
    <row r="677" spans="1:5" s="261" customFormat="1" ht="13.5">
      <c r="A677" s="78" t="s">
        <v>992</v>
      </c>
      <c r="B677" s="68" t="s">
        <v>183</v>
      </c>
      <c r="C677" s="471" t="s">
        <v>1227</v>
      </c>
      <c r="D677" s="471">
        <v>310</v>
      </c>
      <c r="E677" s="69">
        <v>6845</v>
      </c>
    </row>
    <row r="678" spans="1:5" s="261" customFormat="1" ht="78.75">
      <c r="A678" s="39" t="s">
        <v>787</v>
      </c>
      <c r="B678" s="68" t="s">
        <v>183</v>
      </c>
      <c r="C678" s="471" t="s">
        <v>786</v>
      </c>
      <c r="D678" s="471"/>
      <c r="E678" s="69">
        <f>E679</f>
        <v>906.6</v>
      </c>
    </row>
    <row r="679" spans="1:5" s="261" customFormat="1" ht="13.5">
      <c r="A679" s="78" t="s">
        <v>992</v>
      </c>
      <c r="B679" s="68" t="s">
        <v>183</v>
      </c>
      <c r="C679" s="471" t="s">
        <v>786</v>
      </c>
      <c r="D679" s="471">
        <v>310</v>
      </c>
      <c r="E679" s="69">
        <v>906.6</v>
      </c>
    </row>
    <row r="680" spans="1:5" s="87" customFormat="1" ht="78.75">
      <c r="A680" s="39" t="s">
        <v>577</v>
      </c>
      <c r="B680" s="68" t="s">
        <v>183</v>
      </c>
      <c r="C680" s="471" t="s">
        <v>250</v>
      </c>
      <c r="D680" s="471"/>
      <c r="E680" s="69">
        <f>E681</f>
        <v>13153.4</v>
      </c>
    </row>
    <row r="681" spans="1:5" s="87" customFormat="1" ht="13.5">
      <c r="A681" s="78" t="s">
        <v>992</v>
      </c>
      <c r="B681" s="68" t="s">
        <v>183</v>
      </c>
      <c r="C681" s="471" t="s">
        <v>250</v>
      </c>
      <c r="D681" s="471">
        <v>310</v>
      </c>
      <c r="E681" s="69">
        <v>13153.4</v>
      </c>
    </row>
    <row r="682" spans="1:5" s="87" customFormat="1" ht="92.25">
      <c r="A682" s="39" t="s">
        <v>688</v>
      </c>
      <c r="B682" s="68" t="s">
        <v>183</v>
      </c>
      <c r="C682" s="471" t="s">
        <v>251</v>
      </c>
      <c r="D682" s="471"/>
      <c r="E682" s="69">
        <f>E683</f>
        <v>30535.1</v>
      </c>
    </row>
    <row r="683" spans="1:5" s="87" customFormat="1" ht="13.5">
      <c r="A683" s="78" t="s">
        <v>992</v>
      </c>
      <c r="B683" s="68" t="s">
        <v>183</v>
      </c>
      <c r="C683" s="471" t="s">
        <v>251</v>
      </c>
      <c r="D683" s="471">
        <v>310</v>
      </c>
      <c r="E683" s="69">
        <v>30535.1</v>
      </c>
    </row>
    <row r="684" spans="1:5" s="268" customFormat="1" ht="14.25">
      <c r="A684" s="143" t="s">
        <v>173</v>
      </c>
      <c r="B684" s="145" t="s">
        <v>172</v>
      </c>
      <c r="C684" s="469"/>
      <c r="D684" s="469"/>
      <c r="E684" s="146">
        <f>E685+E690+E694</f>
        <v>26369.800000000003</v>
      </c>
    </row>
    <row r="685" spans="1:5" s="261" customFormat="1" ht="39">
      <c r="A685" s="63" t="s">
        <v>0</v>
      </c>
      <c r="B685" s="59" t="s">
        <v>172</v>
      </c>
      <c r="C685" s="468" t="s">
        <v>10</v>
      </c>
      <c r="D685" s="468"/>
      <c r="E685" s="61">
        <f>E686</f>
        <v>25050.600000000002</v>
      </c>
    </row>
    <row r="686" spans="1:5" s="178" customFormat="1" ht="78.75">
      <c r="A686" s="65" t="s">
        <v>500</v>
      </c>
      <c r="B686" s="59" t="s">
        <v>172</v>
      </c>
      <c r="C686" s="468" t="s">
        <v>38</v>
      </c>
      <c r="D686" s="468"/>
      <c r="E686" s="61">
        <f>E687</f>
        <v>25050.600000000002</v>
      </c>
    </row>
    <row r="687" spans="1:5" s="87" customFormat="1" ht="92.25">
      <c r="A687" s="39" t="s">
        <v>501</v>
      </c>
      <c r="B687" s="68" t="s">
        <v>172</v>
      </c>
      <c r="C687" s="471" t="s">
        <v>256</v>
      </c>
      <c r="D687" s="471"/>
      <c r="E687" s="69">
        <f>E688+E689</f>
        <v>25050.600000000002</v>
      </c>
    </row>
    <row r="688" spans="1:5" s="87" customFormat="1" ht="13.5">
      <c r="A688" s="88" t="s">
        <v>974</v>
      </c>
      <c r="B688" s="68" t="s">
        <v>172</v>
      </c>
      <c r="C688" s="471" t="s">
        <v>256</v>
      </c>
      <c r="D688" s="471">
        <v>120</v>
      </c>
      <c r="E688" s="69">
        <v>23583.9</v>
      </c>
    </row>
    <row r="689" spans="1:5" s="87" customFormat="1" ht="26.25">
      <c r="A689" s="39" t="s">
        <v>984</v>
      </c>
      <c r="B689" s="68" t="s">
        <v>172</v>
      </c>
      <c r="C689" s="471" t="s">
        <v>256</v>
      </c>
      <c r="D689" s="471">
        <v>240</v>
      </c>
      <c r="E689" s="69">
        <v>1466.7</v>
      </c>
    </row>
    <row r="690" spans="1:5" s="269" customFormat="1" ht="39">
      <c r="A690" s="63" t="s">
        <v>1</v>
      </c>
      <c r="B690" s="59" t="s">
        <v>172</v>
      </c>
      <c r="C690" s="468" t="s">
        <v>11</v>
      </c>
      <c r="D690" s="468"/>
      <c r="E690" s="61">
        <f>E691</f>
        <v>50</v>
      </c>
    </row>
    <row r="691" spans="1:5" s="277" customFormat="1" ht="66">
      <c r="A691" s="65" t="s">
        <v>604</v>
      </c>
      <c r="B691" s="59" t="s">
        <v>172</v>
      </c>
      <c r="C691" s="468" t="s">
        <v>41</v>
      </c>
      <c r="D691" s="468"/>
      <c r="E691" s="61">
        <f>E692</f>
        <v>50</v>
      </c>
    </row>
    <row r="692" spans="1:5" s="265" customFormat="1" ht="132">
      <c r="A692" s="71" t="s">
        <v>998</v>
      </c>
      <c r="B692" s="68" t="s">
        <v>172</v>
      </c>
      <c r="C692" s="471" t="s">
        <v>995</v>
      </c>
      <c r="D692" s="471"/>
      <c r="E692" s="69">
        <f>E693</f>
        <v>50</v>
      </c>
    </row>
    <row r="693" spans="1:5" s="267" customFormat="1" ht="26.25">
      <c r="A693" s="74" t="s">
        <v>136</v>
      </c>
      <c r="B693" s="68" t="s">
        <v>172</v>
      </c>
      <c r="C693" s="471" t="s">
        <v>995</v>
      </c>
      <c r="D693" s="471" t="s">
        <v>93</v>
      </c>
      <c r="E693" s="69">
        <v>50</v>
      </c>
    </row>
    <row r="694" spans="1:5" s="269" customFormat="1" ht="39">
      <c r="A694" s="63" t="s">
        <v>689</v>
      </c>
      <c r="B694" s="59" t="s">
        <v>172</v>
      </c>
      <c r="C694" s="468" t="s">
        <v>14</v>
      </c>
      <c r="D694" s="468"/>
      <c r="E694" s="61">
        <f>E695</f>
        <v>1269.2</v>
      </c>
    </row>
    <row r="695" spans="1:5" s="269" customFormat="1" ht="66">
      <c r="A695" s="65" t="s">
        <v>731</v>
      </c>
      <c r="B695" s="59" t="s">
        <v>172</v>
      </c>
      <c r="C695" s="468" t="s">
        <v>53</v>
      </c>
      <c r="D695" s="468"/>
      <c r="E695" s="61">
        <f>E696+E698</f>
        <v>1269.2</v>
      </c>
    </row>
    <row r="696" spans="1:5" s="261" customFormat="1" ht="105">
      <c r="A696" s="74" t="s">
        <v>938</v>
      </c>
      <c r="B696" s="68" t="s">
        <v>172</v>
      </c>
      <c r="C696" s="471" t="s">
        <v>994</v>
      </c>
      <c r="D696" s="471"/>
      <c r="E696" s="69">
        <f>E697</f>
        <v>372</v>
      </c>
    </row>
    <row r="697" spans="1:5" s="178" customFormat="1" ht="26.25">
      <c r="A697" s="74" t="s">
        <v>235</v>
      </c>
      <c r="B697" s="68" t="s">
        <v>172</v>
      </c>
      <c r="C697" s="471" t="s">
        <v>994</v>
      </c>
      <c r="D697" s="471" t="s">
        <v>234</v>
      </c>
      <c r="E697" s="69">
        <v>372</v>
      </c>
    </row>
    <row r="698" spans="1:5" s="178" customFormat="1" ht="105">
      <c r="A698" s="71" t="s">
        <v>1030</v>
      </c>
      <c r="B698" s="68" t="s">
        <v>172</v>
      </c>
      <c r="C698" s="471" t="s">
        <v>1029</v>
      </c>
      <c r="D698" s="471"/>
      <c r="E698" s="69">
        <f>E699</f>
        <v>897.2</v>
      </c>
    </row>
    <row r="699" spans="1:5" s="178" customFormat="1" ht="26.25">
      <c r="A699" s="74" t="s">
        <v>235</v>
      </c>
      <c r="B699" s="68" t="s">
        <v>172</v>
      </c>
      <c r="C699" s="471" t="s">
        <v>1029</v>
      </c>
      <c r="D699" s="471" t="s">
        <v>234</v>
      </c>
      <c r="E699" s="69">
        <v>897.2</v>
      </c>
    </row>
    <row r="700" spans="1:5" s="266" customFormat="1" ht="14.25">
      <c r="A700" s="143" t="s">
        <v>283</v>
      </c>
      <c r="B700" s="145" t="s">
        <v>278</v>
      </c>
      <c r="C700" s="469"/>
      <c r="D700" s="469"/>
      <c r="E700" s="146">
        <f>E701</f>
        <v>3341</v>
      </c>
    </row>
    <row r="701" spans="1:5" s="266" customFormat="1" ht="14.25">
      <c r="A701" s="143" t="s">
        <v>65</v>
      </c>
      <c r="B701" s="145" t="s">
        <v>64</v>
      </c>
      <c r="C701" s="469"/>
      <c r="D701" s="469"/>
      <c r="E701" s="146">
        <f>E702+E719</f>
        <v>3341</v>
      </c>
    </row>
    <row r="702" spans="1:5" s="269" customFormat="1" ht="39">
      <c r="A702" s="63" t="s">
        <v>207</v>
      </c>
      <c r="B702" s="59" t="s">
        <v>64</v>
      </c>
      <c r="C702" s="468" t="s">
        <v>7</v>
      </c>
      <c r="D702" s="468"/>
      <c r="E702" s="61">
        <f>E703+E710+E713+E716</f>
        <v>3291</v>
      </c>
    </row>
    <row r="703" spans="1:5" s="269" customFormat="1" ht="66">
      <c r="A703" s="65" t="s">
        <v>690</v>
      </c>
      <c r="B703" s="59" t="s">
        <v>64</v>
      </c>
      <c r="C703" s="468" t="s">
        <v>15</v>
      </c>
      <c r="D703" s="468"/>
      <c r="E703" s="61">
        <f>E704+E706+E708</f>
        <v>895</v>
      </c>
    </row>
    <row r="704" spans="1:5" s="178" customFormat="1" ht="78.75">
      <c r="A704" s="74" t="s">
        <v>750</v>
      </c>
      <c r="B704" s="68" t="s">
        <v>64</v>
      </c>
      <c r="C704" s="471" t="s">
        <v>749</v>
      </c>
      <c r="D704" s="471"/>
      <c r="E704" s="69">
        <f>E705</f>
        <v>560</v>
      </c>
    </row>
    <row r="705" spans="1:5" s="178" customFormat="1" ht="26.25">
      <c r="A705" s="39" t="s">
        <v>984</v>
      </c>
      <c r="B705" s="68" t="s">
        <v>64</v>
      </c>
      <c r="C705" s="471" t="s">
        <v>749</v>
      </c>
      <c r="D705" s="471">
        <v>240</v>
      </c>
      <c r="E705" s="69">
        <v>560</v>
      </c>
    </row>
    <row r="706" spans="1:5" s="178" customFormat="1" ht="92.25">
      <c r="A706" s="39" t="s">
        <v>753</v>
      </c>
      <c r="B706" s="68" t="s">
        <v>64</v>
      </c>
      <c r="C706" s="471" t="s">
        <v>751</v>
      </c>
      <c r="D706" s="471"/>
      <c r="E706" s="69">
        <f>E707</f>
        <v>235</v>
      </c>
    </row>
    <row r="707" spans="1:5" s="178" customFormat="1" ht="26.25">
      <c r="A707" s="39" t="s">
        <v>984</v>
      </c>
      <c r="B707" s="68" t="s">
        <v>64</v>
      </c>
      <c r="C707" s="471" t="s">
        <v>751</v>
      </c>
      <c r="D707" s="471">
        <v>240</v>
      </c>
      <c r="E707" s="69">
        <v>235</v>
      </c>
    </row>
    <row r="708" spans="1:5" s="178" customFormat="1" ht="66">
      <c r="A708" s="39" t="s">
        <v>754</v>
      </c>
      <c r="B708" s="68" t="s">
        <v>64</v>
      </c>
      <c r="C708" s="471" t="s">
        <v>752</v>
      </c>
      <c r="D708" s="471"/>
      <c r="E708" s="69">
        <f>E709</f>
        <v>100</v>
      </c>
    </row>
    <row r="709" spans="1:5" s="178" customFormat="1" ht="26.25">
      <c r="A709" s="39" t="s">
        <v>984</v>
      </c>
      <c r="B709" s="68" t="s">
        <v>64</v>
      </c>
      <c r="C709" s="471" t="s">
        <v>752</v>
      </c>
      <c r="D709" s="471">
        <v>240</v>
      </c>
      <c r="E709" s="69">
        <v>100</v>
      </c>
    </row>
    <row r="710" spans="1:5" ht="66">
      <c r="A710" s="65" t="s">
        <v>691</v>
      </c>
      <c r="B710" s="59" t="s">
        <v>64</v>
      </c>
      <c r="C710" s="468" t="s">
        <v>16</v>
      </c>
      <c r="D710" s="468"/>
      <c r="E710" s="61">
        <f>E711</f>
        <v>80</v>
      </c>
    </row>
    <row r="711" spans="1:5" ht="78.75">
      <c r="A711" s="74" t="s">
        <v>655</v>
      </c>
      <c r="B711" s="68" t="s">
        <v>64</v>
      </c>
      <c r="C711" s="471" t="s">
        <v>119</v>
      </c>
      <c r="D711" s="471"/>
      <c r="E711" s="69">
        <f>E712</f>
        <v>80</v>
      </c>
    </row>
    <row r="712" spans="1:5" ht="13.5">
      <c r="A712" s="74" t="s">
        <v>987</v>
      </c>
      <c r="B712" s="68" t="s">
        <v>64</v>
      </c>
      <c r="C712" s="471" t="s">
        <v>119</v>
      </c>
      <c r="D712" s="471">
        <v>610</v>
      </c>
      <c r="E712" s="69">
        <v>80</v>
      </c>
    </row>
    <row r="713" spans="1:5" s="87" customFormat="1" ht="78.75">
      <c r="A713" s="65" t="s">
        <v>656</v>
      </c>
      <c r="B713" s="59" t="s">
        <v>64</v>
      </c>
      <c r="C713" s="468" t="s">
        <v>17</v>
      </c>
      <c r="D713" s="468"/>
      <c r="E713" s="61">
        <f>E714</f>
        <v>55</v>
      </c>
    </row>
    <row r="714" spans="1:5" s="87" customFormat="1" ht="92.25">
      <c r="A714" s="74" t="s">
        <v>692</v>
      </c>
      <c r="B714" s="68" t="s">
        <v>64</v>
      </c>
      <c r="C714" s="471" t="s">
        <v>693</v>
      </c>
      <c r="D714" s="471"/>
      <c r="E714" s="69">
        <f>E715</f>
        <v>55</v>
      </c>
    </row>
    <row r="715" spans="1:5" s="178" customFormat="1" ht="13.5">
      <c r="A715" s="74" t="s">
        <v>987</v>
      </c>
      <c r="B715" s="68" t="s">
        <v>64</v>
      </c>
      <c r="C715" s="471" t="s">
        <v>693</v>
      </c>
      <c r="D715" s="471">
        <v>610</v>
      </c>
      <c r="E715" s="69">
        <v>55</v>
      </c>
    </row>
    <row r="716" spans="1:5" s="269" customFormat="1" ht="66">
      <c r="A716" s="65" t="s">
        <v>613</v>
      </c>
      <c r="B716" s="59" t="s">
        <v>64</v>
      </c>
      <c r="C716" s="468" t="s">
        <v>18</v>
      </c>
      <c r="D716" s="468"/>
      <c r="E716" s="61">
        <f>E717</f>
        <v>2261</v>
      </c>
    </row>
    <row r="717" spans="1:5" s="178" customFormat="1" ht="78.75">
      <c r="A717" s="74" t="s">
        <v>939</v>
      </c>
      <c r="B717" s="68" t="s">
        <v>64</v>
      </c>
      <c r="C717" s="471" t="s">
        <v>120</v>
      </c>
      <c r="D717" s="471"/>
      <c r="E717" s="69">
        <f>E718</f>
        <v>2261</v>
      </c>
    </row>
    <row r="718" spans="1:5" s="178" customFormat="1" ht="13.5">
      <c r="A718" s="74" t="s">
        <v>61</v>
      </c>
      <c r="B718" s="68" t="s">
        <v>64</v>
      </c>
      <c r="C718" s="471" t="s">
        <v>120</v>
      </c>
      <c r="D718" s="471" t="s">
        <v>185</v>
      </c>
      <c r="E718" s="69">
        <v>2261</v>
      </c>
    </row>
    <row r="719" spans="1:5" s="269" customFormat="1" ht="13.5">
      <c r="A719" s="63" t="s">
        <v>405</v>
      </c>
      <c r="B719" s="59" t="s">
        <v>64</v>
      </c>
      <c r="C719" s="468" t="s">
        <v>4</v>
      </c>
      <c r="D719" s="468"/>
      <c r="E719" s="61">
        <f>E720</f>
        <v>50</v>
      </c>
    </row>
    <row r="720" spans="1:5" s="269" customFormat="1" ht="13.5">
      <c r="A720" s="65" t="s">
        <v>242</v>
      </c>
      <c r="B720" s="59" t="s">
        <v>64</v>
      </c>
      <c r="C720" s="468" t="s">
        <v>237</v>
      </c>
      <c r="D720" s="468"/>
      <c r="E720" s="61">
        <f>E721</f>
        <v>50</v>
      </c>
    </row>
    <row r="721" spans="1:5" s="178" customFormat="1" ht="39">
      <c r="A721" s="74" t="s">
        <v>1126</v>
      </c>
      <c r="B721" s="68" t="s">
        <v>64</v>
      </c>
      <c r="C721" s="471" t="s">
        <v>1125</v>
      </c>
      <c r="D721" s="471"/>
      <c r="E721" s="69">
        <f>E722</f>
        <v>50</v>
      </c>
    </row>
    <row r="722" spans="1:5" s="178" customFormat="1" ht="13.5">
      <c r="A722" s="74" t="s">
        <v>61</v>
      </c>
      <c r="B722" s="68" t="s">
        <v>64</v>
      </c>
      <c r="C722" s="471" t="s">
        <v>1125</v>
      </c>
      <c r="D722" s="471" t="s">
        <v>185</v>
      </c>
      <c r="E722" s="69">
        <v>50</v>
      </c>
    </row>
    <row r="723" spans="1:5" s="273" customFormat="1" ht="14.25">
      <c r="A723" s="203" t="s">
        <v>737</v>
      </c>
      <c r="B723" s="145" t="s">
        <v>738</v>
      </c>
      <c r="C723" s="469"/>
      <c r="D723" s="469"/>
      <c r="E723" s="146">
        <f>E724</f>
        <v>544.5</v>
      </c>
    </row>
    <row r="724" spans="1:5" s="273" customFormat="1" ht="27">
      <c r="A724" s="203" t="s">
        <v>742</v>
      </c>
      <c r="B724" s="145" t="s">
        <v>740</v>
      </c>
      <c r="C724" s="469"/>
      <c r="D724" s="469"/>
      <c r="E724" s="146">
        <f>E725</f>
        <v>544.5</v>
      </c>
    </row>
    <row r="725" spans="1:5" s="87" customFormat="1" ht="13.5">
      <c r="A725" s="63" t="s">
        <v>405</v>
      </c>
      <c r="B725" s="59" t="s">
        <v>740</v>
      </c>
      <c r="C725" s="468" t="s">
        <v>4</v>
      </c>
      <c r="D725" s="468"/>
      <c r="E725" s="61">
        <f>E726</f>
        <v>544.5</v>
      </c>
    </row>
    <row r="726" spans="1:5" s="87" customFormat="1" ht="13.5">
      <c r="A726" s="65" t="s">
        <v>242</v>
      </c>
      <c r="B726" s="59" t="s">
        <v>740</v>
      </c>
      <c r="C726" s="468" t="s">
        <v>237</v>
      </c>
      <c r="D726" s="468"/>
      <c r="E726" s="61">
        <f>E727</f>
        <v>544.5</v>
      </c>
    </row>
    <row r="727" spans="1:5" s="87" customFormat="1" ht="27">
      <c r="A727" s="78" t="s">
        <v>743</v>
      </c>
      <c r="B727" s="68" t="s">
        <v>740</v>
      </c>
      <c r="C727" s="79" t="s">
        <v>744</v>
      </c>
      <c r="D727" s="79"/>
      <c r="E727" s="69">
        <f>E728</f>
        <v>544.5</v>
      </c>
    </row>
    <row r="728" spans="1:5" ht="13.5">
      <c r="A728" s="78" t="s">
        <v>741</v>
      </c>
      <c r="B728" s="68" t="s">
        <v>740</v>
      </c>
      <c r="C728" s="79" t="s">
        <v>744</v>
      </c>
      <c r="D728" s="79">
        <v>730</v>
      </c>
      <c r="E728" s="69">
        <v>544.5</v>
      </c>
    </row>
    <row r="729" spans="1:5" s="273" customFormat="1" ht="41.25">
      <c r="A729" s="203" t="s">
        <v>428</v>
      </c>
      <c r="B729" s="145" t="s">
        <v>279</v>
      </c>
      <c r="C729" s="469"/>
      <c r="D729" s="469"/>
      <c r="E729" s="146">
        <f>E730+E737</f>
        <v>146836.6</v>
      </c>
    </row>
    <row r="730" spans="1:5" s="273" customFormat="1" ht="41.25">
      <c r="A730" s="203" t="s">
        <v>401</v>
      </c>
      <c r="B730" s="145" t="s">
        <v>280</v>
      </c>
      <c r="C730" s="469"/>
      <c r="D730" s="469"/>
      <c r="E730" s="146">
        <f>E731</f>
        <v>125278.6</v>
      </c>
    </row>
    <row r="731" spans="1:5" s="87" customFormat="1" ht="13.5">
      <c r="A731" s="63" t="s">
        <v>405</v>
      </c>
      <c r="B731" s="59" t="s">
        <v>280</v>
      </c>
      <c r="C731" s="468" t="s">
        <v>4</v>
      </c>
      <c r="D731" s="468"/>
      <c r="E731" s="61">
        <f>E732</f>
        <v>125278.6</v>
      </c>
    </row>
    <row r="732" spans="1:5" s="87" customFormat="1" ht="13.5">
      <c r="A732" s="65" t="s">
        <v>242</v>
      </c>
      <c r="B732" s="59" t="s">
        <v>280</v>
      </c>
      <c r="C732" s="468" t="s">
        <v>237</v>
      </c>
      <c r="D732" s="468"/>
      <c r="E732" s="293">
        <f>E733+E735</f>
        <v>125278.6</v>
      </c>
    </row>
    <row r="733" spans="1:5" s="87" customFormat="1" ht="27">
      <c r="A733" s="78" t="s">
        <v>414</v>
      </c>
      <c r="B733" s="68" t="s">
        <v>280</v>
      </c>
      <c r="C733" s="79" t="s">
        <v>411</v>
      </c>
      <c r="D733" s="79"/>
      <c r="E733" s="69">
        <f>E734</f>
        <v>30953.4</v>
      </c>
    </row>
    <row r="734" spans="1:5" ht="13.5">
      <c r="A734" s="78" t="s">
        <v>990</v>
      </c>
      <c r="B734" s="68" t="s">
        <v>280</v>
      </c>
      <c r="C734" s="79" t="s">
        <v>411</v>
      </c>
      <c r="D734" s="79">
        <v>510</v>
      </c>
      <c r="E734" s="69">
        <v>30953.4</v>
      </c>
    </row>
    <row r="735" spans="1:5" ht="66">
      <c r="A735" s="78" t="s">
        <v>406</v>
      </c>
      <c r="B735" s="68" t="s">
        <v>280</v>
      </c>
      <c r="C735" s="79" t="s">
        <v>236</v>
      </c>
      <c r="D735" s="79"/>
      <c r="E735" s="69">
        <f>E736</f>
        <v>94325.2</v>
      </c>
    </row>
    <row r="736" spans="1:5" s="272" customFormat="1" ht="13.5">
      <c r="A736" s="78" t="s">
        <v>990</v>
      </c>
      <c r="B736" s="68" t="s">
        <v>280</v>
      </c>
      <c r="C736" s="79" t="s">
        <v>236</v>
      </c>
      <c r="D736" s="79">
        <v>510</v>
      </c>
      <c r="E736" s="69">
        <v>94325.2</v>
      </c>
    </row>
    <row r="737" spans="1:5" s="272" customFormat="1" ht="13.5">
      <c r="A737" s="203" t="s">
        <v>1038</v>
      </c>
      <c r="B737" s="145" t="s">
        <v>1039</v>
      </c>
      <c r="C737" s="204"/>
      <c r="D737" s="204"/>
      <c r="E737" s="146">
        <f>E738</f>
        <v>21558</v>
      </c>
    </row>
    <row r="738" spans="1:5" s="272" customFormat="1" ht="13.5">
      <c r="A738" s="63" t="s">
        <v>405</v>
      </c>
      <c r="B738" s="59" t="s">
        <v>1039</v>
      </c>
      <c r="C738" s="205" t="s">
        <v>4</v>
      </c>
      <c r="D738" s="205"/>
      <c r="E738" s="61">
        <f>E739</f>
        <v>21558</v>
      </c>
    </row>
    <row r="739" spans="1:5" s="272" customFormat="1" ht="13.5">
      <c r="A739" s="65" t="s">
        <v>242</v>
      </c>
      <c r="B739" s="59" t="s">
        <v>1039</v>
      </c>
      <c r="C739" s="205" t="s">
        <v>237</v>
      </c>
      <c r="D739" s="205"/>
      <c r="E739" s="61">
        <f>E740</f>
        <v>21558</v>
      </c>
    </row>
    <row r="740" spans="1:5" s="272" customFormat="1" ht="66">
      <c r="A740" s="77" t="s">
        <v>1085</v>
      </c>
      <c r="B740" s="68" t="s">
        <v>1039</v>
      </c>
      <c r="C740" s="80" t="s">
        <v>1045</v>
      </c>
      <c r="D740" s="80"/>
      <c r="E740" s="82">
        <f>E741</f>
        <v>21558</v>
      </c>
    </row>
    <row r="741" spans="1:5" s="272" customFormat="1" ht="13.5">
      <c r="A741" s="74" t="s">
        <v>61</v>
      </c>
      <c r="B741" s="68" t="s">
        <v>1039</v>
      </c>
      <c r="C741" s="80" t="s">
        <v>1045</v>
      </c>
      <c r="D741" s="80">
        <v>540</v>
      </c>
      <c r="E741" s="82">
        <f>21038+520</f>
        <v>21558</v>
      </c>
    </row>
    <row r="742" spans="1:5" ht="13.5">
      <c r="A742" s="558" t="s">
        <v>56</v>
      </c>
      <c r="B742" s="558"/>
      <c r="C742" s="558"/>
      <c r="D742" s="558"/>
      <c r="E742" s="61">
        <f>E729+E723+E700+E521+E482+E292+E258+E189+E169+E13</f>
        <v>2511239.4</v>
      </c>
    </row>
  </sheetData>
  <sheetProtection/>
  <autoFilter ref="A12:D742"/>
  <mergeCells count="2">
    <mergeCell ref="A742:D742"/>
    <mergeCell ref="A9:E9"/>
  </mergeCells>
  <printOptions/>
  <pageMargins left="0.5118110236220472" right="0" top="0" bottom="0" header="0" footer="0"/>
  <pageSetup fitToHeight="35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6.57421875" style="98" customWidth="1"/>
    <col min="2" max="2" width="9.421875" style="522" customWidth="1"/>
    <col min="3" max="3" width="7.421875" style="58" customWidth="1"/>
    <col min="4" max="4" width="12.140625" style="58" customWidth="1"/>
    <col min="5" max="5" width="7.8515625" style="58" customWidth="1"/>
    <col min="6" max="6" width="17.140625" style="523" customWidth="1"/>
    <col min="7" max="16384" width="8.8515625" style="57" customWidth="1"/>
  </cols>
  <sheetData>
    <row r="1" spans="2:6" ht="13.5">
      <c r="B1" s="494"/>
      <c r="F1" s="319" t="s">
        <v>171</v>
      </c>
    </row>
    <row r="2" spans="2:6" ht="13.5">
      <c r="B2" s="494"/>
      <c r="F2" s="179" t="s">
        <v>170</v>
      </c>
    </row>
    <row r="3" spans="2:6" ht="13.5">
      <c r="B3" s="4"/>
      <c r="F3" s="179" t="s">
        <v>299</v>
      </c>
    </row>
    <row r="4" spans="2:6" ht="13.5">
      <c r="B4" s="495"/>
      <c r="F4" s="179" t="s">
        <v>1006</v>
      </c>
    </row>
    <row r="5" spans="2:6" ht="13.5">
      <c r="B5" s="495"/>
      <c r="F5" s="179" t="s">
        <v>1320</v>
      </c>
    </row>
    <row r="6" spans="2:6" ht="13.5">
      <c r="B6" s="494"/>
      <c r="F6" s="371" t="s">
        <v>703</v>
      </c>
    </row>
    <row r="7" spans="2:6" ht="13.5">
      <c r="B7" s="494"/>
      <c r="F7" s="496"/>
    </row>
    <row r="8" spans="2:6" ht="13.5">
      <c r="B8" s="494"/>
      <c r="F8" s="496"/>
    </row>
    <row r="9" spans="1:6" ht="29.25" customHeight="1">
      <c r="A9" s="560" t="s">
        <v>1319</v>
      </c>
      <c r="B9" s="560"/>
      <c r="C9" s="560"/>
      <c r="D9" s="560"/>
      <c r="E9" s="560"/>
      <c r="F9" s="560"/>
    </row>
    <row r="12" spans="1:6" s="62" customFormat="1" ht="26.25">
      <c r="A12" s="59" t="s">
        <v>169</v>
      </c>
      <c r="B12" s="279" t="s">
        <v>849</v>
      </c>
      <c r="C12" s="59" t="s">
        <v>166</v>
      </c>
      <c r="D12" s="60" t="s">
        <v>168</v>
      </c>
      <c r="E12" s="60" t="s">
        <v>167</v>
      </c>
      <c r="F12" s="279" t="s">
        <v>165</v>
      </c>
    </row>
    <row r="13" spans="1:6" s="147" customFormat="1" ht="41.25">
      <c r="A13" s="143" t="s">
        <v>695</v>
      </c>
      <c r="B13" s="497" t="s">
        <v>113</v>
      </c>
      <c r="C13" s="145"/>
      <c r="D13" s="144"/>
      <c r="E13" s="144"/>
      <c r="F13" s="307">
        <f>F14+F26+F38</f>
        <v>618139.6</v>
      </c>
    </row>
    <row r="14" spans="1:6" s="176" customFormat="1" ht="14.25">
      <c r="A14" s="143" t="s">
        <v>267</v>
      </c>
      <c r="B14" s="497" t="s">
        <v>113</v>
      </c>
      <c r="C14" s="145" t="s">
        <v>266</v>
      </c>
      <c r="D14" s="144"/>
      <c r="E14" s="144"/>
      <c r="F14" s="307">
        <f>F15+F21</f>
        <v>5778</v>
      </c>
    </row>
    <row r="15" spans="1:6" s="176" customFormat="1" ht="54.75">
      <c r="A15" s="143" t="s">
        <v>149</v>
      </c>
      <c r="B15" s="497" t="s">
        <v>113</v>
      </c>
      <c r="C15" s="145" t="s">
        <v>148</v>
      </c>
      <c r="D15" s="144"/>
      <c r="E15" s="144"/>
      <c r="F15" s="307">
        <f>F16</f>
        <v>5603.5</v>
      </c>
    </row>
    <row r="16" spans="1:6" s="111" customFormat="1" ht="52.5">
      <c r="A16" s="63" t="s">
        <v>0</v>
      </c>
      <c r="B16" s="279" t="s">
        <v>113</v>
      </c>
      <c r="C16" s="59" t="s">
        <v>148</v>
      </c>
      <c r="D16" s="60" t="s">
        <v>10</v>
      </c>
      <c r="E16" s="60"/>
      <c r="F16" s="498">
        <f>F17</f>
        <v>5603.5</v>
      </c>
    </row>
    <row r="17" spans="1:6" s="111" customFormat="1" ht="92.25">
      <c r="A17" s="65" t="s">
        <v>500</v>
      </c>
      <c r="B17" s="279" t="s">
        <v>113</v>
      </c>
      <c r="C17" s="59" t="s">
        <v>148</v>
      </c>
      <c r="D17" s="60" t="s">
        <v>38</v>
      </c>
      <c r="E17" s="60"/>
      <c r="F17" s="498">
        <f>F18</f>
        <v>5603.5</v>
      </c>
    </row>
    <row r="18" spans="1:6" s="66" customFormat="1" ht="105">
      <c r="A18" s="39" t="s">
        <v>553</v>
      </c>
      <c r="B18" s="260" t="s">
        <v>113</v>
      </c>
      <c r="C18" s="68" t="s">
        <v>148</v>
      </c>
      <c r="D18" s="1" t="s">
        <v>257</v>
      </c>
      <c r="E18" s="1"/>
      <c r="F18" s="256">
        <f>F19+F20</f>
        <v>5603.5</v>
      </c>
    </row>
    <row r="19" spans="1:6" s="66" customFormat="1" ht="26.25">
      <c r="A19" s="39" t="s">
        <v>974</v>
      </c>
      <c r="B19" s="260" t="s">
        <v>113</v>
      </c>
      <c r="C19" s="68" t="s">
        <v>148</v>
      </c>
      <c r="D19" s="1" t="s">
        <v>257</v>
      </c>
      <c r="E19" s="1">
        <v>120</v>
      </c>
      <c r="F19" s="256">
        <f>5281.5+16-100</f>
        <v>5197.5</v>
      </c>
    </row>
    <row r="20" spans="1:6" s="66" customFormat="1" ht="26.25">
      <c r="A20" s="39" t="s">
        <v>984</v>
      </c>
      <c r="B20" s="260" t="s">
        <v>113</v>
      </c>
      <c r="C20" s="68" t="s">
        <v>148</v>
      </c>
      <c r="D20" s="1" t="s">
        <v>257</v>
      </c>
      <c r="E20" s="1">
        <v>240</v>
      </c>
      <c r="F20" s="256">
        <f>306+100</f>
        <v>406</v>
      </c>
    </row>
    <row r="21" spans="1:6" s="176" customFormat="1" ht="14.25">
      <c r="A21" s="143" t="s">
        <v>153</v>
      </c>
      <c r="B21" s="497" t="s">
        <v>113</v>
      </c>
      <c r="C21" s="145" t="s">
        <v>151</v>
      </c>
      <c r="D21" s="144"/>
      <c r="E21" s="144"/>
      <c r="F21" s="307">
        <f>F22</f>
        <v>174.5</v>
      </c>
    </row>
    <row r="22" spans="1:6" s="66" customFormat="1" ht="66">
      <c r="A22" s="63" t="s">
        <v>2</v>
      </c>
      <c r="B22" s="279" t="s">
        <v>113</v>
      </c>
      <c r="C22" s="59" t="s">
        <v>151</v>
      </c>
      <c r="D22" s="60" t="s">
        <v>12</v>
      </c>
      <c r="E22" s="60"/>
      <c r="F22" s="498">
        <f>F23</f>
        <v>174.5</v>
      </c>
    </row>
    <row r="23" spans="1:6" s="66" customFormat="1" ht="92.25">
      <c r="A23" s="65" t="s">
        <v>728</v>
      </c>
      <c r="B23" s="279" t="s">
        <v>113</v>
      </c>
      <c r="C23" s="59" t="s">
        <v>151</v>
      </c>
      <c r="D23" s="60" t="s">
        <v>45</v>
      </c>
      <c r="E23" s="60"/>
      <c r="F23" s="498">
        <f>F24</f>
        <v>174.5</v>
      </c>
    </row>
    <row r="24" spans="1:6" s="70" customFormat="1" ht="105">
      <c r="A24" s="74" t="s">
        <v>727</v>
      </c>
      <c r="B24" s="260" t="s">
        <v>113</v>
      </c>
      <c r="C24" s="68" t="s">
        <v>151</v>
      </c>
      <c r="D24" s="1" t="s">
        <v>191</v>
      </c>
      <c r="E24" s="1"/>
      <c r="F24" s="256">
        <f>F25</f>
        <v>174.5</v>
      </c>
    </row>
    <row r="25" spans="1:6" s="70" customFormat="1" ht="26.25">
      <c r="A25" s="39" t="s">
        <v>984</v>
      </c>
      <c r="B25" s="260" t="s">
        <v>113</v>
      </c>
      <c r="C25" s="68" t="s">
        <v>151</v>
      </c>
      <c r="D25" s="1" t="s">
        <v>191</v>
      </c>
      <c r="E25" s="1">
        <v>240</v>
      </c>
      <c r="F25" s="256">
        <v>174.5</v>
      </c>
    </row>
    <row r="26" spans="1:6" s="176" customFormat="1" ht="14.25">
      <c r="A26" s="143" t="s">
        <v>275</v>
      </c>
      <c r="B26" s="497" t="s">
        <v>113</v>
      </c>
      <c r="C26" s="145" t="s">
        <v>274</v>
      </c>
      <c r="D26" s="144"/>
      <c r="E26" s="144"/>
      <c r="F26" s="307">
        <f>F27</f>
        <v>41434.5</v>
      </c>
    </row>
    <row r="27" spans="1:6" s="176" customFormat="1" ht="14.25">
      <c r="A27" s="143" t="s">
        <v>135</v>
      </c>
      <c r="B27" s="497" t="s">
        <v>113</v>
      </c>
      <c r="C27" s="145" t="s">
        <v>102</v>
      </c>
      <c r="D27" s="144"/>
      <c r="E27" s="144"/>
      <c r="F27" s="307">
        <f>F28</f>
        <v>41434.5</v>
      </c>
    </row>
    <row r="28" spans="1:6" s="111" customFormat="1" ht="52.5">
      <c r="A28" s="63" t="s">
        <v>0</v>
      </c>
      <c r="B28" s="279" t="s">
        <v>113</v>
      </c>
      <c r="C28" s="59" t="s">
        <v>102</v>
      </c>
      <c r="D28" s="60" t="s">
        <v>10</v>
      </c>
      <c r="E28" s="60"/>
      <c r="F28" s="498">
        <f>F29</f>
        <v>41434.5</v>
      </c>
    </row>
    <row r="29" spans="1:6" s="58" customFormat="1" ht="66">
      <c r="A29" s="74" t="s">
        <v>479</v>
      </c>
      <c r="B29" s="260" t="s">
        <v>113</v>
      </c>
      <c r="C29" s="68" t="s">
        <v>102</v>
      </c>
      <c r="D29" s="1" t="s">
        <v>35</v>
      </c>
      <c r="E29" s="1"/>
      <c r="F29" s="256">
        <f>F30+F32+F34+F36</f>
        <v>41434.5</v>
      </c>
    </row>
    <row r="30" spans="1:6" s="70" customFormat="1" ht="118.5">
      <c r="A30" s="39" t="s">
        <v>488</v>
      </c>
      <c r="B30" s="260" t="s">
        <v>113</v>
      </c>
      <c r="C30" s="68" t="s">
        <v>102</v>
      </c>
      <c r="D30" s="1" t="s">
        <v>134</v>
      </c>
      <c r="E30" s="1"/>
      <c r="F30" s="256">
        <f>F31</f>
        <v>21000</v>
      </c>
    </row>
    <row r="31" spans="1:6" s="70" customFormat="1" ht="39">
      <c r="A31" s="74" t="s">
        <v>136</v>
      </c>
      <c r="B31" s="260" t="s">
        <v>113</v>
      </c>
      <c r="C31" s="68" t="s">
        <v>102</v>
      </c>
      <c r="D31" s="1" t="s">
        <v>134</v>
      </c>
      <c r="E31" s="1" t="s">
        <v>93</v>
      </c>
      <c r="F31" s="256">
        <f>17500+3500</f>
        <v>21000</v>
      </c>
    </row>
    <row r="32" spans="1:6" s="70" customFormat="1" ht="118.5">
      <c r="A32" s="71" t="s">
        <v>1023</v>
      </c>
      <c r="B32" s="260" t="s">
        <v>113</v>
      </c>
      <c r="C32" s="68" t="s">
        <v>102</v>
      </c>
      <c r="D32" s="75" t="s">
        <v>1021</v>
      </c>
      <c r="E32" s="75"/>
      <c r="F32" s="256">
        <f>F33</f>
        <v>19200.4</v>
      </c>
    </row>
    <row r="33" spans="1:6" s="70" customFormat="1" ht="39">
      <c r="A33" s="74" t="s">
        <v>136</v>
      </c>
      <c r="B33" s="260" t="s">
        <v>113</v>
      </c>
      <c r="C33" s="68" t="s">
        <v>102</v>
      </c>
      <c r="D33" s="75" t="s">
        <v>1021</v>
      </c>
      <c r="E33" s="75" t="s">
        <v>93</v>
      </c>
      <c r="F33" s="256">
        <v>19200.4</v>
      </c>
    </row>
    <row r="34" spans="1:6" s="70" customFormat="1" ht="126" customHeight="1">
      <c r="A34" s="71" t="s">
        <v>1024</v>
      </c>
      <c r="B34" s="260" t="s">
        <v>113</v>
      </c>
      <c r="C34" s="68" t="s">
        <v>102</v>
      </c>
      <c r="D34" s="75" t="s">
        <v>1022</v>
      </c>
      <c r="E34" s="75"/>
      <c r="F34" s="256">
        <f>F35</f>
        <v>356.6</v>
      </c>
    </row>
    <row r="35" spans="1:6" s="70" customFormat="1" ht="39">
      <c r="A35" s="74" t="s">
        <v>136</v>
      </c>
      <c r="B35" s="260" t="s">
        <v>113</v>
      </c>
      <c r="C35" s="68" t="s">
        <v>102</v>
      </c>
      <c r="D35" s="75" t="s">
        <v>1022</v>
      </c>
      <c r="E35" s="75" t="s">
        <v>93</v>
      </c>
      <c r="F35" s="256">
        <v>356.6</v>
      </c>
    </row>
    <row r="36" spans="1:6" s="70" customFormat="1" ht="118.5">
      <c r="A36" s="71" t="s">
        <v>1226</v>
      </c>
      <c r="B36" s="260" t="s">
        <v>113</v>
      </c>
      <c r="C36" s="68" t="s">
        <v>102</v>
      </c>
      <c r="D36" s="75" t="s">
        <v>1225</v>
      </c>
      <c r="E36" s="75"/>
      <c r="F36" s="256">
        <f>F37</f>
        <v>877.5</v>
      </c>
    </row>
    <row r="37" spans="1:6" s="70" customFormat="1" ht="39">
      <c r="A37" s="74" t="s">
        <v>136</v>
      </c>
      <c r="B37" s="260" t="s">
        <v>113</v>
      </c>
      <c r="C37" s="68" t="s">
        <v>102</v>
      </c>
      <c r="D37" s="75" t="s">
        <v>1225</v>
      </c>
      <c r="E37" s="75" t="s">
        <v>93</v>
      </c>
      <c r="F37" s="256">
        <v>877.5</v>
      </c>
    </row>
    <row r="38" spans="1:6" s="176" customFormat="1" ht="14.25">
      <c r="A38" s="143" t="s">
        <v>268</v>
      </c>
      <c r="B38" s="497" t="s">
        <v>113</v>
      </c>
      <c r="C38" s="145" t="s">
        <v>269</v>
      </c>
      <c r="D38" s="144"/>
      <c r="E38" s="144"/>
      <c r="F38" s="307">
        <f>F39+F44+F63+F149+F163</f>
        <v>570927.1</v>
      </c>
    </row>
    <row r="39" spans="1:6" s="176" customFormat="1" ht="14.25">
      <c r="A39" s="143" t="s">
        <v>137</v>
      </c>
      <c r="B39" s="497" t="s">
        <v>113</v>
      </c>
      <c r="C39" s="145" t="s">
        <v>245</v>
      </c>
      <c r="D39" s="144"/>
      <c r="E39" s="144"/>
      <c r="F39" s="307">
        <f>F40</f>
        <v>8192</v>
      </c>
    </row>
    <row r="40" spans="1:6" s="111" customFormat="1" ht="52.5">
      <c r="A40" s="63" t="s">
        <v>0</v>
      </c>
      <c r="B40" s="279" t="s">
        <v>113</v>
      </c>
      <c r="C40" s="59" t="s">
        <v>245</v>
      </c>
      <c r="D40" s="60" t="s">
        <v>10</v>
      </c>
      <c r="E40" s="60"/>
      <c r="F40" s="498">
        <f>F41</f>
        <v>8192</v>
      </c>
    </row>
    <row r="41" spans="1:6" s="111" customFormat="1" ht="78.75">
      <c r="A41" s="65" t="s">
        <v>479</v>
      </c>
      <c r="B41" s="279" t="s">
        <v>113</v>
      </c>
      <c r="C41" s="59" t="s">
        <v>245</v>
      </c>
      <c r="D41" s="60" t="s">
        <v>35</v>
      </c>
      <c r="E41" s="60"/>
      <c r="F41" s="498">
        <f>F42</f>
        <v>8192</v>
      </c>
    </row>
    <row r="42" spans="1:6" s="70" customFormat="1" ht="78.75">
      <c r="A42" s="39" t="s">
        <v>489</v>
      </c>
      <c r="B42" s="260" t="s">
        <v>113</v>
      </c>
      <c r="C42" s="68" t="s">
        <v>245</v>
      </c>
      <c r="D42" s="1" t="s">
        <v>138</v>
      </c>
      <c r="E42" s="1"/>
      <c r="F42" s="256">
        <f>F43</f>
        <v>8192</v>
      </c>
    </row>
    <row r="43" spans="1:6" s="70" customFormat="1" ht="26.25">
      <c r="A43" s="39" t="s">
        <v>991</v>
      </c>
      <c r="B43" s="260" t="s">
        <v>113</v>
      </c>
      <c r="C43" s="68" t="s">
        <v>245</v>
      </c>
      <c r="D43" s="1" t="s">
        <v>138</v>
      </c>
      <c r="E43" s="1">
        <v>320</v>
      </c>
      <c r="F43" s="256">
        <v>8192</v>
      </c>
    </row>
    <row r="44" spans="1:6" s="176" customFormat="1" ht="14.25">
      <c r="A44" s="143" t="s">
        <v>115</v>
      </c>
      <c r="B44" s="497" t="s">
        <v>113</v>
      </c>
      <c r="C44" s="145" t="s">
        <v>114</v>
      </c>
      <c r="D44" s="144"/>
      <c r="E44" s="144"/>
      <c r="F44" s="307">
        <f>F45</f>
        <v>96799.2</v>
      </c>
    </row>
    <row r="45" spans="1:6" s="58" customFormat="1" ht="52.5">
      <c r="A45" s="63" t="s">
        <v>0</v>
      </c>
      <c r="B45" s="279" t="s">
        <v>113</v>
      </c>
      <c r="C45" s="59" t="s">
        <v>114</v>
      </c>
      <c r="D45" s="60" t="s">
        <v>10</v>
      </c>
      <c r="E45" s="60"/>
      <c r="F45" s="498">
        <f>F46+F54+F60+F57</f>
        <v>96799.2</v>
      </c>
    </row>
    <row r="46" spans="1:6" s="70" customFormat="1" ht="78.75">
      <c r="A46" s="65" t="s">
        <v>490</v>
      </c>
      <c r="B46" s="279" t="s">
        <v>113</v>
      </c>
      <c r="C46" s="59" t="s">
        <v>114</v>
      </c>
      <c r="D46" s="60" t="s">
        <v>36</v>
      </c>
      <c r="E46" s="60"/>
      <c r="F46" s="498">
        <f>F47+F52</f>
        <v>96658.4</v>
      </c>
    </row>
    <row r="47" spans="1:6" s="66" customFormat="1" ht="79.5">
      <c r="A47" s="78" t="s">
        <v>491</v>
      </c>
      <c r="B47" s="260" t="s">
        <v>113</v>
      </c>
      <c r="C47" s="68" t="s">
        <v>114</v>
      </c>
      <c r="D47" s="1" t="s">
        <v>116</v>
      </c>
      <c r="E47" s="1"/>
      <c r="F47" s="256">
        <f>F48+F49+F51+F50</f>
        <v>96369.7</v>
      </c>
    </row>
    <row r="48" spans="1:6" s="66" customFormat="1" ht="13.5">
      <c r="A48" s="78" t="s">
        <v>983</v>
      </c>
      <c r="B48" s="260" t="s">
        <v>113</v>
      </c>
      <c r="C48" s="68" t="s">
        <v>114</v>
      </c>
      <c r="D48" s="1" t="s">
        <v>116</v>
      </c>
      <c r="E48" s="1">
        <v>110</v>
      </c>
      <c r="F48" s="256">
        <v>21706</v>
      </c>
    </row>
    <row r="49" spans="1:6" s="66" customFormat="1" ht="27">
      <c r="A49" s="78" t="s">
        <v>984</v>
      </c>
      <c r="B49" s="260" t="s">
        <v>113</v>
      </c>
      <c r="C49" s="68" t="s">
        <v>114</v>
      </c>
      <c r="D49" s="1" t="s">
        <v>116</v>
      </c>
      <c r="E49" s="1">
        <v>240</v>
      </c>
      <c r="F49" s="256">
        <v>6829.8</v>
      </c>
    </row>
    <row r="50" spans="1:6" s="66" customFormat="1" ht="13.5">
      <c r="A50" s="78" t="s">
        <v>987</v>
      </c>
      <c r="B50" s="260" t="s">
        <v>113</v>
      </c>
      <c r="C50" s="68" t="s">
        <v>114</v>
      </c>
      <c r="D50" s="1" t="s">
        <v>116</v>
      </c>
      <c r="E50" s="1">
        <v>610</v>
      </c>
      <c r="F50" s="256">
        <v>67753.9</v>
      </c>
    </row>
    <row r="51" spans="1:6" s="66" customFormat="1" ht="13.5">
      <c r="A51" s="88" t="s">
        <v>988</v>
      </c>
      <c r="B51" s="260" t="s">
        <v>113</v>
      </c>
      <c r="C51" s="68" t="s">
        <v>114</v>
      </c>
      <c r="D51" s="1" t="s">
        <v>116</v>
      </c>
      <c r="E51" s="1">
        <v>850</v>
      </c>
      <c r="F51" s="256">
        <v>80</v>
      </c>
    </row>
    <row r="52" spans="1:6" s="66" customFormat="1" ht="92.25">
      <c r="A52" s="84" t="s">
        <v>1041</v>
      </c>
      <c r="B52" s="260" t="s">
        <v>113</v>
      </c>
      <c r="C52" s="68" t="s">
        <v>114</v>
      </c>
      <c r="D52" s="1" t="s">
        <v>1042</v>
      </c>
      <c r="E52" s="1"/>
      <c r="F52" s="256">
        <f>F53</f>
        <v>288.7</v>
      </c>
    </row>
    <row r="53" spans="1:6" s="66" customFormat="1" ht="13.5">
      <c r="A53" s="78" t="s">
        <v>987</v>
      </c>
      <c r="B53" s="260" t="s">
        <v>113</v>
      </c>
      <c r="C53" s="68" t="s">
        <v>114</v>
      </c>
      <c r="D53" s="1" t="s">
        <v>1042</v>
      </c>
      <c r="E53" s="1" t="s">
        <v>978</v>
      </c>
      <c r="F53" s="256">
        <v>288.7</v>
      </c>
    </row>
    <row r="54" spans="1:6" s="66" customFormat="1" ht="78.75">
      <c r="A54" s="222" t="s">
        <v>492</v>
      </c>
      <c r="B54" s="279" t="s">
        <v>113</v>
      </c>
      <c r="C54" s="59" t="s">
        <v>114</v>
      </c>
      <c r="D54" s="60" t="s">
        <v>37</v>
      </c>
      <c r="E54" s="60"/>
      <c r="F54" s="498">
        <f>F55</f>
        <v>10</v>
      </c>
    </row>
    <row r="55" spans="1:6" s="66" customFormat="1" ht="92.25">
      <c r="A55" s="39" t="s">
        <v>565</v>
      </c>
      <c r="B55" s="260" t="s">
        <v>113</v>
      </c>
      <c r="C55" s="68" t="s">
        <v>114</v>
      </c>
      <c r="D55" s="1" t="s">
        <v>142</v>
      </c>
      <c r="E55" s="1"/>
      <c r="F55" s="256">
        <f>F56</f>
        <v>10</v>
      </c>
    </row>
    <row r="56" spans="1:6" s="66" customFormat="1" ht="13.5">
      <c r="A56" s="72" t="s">
        <v>987</v>
      </c>
      <c r="B56" s="260" t="s">
        <v>113</v>
      </c>
      <c r="C56" s="68" t="s">
        <v>114</v>
      </c>
      <c r="D56" s="1" t="s">
        <v>142</v>
      </c>
      <c r="E56" s="1">
        <v>610</v>
      </c>
      <c r="F56" s="256">
        <v>10</v>
      </c>
    </row>
    <row r="57" spans="1:6" s="66" customFormat="1" ht="78.75">
      <c r="A57" s="65" t="s">
        <v>570</v>
      </c>
      <c r="B57" s="260" t="s">
        <v>113</v>
      </c>
      <c r="C57" s="59" t="s">
        <v>114</v>
      </c>
      <c r="D57" s="60" t="s">
        <v>39</v>
      </c>
      <c r="E57" s="60"/>
      <c r="F57" s="498">
        <f>F58</f>
        <v>6</v>
      </c>
    </row>
    <row r="58" spans="1:6" s="66" customFormat="1" ht="78.75">
      <c r="A58" s="39" t="s">
        <v>571</v>
      </c>
      <c r="B58" s="260" t="s">
        <v>113</v>
      </c>
      <c r="C58" s="68" t="s">
        <v>114</v>
      </c>
      <c r="D58" s="1" t="s">
        <v>143</v>
      </c>
      <c r="E58" s="1"/>
      <c r="F58" s="256">
        <f>F59</f>
        <v>6</v>
      </c>
    </row>
    <row r="59" spans="1:6" s="66" customFormat="1" ht="13.5">
      <c r="A59" s="72" t="s">
        <v>987</v>
      </c>
      <c r="B59" s="260" t="s">
        <v>113</v>
      </c>
      <c r="C59" s="68" t="s">
        <v>114</v>
      </c>
      <c r="D59" s="1" t="s">
        <v>143</v>
      </c>
      <c r="E59" s="1">
        <v>610</v>
      </c>
      <c r="F59" s="256">
        <v>6</v>
      </c>
    </row>
    <row r="60" spans="1:6" s="66" customFormat="1" ht="78.75">
      <c r="A60" s="222" t="s">
        <v>506</v>
      </c>
      <c r="B60" s="279" t="s">
        <v>113</v>
      </c>
      <c r="C60" s="59" t="s">
        <v>114</v>
      </c>
      <c r="D60" s="60" t="s">
        <v>40</v>
      </c>
      <c r="E60" s="60"/>
      <c r="F60" s="498">
        <f>F61</f>
        <v>124.8</v>
      </c>
    </row>
    <row r="61" spans="1:6" s="66" customFormat="1" ht="105">
      <c r="A61" s="39" t="s">
        <v>576</v>
      </c>
      <c r="B61" s="260" t="s">
        <v>113</v>
      </c>
      <c r="C61" s="68" t="s">
        <v>114</v>
      </c>
      <c r="D61" s="1" t="s">
        <v>285</v>
      </c>
      <c r="E61" s="1"/>
      <c r="F61" s="256">
        <f>F62</f>
        <v>124.8</v>
      </c>
    </row>
    <row r="62" spans="1:6" s="66" customFormat="1" ht="13.5">
      <c r="A62" s="72" t="s">
        <v>987</v>
      </c>
      <c r="B62" s="260" t="s">
        <v>113</v>
      </c>
      <c r="C62" s="68" t="s">
        <v>114</v>
      </c>
      <c r="D62" s="1" t="s">
        <v>285</v>
      </c>
      <c r="E62" s="1">
        <v>610</v>
      </c>
      <c r="F62" s="256">
        <v>124.8</v>
      </c>
    </row>
    <row r="63" spans="1:6" s="176" customFormat="1" ht="14.25">
      <c r="A63" s="143" t="s">
        <v>203</v>
      </c>
      <c r="B63" s="497" t="s">
        <v>113</v>
      </c>
      <c r="C63" s="145" t="s">
        <v>202</v>
      </c>
      <c r="D63" s="144"/>
      <c r="E63" s="144"/>
      <c r="F63" s="307">
        <f>F64</f>
        <v>375892.2</v>
      </c>
    </row>
    <row r="64" spans="1:6" s="70" customFormat="1" ht="52.5">
      <c r="A64" s="63" t="s">
        <v>0</v>
      </c>
      <c r="B64" s="279" t="s">
        <v>113</v>
      </c>
      <c r="C64" s="59" t="s">
        <v>202</v>
      </c>
      <c r="D64" s="60" t="s">
        <v>10</v>
      </c>
      <c r="E64" s="60"/>
      <c r="F64" s="498">
        <f>F65+F108+F131+F143</f>
        <v>375892.2</v>
      </c>
    </row>
    <row r="65" spans="1:6" s="66" customFormat="1" ht="78.75">
      <c r="A65" s="65" t="s">
        <v>479</v>
      </c>
      <c r="B65" s="279" t="s">
        <v>113</v>
      </c>
      <c r="C65" s="59" t="s">
        <v>202</v>
      </c>
      <c r="D65" s="60" t="s">
        <v>35</v>
      </c>
      <c r="E65" s="60"/>
      <c r="F65" s="498">
        <f>F69+F72+F77+F80+F83+F86+F88+F91+F93+F95+F97+F100+F66+F103+F105+F75</f>
        <v>279739.1</v>
      </c>
    </row>
    <row r="66" spans="1:6" s="106" customFormat="1" ht="105">
      <c r="A66" s="346" t="s">
        <v>1218</v>
      </c>
      <c r="B66" s="260" t="s">
        <v>113</v>
      </c>
      <c r="C66" s="68" t="s">
        <v>202</v>
      </c>
      <c r="D66" s="1" t="s">
        <v>1217</v>
      </c>
      <c r="E66" s="1"/>
      <c r="F66" s="256">
        <f>F67+F68</f>
        <v>680.7</v>
      </c>
    </row>
    <row r="67" spans="1:6" s="106" customFormat="1" ht="27">
      <c r="A67" s="78" t="s">
        <v>984</v>
      </c>
      <c r="B67" s="260" t="s">
        <v>113</v>
      </c>
      <c r="C67" s="68" t="s">
        <v>202</v>
      </c>
      <c r="D67" s="1" t="s">
        <v>1217</v>
      </c>
      <c r="E67" s="1" t="s">
        <v>975</v>
      </c>
      <c r="F67" s="256">
        <v>0.1</v>
      </c>
    </row>
    <row r="68" spans="1:6" s="106" customFormat="1" ht="13.5">
      <c r="A68" s="77" t="s">
        <v>992</v>
      </c>
      <c r="B68" s="260" t="s">
        <v>113</v>
      </c>
      <c r="C68" s="68" t="s">
        <v>202</v>
      </c>
      <c r="D68" s="1" t="s">
        <v>1217</v>
      </c>
      <c r="E68" s="1" t="s">
        <v>979</v>
      </c>
      <c r="F68" s="256">
        <v>680.6</v>
      </c>
    </row>
    <row r="69" spans="1:6" s="66" customFormat="1" ht="92.25">
      <c r="A69" s="39" t="s">
        <v>835</v>
      </c>
      <c r="B69" s="260" t="s">
        <v>113</v>
      </c>
      <c r="C69" s="68" t="s">
        <v>202</v>
      </c>
      <c r="D69" s="1" t="s">
        <v>834</v>
      </c>
      <c r="E69" s="1"/>
      <c r="F69" s="256">
        <f>F70+F71</f>
        <v>6366.7</v>
      </c>
    </row>
    <row r="70" spans="1:6" s="66" customFormat="1" ht="27">
      <c r="A70" s="78" t="s">
        <v>984</v>
      </c>
      <c r="B70" s="260" t="s">
        <v>113</v>
      </c>
      <c r="C70" s="68" t="s">
        <v>202</v>
      </c>
      <c r="D70" s="1" t="s">
        <v>834</v>
      </c>
      <c r="E70" s="1">
        <v>240</v>
      </c>
      <c r="F70" s="256">
        <v>7</v>
      </c>
    </row>
    <row r="71" spans="1:6" s="66" customFormat="1" ht="13.5">
      <c r="A71" s="78" t="s">
        <v>992</v>
      </c>
      <c r="B71" s="260" t="s">
        <v>113</v>
      </c>
      <c r="C71" s="68" t="s">
        <v>202</v>
      </c>
      <c r="D71" s="1" t="s">
        <v>834</v>
      </c>
      <c r="E71" s="1">
        <v>310</v>
      </c>
      <c r="F71" s="256">
        <v>6359.7</v>
      </c>
    </row>
    <row r="72" spans="1:6" s="70" customFormat="1" ht="92.25">
      <c r="A72" s="39" t="s">
        <v>480</v>
      </c>
      <c r="B72" s="260" t="s">
        <v>113</v>
      </c>
      <c r="C72" s="68" t="s">
        <v>202</v>
      </c>
      <c r="D72" s="1" t="s">
        <v>103</v>
      </c>
      <c r="E72" s="1"/>
      <c r="F72" s="256">
        <f>F73+F74</f>
        <v>131891.3</v>
      </c>
    </row>
    <row r="73" spans="1:6" s="70" customFormat="1" ht="27">
      <c r="A73" s="78" t="s">
        <v>984</v>
      </c>
      <c r="B73" s="260" t="s">
        <v>113</v>
      </c>
      <c r="C73" s="68" t="s">
        <v>202</v>
      </c>
      <c r="D73" s="1" t="s">
        <v>103</v>
      </c>
      <c r="E73" s="1">
        <v>240</v>
      </c>
      <c r="F73" s="256">
        <v>1300</v>
      </c>
    </row>
    <row r="74" spans="1:6" s="70" customFormat="1" ht="13.5">
      <c r="A74" s="78" t="s">
        <v>992</v>
      </c>
      <c r="B74" s="260" t="s">
        <v>113</v>
      </c>
      <c r="C74" s="68" t="s">
        <v>202</v>
      </c>
      <c r="D74" s="1" t="s">
        <v>103</v>
      </c>
      <c r="E74" s="1">
        <v>310</v>
      </c>
      <c r="F74" s="256">
        <v>130591.3</v>
      </c>
    </row>
    <row r="75" spans="1:6" s="70" customFormat="1" ht="144.75">
      <c r="A75" s="71" t="s">
        <v>1220</v>
      </c>
      <c r="B75" s="260" t="s">
        <v>113</v>
      </c>
      <c r="C75" s="68" t="s">
        <v>202</v>
      </c>
      <c r="D75" s="1" t="s">
        <v>1219</v>
      </c>
      <c r="E75" s="1"/>
      <c r="F75" s="256">
        <f>F76</f>
        <v>43.8</v>
      </c>
    </row>
    <row r="76" spans="1:6" s="70" customFormat="1" ht="13.5">
      <c r="A76" s="78" t="s">
        <v>992</v>
      </c>
      <c r="B76" s="260" t="s">
        <v>113</v>
      </c>
      <c r="C76" s="68" t="s">
        <v>202</v>
      </c>
      <c r="D76" s="1" t="s">
        <v>1219</v>
      </c>
      <c r="E76" s="1" t="s">
        <v>979</v>
      </c>
      <c r="F76" s="256">
        <v>43.8</v>
      </c>
    </row>
    <row r="77" spans="1:6" s="70" customFormat="1" ht="92.25">
      <c r="A77" s="39" t="s">
        <v>483</v>
      </c>
      <c r="B77" s="260" t="s">
        <v>113</v>
      </c>
      <c r="C77" s="68" t="s">
        <v>202</v>
      </c>
      <c r="D77" s="1" t="s">
        <v>106</v>
      </c>
      <c r="E77" s="1"/>
      <c r="F77" s="256">
        <f>F78+F79</f>
        <v>2994.4</v>
      </c>
    </row>
    <row r="78" spans="1:6" s="70" customFormat="1" ht="27">
      <c r="A78" s="78" t="s">
        <v>984</v>
      </c>
      <c r="B78" s="260" t="s">
        <v>113</v>
      </c>
      <c r="C78" s="68" t="s">
        <v>202</v>
      </c>
      <c r="D78" s="1" t="s">
        <v>106</v>
      </c>
      <c r="E78" s="1">
        <v>240</v>
      </c>
      <c r="F78" s="256">
        <v>4</v>
      </c>
    </row>
    <row r="79" spans="1:6" s="70" customFormat="1" ht="13.5">
      <c r="A79" s="78" t="s">
        <v>992</v>
      </c>
      <c r="B79" s="260" t="s">
        <v>113</v>
      </c>
      <c r="C79" s="68" t="s">
        <v>202</v>
      </c>
      <c r="D79" s="1" t="s">
        <v>106</v>
      </c>
      <c r="E79" s="1">
        <v>310</v>
      </c>
      <c r="F79" s="256">
        <v>2990.4</v>
      </c>
    </row>
    <row r="80" spans="1:6" s="70" customFormat="1" ht="92.25">
      <c r="A80" s="39" t="s">
        <v>958</v>
      </c>
      <c r="B80" s="260" t="s">
        <v>113</v>
      </c>
      <c r="C80" s="68" t="s">
        <v>202</v>
      </c>
      <c r="D80" s="1" t="s">
        <v>109</v>
      </c>
      <c r="E80" s="1"/>
      <c r="F80" s="256">
        <f>F82+F81</f>
        <v>26050.5</v>
      </c>
    </row>
    <row r="81" spans="1:6" s="70" customFormat="1" ht="27">
      <c r="A81" s="78" t="s">
        <v>984</v>
      </c>
      <c r="B81" s="260" t="s">
        <v>113</v>
      </c>
      <c r="C81" s="68" t="s">
        <v>202</v>
      </c>
      <c r="D81" s="1" t="s">
        <v>109</v>
      </c>
      <c r="E81" s="1">
        <v>240</v>
      </c>
      <c r="F81" s="256">
        <v>400</v>
      </c>
    </row>
    <row r="82" spans="1:6" s="70" customFormat="1" ht="13.5">
      <c r="A82" s="78" t="s">
        <v>992</v>
      </c>
      <c r="B82" s="260" t="s">
        <v>113</v>
      </c>
      <c r="C82" s="68" t="s">
        <v>202</v>
      </c>
      <c r="D82" s="1" t="s">
        <v>109</v>
      </c>
      <c r="E82" s="1">
        <v>310</v>
      </c>
      <c r="F82" s="256">
        <v>25650.5</v>
      </c>
    </row>
    <row r="83" spans="1:6" s="70" customFormat="1" ht="92.25">
      <c r="A83" s="39" t="s">
        <v>481</v>
      </c>
      <c r="B83" s="260" t="s">
        <v>113</v>
      </c>
      <c r="C83" s="68" t="s">
        <v>202</v>
      </c>
      <c r="D83" s="1" t="s">
        <v>104</v>
      </c>
      <c r="E83" s="1"/>
      <c r="F83" s="256">
        <f>F85+F84</f>
        <v>4225.7</v>
      </c>
    </row>
    <row r="84" spans="1:6" s="70" customFormat="1" ht="27">
      <c r="A84" s="78" t="s">
        <v>984</v>
      </c>
      <c r="B84" s="260" t="s">
        <v>113</v>
      </c>
      <c r="C84" s="68" t="s">
        <v>202</v>
      </c>
      <c r="D84" s="1" t="s">
        <v>104</v>
      </c>
      <c r="E84" s="1">
        <v>240</v>
      </c>
      <c r="F84" s="256">
        <v>30</v>
      </c>
    </row>
    <row r="85" spans="1:6" s="70" customFormat="1" ht="13.5">
      <c r="A85" s="78" t="s">
        <v>992</v>
      </c>
      <c r="B85" s="260" t="s">
        <v>113</v>
      </c>
      <c r="C85" s="68" t="s">
        <v>202</v>
      </c>
      <c r="D85" s="1" t="s">
        <v>104</v>
      </c>
      <c r="E85" s="1">
        <v>310</v>
      </c>
      <c r="F85" s="256">
        <v>4195.7</v>
      </c>
    </row>
    <row r="86" spans="1:6" s="70" customFormat="1" ht="105">
      <c r="A86" s="39" t="s">
        <v>482</v>
      </c>
      <c r="B86" s="260" t="s">
        <v>113</v>
      </c>
      <c r="C86" s="68" t="s">
        <v>202</v>
      </c>
      <c r="D86" s="1" t="s">
        <v>105</v>
      </c>
      <c r="E86" s="1"/>
      <c r="F86" s="256">
        <f>F87</f>
        <v>1612.8</v>
      </c>
    </row>
    <row r="87" spans="1:6" s="70" customFormat="1" ht="26.25">
      <c r="A87" s="39" t="s">
        <v>991</v>
      </c>
      <c r="B87" s="260" t="s">
        <v>113</v>
      </c>
      <c r="C87" s="68" t="s">
        <v>202</v>
      </c>
      <c r="D87" s="1" t="s">
        <v>105</v>
      </c>
      <c r="E87" s="1">
        <v>320</v>
      </c>
      <c r="F87" s="256">
        <v>1612.8</v>
      </c>
    </row>
    <row r="88" spans="1:6" s="70" customFormat="1" ht="92.25">
      <c r="A88" s="39" t="s">
        <v>484</v>
      </c>
      <c r="B88" s="260" t="s">
        <v>113</v>
      </c>
      <c r="C88" s="68" t="s">
        <v>202</v>
      </c>
      <c r="D88" s="1" t="s">
        <v>107</v>
      </c>
      <c r="E88" s="1"/>
      <c r="F88" s="256">
        <f>F89+F90</f>
        <v>962</v>
      </c>
    </row>
    <row r="89" spans="1:6" s="70" customFormat="1" ht="27">
      <c r="A89" s="78" t="s">
        <v>984</v>
      </c>
      <c r="B89" s="260" t="s">
        <v>113</v>
      </c>
      <c r="C89" s="68" t="s">
        <v>202</v>
      </c>
      <c r="D89" s="1" t="s">
        <v>107</v>
      </c>
      <c r="E89" s="1">
        <v>240</v>
      </c>
      <c r="F89" s="256">
        <v>16</v>
      </c>
    </row>
    <row r="90" spans="1:6" s="70" customFormat="1" ht="13.5">
      <c r="A90" s="78" t="s">
        <v>992</v>
      </c>
      <c r="B90" s="260" t="s">
        <v>113</v>
      </c>
      <c r="C90" s="68" t="s">
        <v>202</v>
      </c>
      <c r="D90" s="1" t="s">
        <v>107</v>
      </c>
      <c r="E90" s="1">
        <v>310</v>
      </c>
      <c r="F90" s="256">
        <v>946</v>
      </c>
    </row>
    <row r="91" spans="1:6" s="70" customFormat="1" ht="184.5">
      <c r="A91" s="39" t="s">
        <v>552</v>
      </c>
      <c r="B91" s="260" t="s">
        <v>113</v>
      </c>
      <c r="C91" s="68" t="s">
        <v>202</v>
      </c>
      <c r="D91" s="1" t="s">
        <v>110</v>
      </c>
      <c r="E91" s="1"/>
      <c r="F91" s="256">
        <f>F92</f>
        <v>11.7</v>
      </c>
    </row>
    <row r="92" spans="1:6" s="70" customFormat="1" ht="13.5">
      <c r="A92" s="78" t="s">
        <v>992</v>
      </c>
      <c r="B92" s="260" t="s">
        <v>113</v>
      </c>
      <c r="C92" s="68" t="s">
        <v>202</v>
      </c>
      <c r="D92" s="1" t="s">
        <v>110</v>
      </c>
      <c r="E92" s="1">
        <v>310</v>
      </c>
      <c r="F92" s="256">
        <v>11.7</v>
      </c>
    </row>
    <row r="93" spans="1:6" s="70" customFormat="1" ht="92.25">
      <c r="A93" s="39" t="s">
        <v>133</v>
      </c>
      <c r="B93" s="260" t="s">
        <v>113</v>
      </c>
      <c r="C93" s="68" t="s">
        <v>202</v>
      </c>
      <c r="D93" s="1" t="s">
        <v>108</v>
      </c>
      <c r="E93" s="1"/>
      <c r="F93" s="256">
        <f>F94</f>
        <v>525</v>
      </c>
    </row>
    <row r="94" spans="1:6" s="70" customFormat="1" ht="13.5">
      <c r="A94" s="78" t="s">
        <v>992</v>
      </c>
      <c r="B94" s="260" t="s">
        <v>113</v>
      </c>
      <c r="C94" s="68" t="s">
        <v>202</v>
      </c>
      <c r="D94" s="1" t="s">
        <v>108</v>
      </c>
      <c r="E94" s="1">
        <v>310</v>
      </c>
      <c r="F94" s="256">
        <v>525</v>
      </c>
    </row>
    <row r="95" spans="1:6" s="70" customFormat="1" ht="92.25">
      <c r="A95" s="39" t="s">
        <v>487</v>
      </c>
      <c r="B95" s="260" t="s">
        <v>113</v>
      </c>
      <c r="C95" s="68" t="s">
        <v>202</v>
      </c>
      <c r="D95" s="1" t="s">
        <v>112</v>
      </c>
      <c r="E95" s="1"/>
      <c r="F95" s="256">
        <f>F96</f>
        <v>2185.5</v>
      </c>
    </row>
    <row r="96" spans="1:6" s="70" customFormat="1" ht="26.25">
      <c r="A96" s="39" t="s">
        <v>984</v>
      </c>
      <c r="B96" s="260" t="s">
        <v>113</v>
      </c>
      <c r="C96" s="68" t="s">
        <v>202</v>
      </c>
      <c r="D96" s="1" t="s">
        <v>112</v>
      </c>
      <c r="E96" s="1">
        <v>240</v>
      </c>
      <c r="F96" s="256">
        <v>2185.5</v>
      </c>
    </row>
    <row r="97" spans="1:6" s="70" customFormat="1" ht="92.25">
      <c r="A97" s="39" t="s">
        <v>929</v>
      </c>
      <c r="B97" s="260" t="s">
        <v>113</v>
      </c>
      <c r="C97" s="68" t="s">
        <v>202</v>
      </c>
      <c r="D97" s="1" t="s">
        <v>833</v>
      </c>
      <c r="E97" s="1"/>
      <c r="F97" s="256">
        <f>F98+F99</f>
        <v>40450.4</v>
      </c>
    </row>
    <row r="98" spans="1:6" s="178" customFormat="1" ht="27">
      <c r="A98" s="78" t="s">
        <v>984</v>
      </c>
      <c r="B98" s="260" t="s">
        <v>113</v>
      </c>
      <c r="C98" s="68" t="s">
        <v>202</v>
      </c>
      <c r="D98" s="75" t="s">
        <v>833</v>
      </c>
      <c r="E98" s="75">
        <v>240</v>
      </c>
      <c r="F98" s="256">
        <f>400+4.5+2</f>
        <v>406.5</v>
      </c>
    </row>
    <row r="99" spans="1:6" s="178" customFormat="1" ht="13.5">
      <c r="A99" s="78" t="s">
        <v>992</v>
      </c>
      <c r="B99" s="260" t="s">
        <v>113</v>
      </c>
      <c r="C99" s="68" t="s">
        <v>202</v>
      </c>
      <c r="D99" s="75" t="s">
        <v>833</v>
      </c>
      <c r="E99" s="75">
        <v>310</v>
      </c>
      <c r="F99" s="256">
        <v>40043.9</v>
      </c>
    </row>
    <row r="100" spans="1:6" s="70" customFormat="1" ht="105">
      <c r="A100" s="39" t="s">
        <v>836</v>
      </c>
      <c r="B100" s="260" t="s">
        <v>113</v>
      </c>
      <c r="C100" s="68" t="s">
        <v>202</v>
      </c>
      <c r="D100" s="1" t="s">
        <v>832</v>
      </c>
      <c r="E100" s="1"/>
      <c r="F100" s="256">
        <f>F101+F102</f>
        <v>56732.6</v>
      </c>
    </row>
    <row r="101" spans="1:6" s="70" customFormat="1" ht="27">
      <c r="A101" s="78" t="s">
        <v>984</v>
      </c>
      <c r="B101" s="260" t="s">
        <v>113</v>
      </c>
      <c r="C101" s="68" t="s">
        <v>202</v>
      </c>
      <c r="D101" s="1" t="s">
        <v>832</v>
      </c>
      <c r="E101" s="1">
        <v>240</v>
      </c>
      <c r="F101" s="256">
        <f>680+4+120</f>
        <v>804</v>
      </c>
    </row>
    <row r="102" spans="1:6" s="70" customFormat="1" ht="13.5">
      <c r="A102" s="78" t="s">
        <v>992</v>
      </c>
      <c r="B102" s="260" t="s">
        <v>113</v>
      </c>
      <c r="C102" s="68" t="s">
        <v>202</v>
      </c>
      <c r="D102" s="1" t="s">
        <v>832</v>
      </c>
      <c r="E102" s="1">
        <v>310</v>
      </c>
      <c r="F102" s="256">
        <v>55928.6</v>
      </c>
    </row>
    <row r="103" spans="1:6" s="70" customFormat="1" ht="105">
      <c r="A103" s="71" t="s">
        <v>1223</v>
      </c>
      <c r="B103" s="260" t="s">
        <v>113</v>
      </c>
      <c r="C103" s="68" t="s">
        <v>202</v>
      </c>
      <c r="D103" s="75" t="s">
        <v>1221</v>
      </c>
      <c r="E103" s="75"/>
      <c r="F103" s="256">
        <f>F104</f>
        <v>60.9</v>
      </c>
    </row>
    <row r="104" spans="1:6" s="70" customFormat="1" ht="13.5">
      <c r="A104" s="78" t="s">
        <v>992</v>
      </c>
      <c r="B104" s="260" t="s">
        <v>113</v>
      </c>
      <c r="C104" s="68" t="s">
        <v>202</v>
      </c>
      <c r="D104" s="75" t="s">
        <v>1221</v>
      </c>
      <c r="E104" s="75" t="s">
        <v>979</v>
      </c>
      <c r="F104" s="256">
        <v>60.9</v>
      </c>
    </row>
    <row r="105" spans="1:6" s="70" customFormat="1" ht="118.5">
      <c r="A105" s="346" t="s">
        <v>1224</v>
      </c>
      <c r="B105" s="260" t="s">
        <v>113</v>
      </c>
      <c r="C105" s="68" t="s">
        <v>202</v>
      </c>
      <c r="D105" s="75" t="s">
        <v>1222</v>
      </c>
      <c r="E105" s="75"/>
      <c r="F105" s="256">
        <f>F106+F107</f>
        <v>4945.1</v>
      </c>
    </row>
    <row r="106" spans="1:6" s="70" customFormat="1" ht="27">
      <c r="A106" s="78" t="s">
        <v>984</v>
      </c>
      <c r="B106" s="260" t="s">
        <v>113</v>
      </c>
      <c r="C106" s="68" t="s">
        <v>202</v>
      </c>
      <c r="D106" s="75" t="s">
        <v>1222</v>
      </c>
      <c r="E106" s="75" t="s">
        <v>975</v>
      </c>
      <c r="F106" s="256">
        <v>70</v>
      </c>
    </row>
    <row r="107" spans="1:6" s="70" customFormat="1" ht="13.5">
      <c r="A107" s="78" t="s">
        <v>992</v>
      </c>
      <c r="B107" s="260" t="s">
        <v>113</v>
      </c>
      <c r="C107" s="68" t="s">
        <v>202</v>
      </c>
      <c r="D107" s="75" t="s">
        <v>1222</v>
      </c>
      <c r="E107" s="75" t="s">
        <v>979</v>
      </c>
      <c r="F107" s="256">
        <v>4875.1</v>
      </c>
    </row>
    <row r="108" spans="1:6" s="107" customFormat="1" ht="78.75">
      <c r="A108" s="65" t="s">
        <v>563</v>
      </c>
      <c r="B108" s="279" t="s">
        <v>113</v>
      </c>
      <c r="C108" s="59" t="s">
        <v>202</v>
      </c>
      <c r="D108" s="60" t="s">
        <v>37</v>
      </c>
      <c r="E108" s="60"/>
      <c r="F108" s="498">
        <f>F109+F111+F113+F115+F117+F119+F121+F123+F125+F128</f>
        <v>94139.40000000001</v>
      </c>
    </row>
    <row r="109" spans="1:6" s="66" customFormat="1" ht="92.25">
      <c r="A109" s="39" t="s">
        <v>564</v>
      </c>
      <c r="B109" s="260" t="s">
        <v>113</v>
      </c>
      <c r="C109" s="68" t="s">
        <v>202</v>
      </c>
      <c r="D109" s="1" t="s">
        <v>141</v>
      </c>
      <c r="E109" s="1"/>
      <c r="F109" s="256">
        <f>F110</f>
        <v>256.2</v>
      </c>
    </row>
    <row r="110" spans="1:6" s="66" customFormat="1" ht="26.25">
      <c r="A110" s="39" t="s">
        <v>984</v>
      </c>
      <c r="B110" s="260" t="s">
        <v>113</v>
      </c>
      <c r="C110" s="68" t="s">
        <v>202</v>
      </c>
      <c r="D110" s="1" t="s">
        <v>141</v>
      </c>
      <c r="E110" s="1">
        <v>240</v>
      </c>
      <c r="F110" s="256">
        <v>256.2</v>
      </c>
    </row>
    <row r="111" spans="1:6" s="66" customFormat="1" ht="92.25">
      <c r="A111" s="39" t="s">
        <v>565</v>
      </c>
      <c r="B111" s="260" t="s">
        <v>113</v>
      </c>
      <c r="C111" s="68" t="s">
        <v>202</v>
      </c>
      <c r="D111" s="1" t="s">
        <v>142</v>
      </c>
      <c r="E111" s="1"/>
      <c r="F111" s="256">
        <f>F112</f>
        <v>1146</v>
      </c>
    </row>
    <row r="112" spans="1:6" s="66" customFormat="1" ht="26.25">
      <c r="A112" s="39" t="s">
        <v>984</v>
      </c>
      <c r="B112" s="260" t="s">
        <v>113</v>
      </c>
      <c r="C112" s="68" t="s">
        <v>202</v>
      </c>
      <c r="D112" s="1" t="s">
        <v>142</v>
      </c>
      <c r="E112" s="1">
        <v>240</v>
      </c>
      <c r="F112" s="256">
        <v>1146</v>
      </c>
    </row>
    <row r="113" spans="1:6" s="66" customFormat="1" ht="118.5">
      <c r="A113" s="39" t="s">
        <v>914</v>
      </c>
      <c r="B113" s="260" t="s">
        <v>113</v>
      </c>
      <c r="C113" s="68" t="s">
        <v>202</v>
      </c>
      <c r="D113" s="1" t="s">
        <v>766</v>
      </c>
      <c r="E113" s="1"/>
      <c r="F113" s="256">
        <f>F114</f>
        <v>18671.5</v>
      </c>
    </row>
    <row r="114" spans="1:6" s="66" customFormat="1" ht="13.5">
      <c r="A114" s="78" t="s">
        <v>992</v>
      </c>
      <c r="B114" s="260" t="s">
        <v>113</v>
      </c>
      <c r="C114" s="68" t="s">
        <v>202</v>
      </c>
      <c r="D114" s="1" t="s">
        <v>766</v>
      </c>
      <c r="E114" s="1">
        <v>310</v>
      </c>
      <c r="F114" s="256">
        <v>18671.5</v>
      </c>
    </row>
    <row r="115" spans="1:6" s="66" customFormat="1" ht="92.25">
      <c r="A115" s="39" t="s">
        <v>566</v>
      </c>
      <c r="B115" s="260" t="s">
        <v>113</v>
      </c>
      <c r="C115" s="68" t="s">
        <v>202</v>
      </c>
      <c r="D115" s="1" t="s">
        <v>249</v>
      </c>
      <c r="E115" s="1"/>
      <c r="F115" s="256">
        <f>F116</f>
        <v>8495</v>
      </c>
    </row>
    <row r="116" spans="1:6" s="66" customFormat="1" ht="13.5">
      <c r="A116" s="78" t="s">
        <v>992</v>
      </c>
      <c r="B116" s="260" t="s">
        <v>113</v>
      </c>
      <c r="C116" s="68" t="s">
        <v>202</v>
      </c>
      <c r="D116" s="1" t="s">
        <v>249</v>
      </c>
      <c r="E116" s="1">
        <v>310</v>
      </c>
      <c r="F116" s="256">
        <v>8495</v>
      </c>
    </row>
    <row r="117" spans="1:6" s="66" customFormat="1" ht="144.75">
      <c r="A117" s="39" t="s">
        <v>567</v>
      </c>
      <c r="B117" s="260" t="s">
        <v>113</v>
      </c>
      <c r="C117" s="68" t="s">
        <v>202</v>
      </c>
      <c r="D117" s="1" t="s">
        <v>255</v>
      </c>
      <c r="E117" s="1"/>
      <c r="F117" s="256">
        <f>F118</f>
        <v>1199.5</v>
      </c>
    </row>
    <row r="118" spans="1:6" s="66" customFormat="1" ht="13.5">
      <c r="A118" s="78" t="s">
        <v>992</v>
      </c>
      <c r="B118" s="260" t="s">
        <v>113</v>
      </c>
      <c r="C118" s="68" t="s">
        <v>202</v>
      </c>
      <c r="D118" s="1" t="s">
        <v>255</v>
      </c>
      <c r="E118" s="1">
        <v>310</v>
      </c>
      <c r="F118" s="256">
        <v>1199.5</v>
      </c>
    </row>
    <row r="119" spans="1:6" s="66" customFormat="1" ht="118.5">
      <c r="A119" s="39" t="s">
        <v>139</v>
      </c>
      <c r="B119" s="260" t="s">
        <v>113</v>
      </c>
      <c r="C119" s="68" t="s">
        <v>202</v>
      </c>
      <c r="D119" s="1" t="s">
        <v>252</v>
      </c>
      <c r="E119" s="1"/>
      <c r="F119" s="256">
        <f>F120</f>
        <v>100</v>
      </c>
    </row>
    <row r="120" spans="1:6" s="66" customFormat="1" ht="27">
      <c r="A120" s="78" t="s">
        <v>984</v>
      </c>
      <c r="B120" s="260" t="s">
        <v>113</v>
      </c>
      <c r="C120" s="68" t="s">
        <v>202</v>
      </c>
      <c r="D120" s="1" t="s">
        <v>252</v>
      </c>
      <c r="E120" s="1">
        <v>240</v>
      </c>
      <c r="F120" s="256">
        <v>100</v>
      </c>
    </row>
    <row r="121" spans="1:6" s="66" customFormat="1" ht="118.5">
      <c r="A121" s="39" t="s">
        <v>568</v>
      </c>
      <c r="B121" s="260" t="s">
        <v>113</v>
      </c>
      <c r="C121" s="68" t="s">
        <v>202</v>
      </c>
      <c r="D121" s="1" t="s">
        <v>253</v>
      </c>
      <c r="E121" s="1"/>
      <c r="F121" s="256">
        <f>F122</f>
        <v>292</v>
      </c>
    </row>
    <row r="122" spans="1:6" s="66" customFormat="1" ht="26.25">
      <c r="A122" s="39" t="s">
        <v>991</v>
      </c>
      <c r="B122" s="260" t="s">
        <v>113</v>
      </c>
      <c r="C122" s="68" t="s">
        <v>202</v>
      </c>
      <c r="D122" s="1" t="s">
        <v>253</v>
      </c>
      <c r="E122" s="1">
        <v>320</v>
      </c>
      <c r="F122" s="256">
        <v>292</v>
      </c>
    </row>
    <row r="123" spans="1:6" s="66" customFormat="1" ht="237">
      <c r="A123" s="39" t="s">
        <v>569</v>
      </c>
      <c r="B123" s="260" t="s">
        <v>113</v>
      </c>
      <c r="C123" s="68" t="s">
        <v>202</v>
      </c>
      <c r="D123" s="1" t="s">
        <v>254</v>
      </c>
      <c r="E123" s="1"/>
      <c r="F123" s="256">
        <f>F124</f>
        <v>582</v>
      </c>
    </row>
    <row r="124" spans="1:6" s="66" customFormat="1" ht="26.25">
      <c r="A124" s="39" t="s">
        <v>991</v>
      </c>
      <c r="B124" s="260" t="s">
        <v>113</v>
      </c>
      <c r="C124" s="68" t="s">
        <v>202</v>
      </c>
      <c r="D124" s="1" t="s">
        <v>254</v>
      </c>
      <c r="E124" s="1">
        <v>320</v>
      </c>
      <c r="F124" s="256">
        <v>582</v>
      </c>
    </row>
    <row r="125" spans="1:6" s="66" customFormat="1" ht="132">
      <c r="A125" s="39" t="s">
        <v>930</v>
      </c>
      <c r="B125" s="260" t="s">
        <v>113</v>
      </c>
      <c r="C125" s="68" t="s">
        <v>202</v>
      </c>
      <c r="D125" s="1" t="s">
        <v>837</v>
      </c>
      <c r="E125" s="1"/>
      <c r="F125" s="256">
        <f>F127+F126</f>
        <v>45629.9</v>
      </c>
    </row>
    <row r="126" spans="1:6" s="66" customFormat="1" ht="27">
      <c r="A126" s="78" t="s">
        <v>984</v>
      </c>
      <c r="B126" s="260" t="s">
        <v>113</v>
      </c>
      <c r="C126" s="68" t="s">
        <v>202</v>
      </c>
      <c r="D126" s="1" t="s">
        <v>837</v>
      </c>
      <c r="E126" s="1">
        <v>240</v>
      </c>
      <c r="F126" s="256">
        <v>25</v>
      </c>
    </row>
    <row r="127" spans="1:6" s="66" customFormat="1" ht="13.5">
      <c r="A127" s="78" t="s">
        <v>992</v>
      </c>
      <c r="B127" s="260" t="s">
        <v>113</v>
      </c>
      <c r="C127" s="68" t="s">
        <v>202</v>
      </c>
      <c r="D127" s="1" t="s">
        <v>837</v>
      </c>
      <c r="E127" s="1">
        <v>310</v>
      </c>
      <c r="F127" s="256">
        <v>45604.9</v>
      </c>
    </row>
    <row r="128" spans="1:6" s="66" customFormat="1" ht="103.5" customHeight="1">
      <c r="A128" s="78" t="s">
        <v>959</v>
      </c>
      <c r="B128" s="260" t="s">
        <v>113</v>
      </c>
      <c r="C128" s="68" t="s">
        <v>202</v>
      </c>
      <c r="D128" s="1" t="s">
        <v>842</v>
      </c>
      <c r="E128" s="1"/>
      <c r="F128" s="256">
        <f>F129+F130</f>
        <v>17767.3</v>
      </c>
    </row>
    <row r="129" spans="1:6" s="66" customFormat="1" ht="27">
      <c r="A129" s="78" t="s">
        <v>984</v>
      </c>
      <c r="B129" s="260" t="s">
        <v>113</v>
      </c>
      <c r="C129" s="68" t="s">
        <v>202</v>
      </c>
      <c r="D129" s="1" t="s">
        <v>842</v>
      </c>
      <c r="E129" s="1">
        <v>240</v>
      </c>
      <c r="F129" s="256">
        <v>21.3</v>
      </c>
    </row>
    <row r="130" spans="1:6" s="66" customFormat="1" ht="13.5">
      <c r="A130" s="78" t="s">
        <v>992</v>
      </c>
      <c r="B130" s="260" t="s">
        <v>113</v>
      </c>
      <c r="C130" s="68" t="s">
        <v>202</v>
      </c>
      <c r="D130" s="1" t="s">
        <v>842</v>
      </c>
      <c r="E130" s="1">
        <v>310</v>
      </c>
      <c r="F130" s="256">
        <v>17746</v>
      </c>
    </row>
    <row r="131" spans="1:6" s="70" customFormat="1" ht="78.75">
      <c r="A131" s="65" t="s">
        <v>570</v>
      </c>
      <c r="B131" s="279" t="s">
        <v>113</v>
      </c>
      <c r="C131" s="59" t="s">
        <v>202</v>
      </c>
      <c r="D131" s="60" t="s">
        <v>39</v>
      </c>
      <c r="E131" s="60"/>
      <c r="F131" s="498">
        <f>F134+F136+F138+F141+F132</f>
        <v>1789</v>
      </c>
    </row>
    <row r="132" spans="1:6" s="70" customFormat="1" ht="118.5">
      <c r="A132" s="71" t="s">
        <v>997</v>
      </c>
      <c r="B132" s="260" t="s">
        <v>113</v>
      </c>
      <c r="C132" s="68" t="s">
        <v>202</v>
      </c>
      <c r="D132" s="1" t="s">
        <v>996</v>
      </c>
      <c r="E132" s="1"/>
      <c r="F132" s="256">
        <f>F133</f>
        <v>180.5</v>
      </c>
    </row>
    <row r="133" spans="1:6" s="70" customFormat="1" ht="26.25">
      <c r="A133" s="74" t="s">
        <v>235</v>
      </c>
      <c r="B133" s="260" t="s">
        <v>113</v>
      </c>
      <c r="C133" s="68" t="s">
        <v>202</v>
      </c>
      <c r="D133" s="1" t="s">
        <v>996</v>
      </c>
      <c r="E133" s="1" t="s">
        <v>234</v>
      </c>
      <c r="F133" s="256">
        <v>180.5</v>
      </c>
    </row>
    <row r="134" spans="1:6" s="66" customFormat="1" ht="78.75">
      <c r="A134" s="39" t="s">
        <v>571</v>
      </c>
      <c r="B134" s="260" t="s">
        <v>113</v>
      </c>
      <c r="C134" s="68" t="s">
        <v>202</v>
      </c>
      <c r="D134" s="1" t="s">
        <v>143</v>
      </c>
      <c r="E134" s="1"/>
      <c r="F134" s="256">
        <f>F135</f>
        <v>391</v>
      </c>
    </row>
    <row r="135" spans="1:6" s="70" customFormat="1" ht="26.25">
      <c r="A135" s="39" t="s">
        <v>984</v>
      </c>
      <c r="B135" s="260" t="s">
        <v>113</v>
      </c>
      <c r="C135" s="68" t="s">
        <v>202</v>
      </c>
      <c r="D135" s="1" t="s">
        <v>143</v>
      </c>
      <c r="E135" s="1">
        <v>240</v>
      </c>
      <c r="F135" s="256">
        <v>391</v>
      </c>
    </row>
    <row r="136" spans="1:6" s="66" customFormat="1" ht="78.75">
      <c r="A136" s="39" t="s">
        <v>572</v>
      </c>
      <c r="B136" s="260" t="s">
        <v>113</v>
      </c>
      <c r="C136" s="68" t="s">
        <v>202</v>
      </c>
      <c r="D136" s="1" t="s">
        <v>144</v>
      </c>
      <c r="E136" s="1"/>
      <c r="F136" s="256">
        <f>F137</f>
        <v>637.5</v>
      </c>
    </row>
    <row r="137" spans="1:6" s="66" customFormat="1" ht="26.25">
      <c r="A137" s="39" t="s">
        <v>984</v>
      </c>
      <c r="B137" s="260" t="s">
        <v>113</v>
      </c>
      <c r="C137" s="68" t="s">
        <v>202</v>
      </c>
      <c r="D137" s="1" t="s">
        <v>144</v>
      </c>
      <c r="E137" s="1">
        <v>240</v>
      </c>
      <c r="F137" s="256">
        <v>637.5</v>
      </c>
    </row>
    <row r="138" spans="1:6" s="66" customFormat="1" ht="92.25">
      <c r="A138" s="39" t="s">
        <v>573</v>
      </c>
      <c r="B138" s="260" t="s">
        <v>113</v>
      </c>
      <c r="C138" s="68" t="s">
        <v>202</v>
      </c>
      <c r="D138" s="1" t="s">
        <v>145</v>
      </c>
      <c r="E138" s="1"/>
      <c r="F138" s="256">
        <f>F139+F140</f>
        <v>520</v>
      </c>
    </row>
    <row r="139" spans="1:6" s="66" customFormat="1" ht="26.25">
      <c r="A139" s="39" t="s">
        <v>984</v>
      </c>
      <c r="B139" s="260" t="s">
        <v>113</v>
      </c>
      <c r="C139" s="68" t="s">
        <v>202</v>
      </c>
      <c r="D139" s="1" t="s">
        <v>145</v>
      </c>
      <c r="E139" s="1">
        <v>240</v>
      </c>
      <c r="F139" s="256">
        <v>100</v>
      </c>
    </row>
    <row r="140" spans="1:6" s="66" customFormat="1" ht="26.25">
      <c r="A140" s="39" t="s">
        <v>991</v>
      </c>
      <c r="B140" s="260" t="s">
        <v>113</v>
      </c>
      <c r="C140" s="68" t="s">
        <v>202</v>
      </c>
      <c r="D140" s="1" t="s">
        <v>145</v>
      </c>
      <c r="E140" s="1">
        <v>320</v>
      </c>
      <c r="F140" s="256">
        <v>420</v>
      </c>
    </row>
    <row r="141" spans="1:6" s="66" customFormat="1" ht="92.25">
      <c r="A141" s="39" t="s">
        <v>505</v>
      </c>
      <c r="B141" s="260" t="s">
        <v>113</v>
      </c>
      <c r="C141" s="68" t="s">
        <v>202</v>
      </c>
      <c r="D141" s="1" t="s">
        <v>146</v>
      </c>
      <c r="E141" s="1"/>
      <c r="F141" s="256">
        <f>F142</f>
        <v>60</v>
      </c>
    </row>
    <row r="142" spans="1:6" s="66" customFormat="1" ht="26.25">
      <c r="A142" s="39" t="s">
        <v>984</v>
      </c>
      <c r="B142" s="260" t="s">
        <v>113</v>
      </c>
      <c r="C142" s="68" t="s">
        <v>202</v>
      </c>
      <c r="D142" s="1" t="s">
        <v>146</v>
      </c>
      <c r="E142" s="1">
        <v>240</v>
      </c>
      <c r="F142" s="256">
        <v>60</v>
      </c>
    </row>
    <row r="143" spans="1:6" s="70" customFormat="1" ht="78.75">
      <c r="A143" s="65" t="s">
        <v>574</v>
      </c>
      <c r="B143" s="279" t="s">
        <v>113</v>
      </c>
      <c r="C143" s="59" t="s">
        <v>202</v>
      </c>
      <c r="D143" s="60" t="s">
        <v>40</v>
      </c>
      <c r="E143" s="60"/>
      <c r="F143" s="498">
        <f>F144+F146</f>
        <v>224.7</v>
      </c>
    </row>
    <row r="144" spans="1:6" s="66" customFormat="1" ht="92.25">
      <c r="A144" s="39" t="s">
        <v>575</v>
      </c>
      <c r="B144" s="260" t="s">
        <v>113</v>
      </c>
      <c r="C144" s="68" t="s">
        <v>202</v>
      </c>
      <c r="D144" s="1" t="s">
        <v>284</v>
      </c>
      <c r="E144" s="1"/>
      <c r="F144" s="256">
        <f>F145</f>
        <v>25</v>
      </c>
    </row>
    <row r="145" spans="1:6" s="66" customFormat="1" ht="26.25">
      <c r="A145" s="39" t="s">
        <v>984</v>
      </c>
      <c r="B145" s="260" t="s">
        <v>113</v>
      </c>
      <c r="C145" s="68" t="s">
        <v>202</v>
      </c>
      <c r="D145" s="1" t="s">
        <v>284</v>
      </c>
      <c r="E145" s="1">
        <v>240</v>
      </c>
      <c r="F145" s="256">
        <v>25</v>
      </c>
    </row>
    <row r="146" spans="1:6" s="66" customFormat="1" ht="105">
      <c r="A146" s="71" t="s">
        <v>1026</v>
      </c>
      <c r="B146" s="260" t="s">
        <v>113</v>
      </c>
      <c r="C146" s="68" t="s">
        <v>202</v>
      </c>
      <c r="D146" s="75" t="s">
        <v>1025</v>
      </c>
      <c r="E146" s="75"/>
      <c r="F146" s="256">
        <f>F147+F148</f>
        <v>199.7</v>
      </c>
    </row>
    <row r="147" spans="1:6" s="66" customFormat="1" ht="26.25">
      <c r="A147" s="39" t="s">
        <v>984</v>
      </c>
      <c r="B147" s="260" t="s">
        <v>113</v>
      </c>
      <c r="C147" s="68" t="s">
        <v>202</v>
      </c>
      <c r="D147" s="75" t="s">
        <v>1025</v>
      </c>
      <c r="E147" s="75" t="s">
        <v>975</v>
      </c>
      <c r="F147" s="256">
        <v>75</v>
      </c>
    </row>
    <row r="148" spans="1:6" s="66" customFormat="1" ht="13.5">
      <c r="A148" s="72" t="s">
        <v>987</v>
      </c>
      <c r="B148" s="260" t="s">
        <v>113</v>
      </c>
      <c r="C148" s="68" t="s">
        <v>202</v>
      </c>
      <c r="D148" s="75" t="s">
        <v>1025</v>
      </c>
      <c r="E148" s="75" t="s">
        <v>978</v>
      </c>
      <c r="F148" s="256">
        <v>124.7</v>
      </c>
    </row>
    <row r="149" spans="1:6" s="176" customFormat="1" ht="14.25">
      <c r="A149" s="143" t="s">
        <v>182</v>
      </c>
      <c r="B149" s="497" t="s">
        <v>113</v>
      </c>
      <c r="C149" s="145" t="s">
        <v>183</v>
      </c>
      <c r="D149" s="144"/>
      <c r="E149" s="144"/>
      <c r="F149" s="307">
        <f>F150</f>
        <v>64993.1</v>
      </c>
    </row>
    <row r="150" spans="1:6" s="58" customFormat="1" ht="52.5">
      <c r="A150" s="63" t="s">
        <v>0</v>
      </c>
      <c r="B150" s="279" t="s">
        <v>113</v>
      </c>
      <c r="C150" s="59" t="s">
        <v>183</v>
      </c>
      <c r="D150" s="60" t="s">
        <v>10</v>
      </c>
      <c r="E150" s="60"/>
      <c r="F150" s="498">
        <f>F151+F154</f>
        <v>64993.1</v>
      </c>
    </row>
    <row r="151" spans="1:6" s="58" customFormat="1" ht="78.75">
      <c r="A151" s="65" t="s">
        <v>479</v>
      </c>
      <c r="B151" s="279" t="s">
        <v>113</v>
      </c>
      <c r="C151" s="59" t="s">
        <v>183</v>
      </c>
      <c r="D151" s="60" t="s">
        <v>35</v>
      </c>
      <c r="E151" s="60"/>
      <c r="F151" s="498">
        <f>F152</f>
        <v>13553</v>
      </c>
    </row>
    <row r="152" spans="1:6" s="70" customFormat="1" ht="78.75">
      <c r="A152" s="39" t="s">
        <v>486</v>
      </c>
      <c r="B152" s="260" t="s">
        <v>113</v>
      </c>
      <c r="C152" s="68" t="s">
        <v>183</v>
      </c>
      <c r="D152" s="1" t="s">
        <v>111</v>
      </c>
      <c r="E152" s="1"/>
      <c r="F152" s="256">
        <f>F153</f>
        <v>13553</v>
      </c>
    </row>
    <row r="153" spans="1:6" s="70" customFormat="1" ht="13.5">
      <c r="A153" s="78" t="s">
        <v>992</v>
      </c>
      <c r="B153" s="260" t="s">
        <v>113</v>
      </c>
      <c r="C153" s="68" t="s">
        <v>183</v>
      </c>
      <c r="D153" s="1" t="s">
        <v>111</v>
      </c>
      <c r="E153" s="1">
        <v>310</v>
      </c>
      <c r="F153" s="256">
        <v>13553</v>
      </c>
    </row>
    <row r="154" spans="1:6" s="58" customFormat="1" ht="78.75">
      <c r="A154" s="65" t="s">
        <v>563</v>
      </c>
      <c r="B154" s="279" t="s">
        <v>113</v>
      </c>
      <c r="C154" s="59" t="s">
        <v>183</v>
      </c>
      <c r="D154" s="60" t="s">
        <v>37</v>
      </c>
      <c r="E154" s="60"/>
      <c r="F154" s="498">
        <f>F157+F159+F161+F155</f>
        <v>51440.1</v>
      </c>
    </row>
    <row r="155" spans="1:6" s="58" customFormat="1" ht="105">
      <c r="A155" s="77" t="s">
        <v>1228</v>
      </c>
      <c r="B155" s="260" t="s">
        <v>113</v>
      </c>
      <c r="C155" s="68" t="s">
        <v>183</v>
      </c>
      <c r="D155" s="75" t="s">
        <v>1227</v>
      </c>
      <c r="E155" s="104"/>
      <c r="F155" s="256">
        <f>F156</f>
        <v>6845</v>
      </c>
    </row>
    <row r="156" spans="1:6" s="58" customFormat="1" ht="13.5">
      <c r="A156" s="78" t="s">
        <v>992</v>
      </c>
      <c r="B156" s="260" t="s">
        <v>113</v>
      </c>
      <c r="C156" s="68" t="s">
        <v>183</v>
      </c>
      <c r="D156" s="75" t="s">
        <v>1227</v>
      </c>
      <c r="E156" s="75">
        <v>310</v>
      </c>
      <c r="F156" s="256">
        <v>6845</v>
      </c>
    </row>
    <row r="157" spans="1:6" s="58" customFormat="1" ht="92.25">
      <c r="A157" s="71" t="s">
        <v>787</v>
      </c>
      <c r="B157" s="260" t="s">
        <v>113</v>
      </c>
      <c r="C157" s="68" t="s">
        <v>183</v>
      </c>
      <c r="D157" s="1" t="s">
        <v>786</v>
      </c>
      <c r="E157" s="1"/>
      <c r="F157" s="256">
        <f>F158</f>
        <v>906.6</v>
      </c>
    </row>
    <row r="158" spans="1:6" s="58" customFormat="1" ht="13.5">
      <c r="A158" s="77" t="s">
        <v>992</v>
      </c>
      <c r="B158" s="260" t="s">
        <v>113</v>
      </c>
      <c r="C158" s="68" t="s">
        <v>183</v>
      </c>
      <c r="D158" s="1" t="s">
        <v>786</v>
      </c>
      <c r="E158" s="1">
        <v>310</v>
      </c>
      <c r="F158" s="256">
        <v>906.6</v>
      </c>
    </row>
    <row r="159" spans="1:6" s="66" customFormat="1" ht="92.25">
      <c r="A159" s="39" t="s">
        <v>577</v>
      </c>
      <c r="B159" s="260" t="s">
        <v>113</v>
      </c>
      <c r="C159" s="68" t="s">
        <v>183</v>
      </c>
      <c r="D159" s="1" t="s">
        <v>250</v>
      </c>
      <c r="E159" s="1"/>
      <c r="F159" s="256">
        <f>F160</f>
        <v>13153.4</v>
      </c>
    </row>
    <row r="160" spans="1:6" s="66" customFormat="1" ht="13.5">
      <c r="A160" s="78" t="s">
        <v>992</v>
      </c>
      <c r="B160" s="260" t="s">
        <v>113</v>
      </c>
      <c r="C160" s="68" t="s">
        <v>183</v>
      </c>
      <c r="D160" s="1" t="s">
        <v>250</v>
      </c>
      <c r="E160" s="1">
        <v>310</v>
      </c>
      <c r="F160" s="256">
        <v>13153.4</v>
      </c>
    </row>
    <row r="161" spans="1:6" s="66" customFormat="1" ht="78.75">
      <c r="A161" s="39" t="s">
        <v>418</v>
      </c>
      <c r="B161" s="260" t="s">
        <v>113</v>
      </c>
      <c r="C161" s="68" t="s">
        <v>183</v>
      </c>
      <c r="D161" s="1" t="s">
        <v>251</v>
      </c>
      <c r="E161" s="1"/>
      <c r="F161" s="256">
        <f>F162</f>
        <v>30535.1</v>
      </c>
    </row>
    <row r="162" spans="1:6" s="66" customFormat="1" ht="13.5">
      <c r="A162" s="78" t="s">
        <v>992</v>
      </c>
      <c r="B162" s="260" t="s">
        <v>113</v>
      </c>
      <c r="C162" s="68" t="s">
        <v>183</v>
      </c>
      <c r="D162" s="1" t="s">
        <v>251</v>
      </c>
      <c r="E162" s="1">
        <v>310</v>
      </c>
      <c r="F162" s="256">
        <v>30535.1</v>
      </c>
    </row>
    <row r="163" spans="1:6" s="176" customFormat="1" ht="14.25">
      <c r="A163" s="143" t="s">
        <v>173</v>
      </c>
      <c r="B163" s="497" t="s">
        <v>113</v>
      </c>
      <c r="C163" s="145" t="s">
        <v>172</v>
      </c>
      <c r="D163" s="144"/>
      <c r="E163" s="144"/>
      <c r="F163" s="307">
        <f>F164</f>
        <v>25050.600000000002</v>
      </c>
    </row>
    <row r="164" spans="1:6" s="58" customFormat="1" ht="52.5">
      <c r="A164" s="63" t="s">
        <v>0</v>
      </c>
      <c r="B164" s="279" t="s">
        <v>113</v>
      </c>
      <c r="C164" s="59" t="s">
        <v>172</v>
      </c>
      <c r="D164" s="60" t="s">
        <v>10</v>
      </c>
      <c r="E164" s="60"/>
      <c r="F164" s="498">
        <f>F165</f>
        <v>25050.600000000002</v>
      </c>
    </row>
    <row r="165" spans="1:6" s="70" customFormat="1" ht="92.25">
      <c r="A165" s="65" t="s">
        <v>500</v>
      </c>
      <c r="B165" s="279" t="s">
        <v>113</v>
      </c>
      <c r="C165" s="59" t="s">
        <v>172</v>
      </c>
      <c r="D165" s="60" t="s">
        <v>38</v>
      </c>
      <c r="E165" s="60"/>
      <c r="F165" s="498">
        <f>F166</f>
        <v>25050.600000000002</v>
      </c>
    </row>
    <row r="166" spans="1:6" s="66" customFormat="1" ht="92.25">
      <c r="A166" s="39" t="s">
        <v>501</v>
      </c>
      <c r="B166" s="260" t="s">
        <v>113</v>
      </c>
      <c r="C166" s="68" t="s">
        <v>172</v>
      </c>
      <c r="D166" s="1" t="s">
        <v>256</v>
      </c>
      <c r="E166" s="1"/>
      <c r="F166" s="256">
        <f>F167+F168</f>
        <v>25050.600000000002</v>
      </c>
    </row>
    <row r="167" spans="1:6" s="66" customFormat="1" ht="26.25">
      <c r="A167" s="88" t="s">
        <v>974</v>
      </c>
      <c r="B167" s="260" t="s">
        <v>113</v>
      </c>
      <c r="C167" s="68" t="s">
        <v>172</v>
      </c>
      <c r="D167" s="1" t="s">
        <v>256</v>
      </c>
      <c r="E167" s="1">
        <v>120</v>
      </c>
      <c r="F167" s="256">
        <v>23583.9</v>
      </c>
    </row>
    <row r="168" spans="1:6" s="66" customFormat="1" ht="26.25">
      <c r="A168" s="39" t="s">
        <v>984</v>
      </c>
      <c r="B168" s="260" t="s">
        <v>113</v>
      </c>
      <c r="C168" s="68" t="s">
        <v>172</v>
      </c>
      <c r="D168" s="1" t="s">
        <v>256</v>
      </c>
      <c r="E168" s="1">
        <v>240</v>
      </c>
      <c r="F168" s="256">
        <v>1466.7</v>
      </c>
    </row>
    <row r="169" spans="1:6" s="176" customFormat="1" ht="27">
      <c r="A169" s="143" t="s">
        <v>698</v>
      </c>
      <c r="B169" s="497" t="s">
        <v>5</v>
      </c>
      <c r="C169" s="145"/>
      <c r="D169" s="144"/>
      <c r="E169" s="144"/>
      <c r="F169" s="307">
        <f>F170++F253+F269+F311+F350+F358+F322+F401</f>
        <v>168261.3</v>
      </c>
    </row>
    <row r="170" spans="1:6" s="148" customFormat="1" ht="14.25">
      <c r="A170" s="143" t="s">
        <v>267</v>
      </c>
      <c r="B170" s="497" t="s">
        <v>5</v>
      </c>
      <c r="C170" s="145" t="s">
        <v>266</v>
      </c>
      <c r="D170" s="144"/>
      <c r="E170" s="144"/>
      <c r="F170" s="307">
        <f>F171+F211</f>
        <v>82428.8</v>
      </c>
    </row>
    <row r="171" spans="1:6" s="148" customFormat="1" ht="41.25">
      <c r="A171" s="143" t="s">
        <v>205</v>
      </c>
      <c r="B171" s="497" t="s">
        <v>5</v>
      </c>
      <c r="C171" s="145" t="s">
        <v>148</v>
      </c>
      <c r="D171" s="144"/>
      <c r="E171" s="144"/>
      <c r="F171" s="307">
        <f>F172+F177+F182+F190</f>
        <v>73080.8</v>
      </c>
    </row>
    <row r="172" spans="1:6" s="108" customFormat="1" ht="52.5">
      <c r="A172" s="63" t="s">
        <v>199</v>
      </c>
      <c r="B172" s="279" t="s">
        <v>5</v>
      </c>
      <c r="C172" s="59" t="s">
        <v>148</v>
      </c>
      <c r="D172" s="60" t="s">
        <v>200</v>
      </c>
      <c r="E172" s="60"/>
      <c r="F172" s="498">
        <f>F173</f>
        <v>668.4</v>
      </c>
    </row>
    <row r="173" spans="1:6" s="66" customFormat="1" ht="105">
      <c r="A173" s="65" t="s">
        <v>562</v>
      </c>
      <c r="B173" s="279" t="s">
        <v>5</v>
      </c>
      <c r="C173" s="59" t="s">
        <v>148</v>
      </c>
      <c r="D173" s="60" t="s">
        <v>201</v>
      </c>
      <c r="E173" s="60"/>
      <c r="F173" s="498">
        <f>F174</f>
        <v>668.4</v>
      </c>
    </row>
    <row r="174" spans="1:6" s="70" customFormat="1" ht="118.5">
      <c r="A174" s="73" t="s">
        <v>578</v>
      </c>
      <c r="B174" s="260" t="s">
        <v>5</v>
      </c>
      <c r="C174" s="68" t="s">
        <v>148</v>
      </c>
      <c r="D174" s="1" t="s">
        <v>204</v>
      </c>
      <c r="E174" s="1"/>
      <c r="F174" s="256">
        <f>F175+F176</f>
        <v>668.4</v>
      </c>
    </row>
    <row r="175" spans="1:6" s="70" customFormat="1" ht="26.25">
      <c r="A175" s="72" t="s">
        <v>974</v>
      </c>
      <c r="B175" s="260" t="s">
        <v>5</v>
      </c>
      <c r="C175" s="68" t="s">
        <v>148</v>
      </c>
      <c r="D175" s="1" t="s">
        <v>204</v>
      </c>
      <c r="E175" s="1">
        <v>120</v>
      </c>
      <c r="F175" s="256">
        <v>548.4</v>
      </c>
    </row>
    <row r="176" spans="1:6" s="70" customFormat="1" ht="26.25">
      <c r="A176" s="72" t="s">
        <v>984</v>
      </c>
      <c r="B176" s="260" t="s">
        <v>5</v>
      </c>
      <c r="C176" s="68" t="s">
        <v>148</v>
      </c>
      <c r="D176" s="1" t="s">
        <v>204</v>
      </c>
      <c r="E176" s="1">
        <v>240</v>
      </c>
      <c r="F176" s="256">
        <v>120</v>
      </c>
    </row>
    <row r="177" spans="1:6" s="70" customFormat="1" ht="39">
      <c r="A177" s="63" t="s">
        <v>209</v>
      </c>
      <c r="B177" s="279" t="s">
        <v>5</v>
      </c>
      <c r="C177" s="109" t="s">
        <v>148</v>
      </c>
      <c r="D177" s="60" t="s">
        <v>9</v>
      </c>
      <c r="E177" s="60"/>
      <c r="F177" s="498">
        <f>F178</f>
        <v>1106.7</v>
      </c>
    </row>
    <row r="178" spans="1:6" s="70" customFormat="1" ht="78.75">
      <c r="A178" s="65" t="s">
        <v>940</v>
      </c>
      <c r="B178" s="279" t="s">
        <v>5</v>
      </c>
      <c r="C178" s="59" t="s">
        <v>148</v>
      </c>
      <c r="D178" s="60" t="s">
        <v>32</v>
      </c>
      <c r="E178" s="60"/>
      <c r="F178" s="498">
        <f>F179</f>
        <v>1106.7</v>
      </c>
    </row>
    <row r="179" spans="1:6" s="70" customFormat="1" ht="105">
      <c r="A179" s="74" t="s">
        <v>579</v>
      </c>
      <c r="B179" s="260" t="s">
        <v>5</v>
      </c>
      <c r="C179" s="68" t="s">
        <v>148</v>
      </c>
      <c r="D179" s="1" t="s">
        <v>97</v>
      </c>
      <c r="E179" s="1"/>
      <c r="F179" s="256">
        <f>F180+F181</f>
        <v>1106.7</v>
      </c>
    </row>
    <row r="180" spans="1:6" s="70" customFormat="1" ht="26.25">
      <c r="A180" s="88" t="s">
        <v>974</v>
      </c>
      <c r="B180" s="260" t="s">
        <v>5</v>
      </c>
      <c r="C180" s="68" t="s">
        <v>148</v>
      </c>
      <c r="D180" s="1" t="s">
        <v>97</v>
      </c>
      <c r="E180" s="1">
        <v>120</v>
      </c>
      <c r="F180" s="256">
        <v>922.2</v>
      </c>
    </row>
    <row r="181" spans="1:6" s="70" customFormat="1" ht="26.25">
      <c r="A181" s="72" t="s">
        <v>984</v>
      </c>
      <c r="B181" s="260" t="s">
        <v>5</v>
      </c>
      <c r="C181" s="68" t="s">
        <v>148</v>
      </c>
      <c r="D181" s="1" t="s">
        <v>97</v>
      </c>
      <c r="E181" s="1">
        <v>240</v>
      </c>
      <c r="F181" s="256">
        <v>184.5</v>
      </c>
    </row>
    <row r="182" spans="1:6" s="70" customFormat="1" ht="39">
      <c r="A182" s="63" t="s">
        <v>430</v>
      </c>
      <c r="B182" s="279" t="s">
        <v>5</v>
      </c>
      <c r="C182" s="59" t="s">
        <v>148</v>
      </c>
      <c r="D182" s="60" t="s">
        <v>13</v>
      </c>
      <c r="E182" s="60"/>
      <c r="F182" s="498">
        <f>F183</f>
        <v>3039.7000000000003</v>
      </c>
    </row>
    <row r="183" spans="1:6" s="66" customFormat="1" ht="66">
      <c r="A183" s="65" t="s">
        <v>580</v>
      </c>
      <c r="B183" s="279" t="s">
        <v>5</v>
      </c>
      <c r="C183" s="59" t="s">
        <v>148</v>
      </c>
      <c r="D183" s="60" t="s">
        <v>46</v>
      </c>
      <c r="E183" s="60"/>
      <c r="F183" s="498">
        <f>F187+F184</f>
        <v>3039.7000000000003</v>
      </c>
    </row>
    <row r="184" spans="1:6" s="70" customFormat="1" ht="105">
      <c r="A184" s="74" t="s">
        <v>431</v>
      </c>
      <c r="B184" s="260" t="s">
        <v>5</v>
      </c>
      <c r="C184" s="68" t="s">
        <v>148</v>
      </c>
      <c r="D184" s="1" t="s">
        <v>193</v>
      </c>
      <c r="E184" s="1"/>
      <c r="F184" s="256">
        <f>F185+F186</f>
        <v>2416.6000000000004</v>
      </c>
    </row>
    <row r="185" spans="1:6" s="70" customFormat="1" ht="26.25">
      <c r="A185" s="88" t="s">
        <v>974</v>
      </c>
      <c r="B185" s="260" t="s">
        <v>5</v>
      </c>
      <c r="C185" s="68" t="s">
        <v>148</v>
      </c>
      <c r="D185" s="1" t="s">
        <v>193</v>
      </c>
      <c r="E185" s="1">
        <v>120</v>
      </c>
      <c r="F185" s="256">
        <v>2315.8</v>
      </c>
    </row>
    <row r="186" spans="1:6" s="70" customFormat="1" ht="26.25">
      <c r="A186" s="88" t="s">
        <v>984</v>
      </c>
      <c r="B186" s="260" t="s">
        <v>5</v>
      </c>
      <c r="C186" s="68" t="s">
        <v>148</v>
      </c>
      <c r="D186" s="1" t="s">
        <v>193</v>
      </c>
      <c r="E186" s="1">
        <v>240</v>
      </c>
      <c r="F186" s="256">
        <v>100.8</v>
      </c>
    </row>
    <row r="187" spans="1:6" s="70" customFormat="1" ht="105">
      <c r="A187" s="74" t="s">
        <v>581</v>
      </c>
      <c r="B187" s="260" t="s">
        <v>5</v>
      </c>
      <c r="C187" s="68" t="s">
        <v>148</v>
      </c>
      <c r="D187" s="1" t="s">
        <v>192</v>
      </c>
      <c r="E187" s="1"/>
      <c r="F187" s="256">
        <f>F188+F189</f>
        <v>623.1</v>
      </c>
    </row>
    <row r="188" spans="1:6" s="70" customFormat="1" ht="26.25">
      <c r="A188" s="88" t="s">
        <v>974</v>
      </c>
      <c r="B188" s="260" t="s">
        <v>5</v>
      </c>
      <c r="C188" s="68" t="s">
        <v>148</v>
      </c>
      <c r="D188" s="1" t="s">
        <v>192</v>
      </c>
      <c r="E188" s="1">
        <v>120</v>
      </c>
      <c r="F188" s="256">
        <v>578.9</v>
      </c>
    </row>
    <row r="189" spans="1:6" s="70" customFormat="1" ht="26.25">
      <c r="A189" s="88" t="s">
        <v>984</v>
      </c>
      <c r="B189" s="260" t="s">
        <v>5</v>
      </c>
      <c r="C189" s="68" t="s">
        <v>148</v>
      </c>
      <c r="D189" s="1" t="s">
        <v>192</v>
      </c>
      <c r="E189" s="1">
        <v>240</v>
      </c>
      <c r="F189" s="256">
        <v>44.2</v>
      </c>
    </row>
    <row r="190" spans="1:6" s="99" customFormat="1" ht="26.25">
      <c r="A190" s="63" t="s">
        <v>164</v>
      </c>
      <c r="B190" s="499" t="s">
        <v>5</v>
      </c>
      <c r="C190" s="59" t="s">
        <v>148</v>
      </c>
      <c r="D190" s="89" t="s">
        <v>163</v>
      </c>
      <c r="E190" s="89"/>
      <c r="F190" s="500">
        <f>F191+F194</f>
        <v>68266</v>
      </c>
    </row>
    <row r="191" spans="1:6" s="99" customFormat="1" ht="39">
      <c r="A191" s="65" t="s">
        <v>162</v>
      </c>
      <c r="B191" s="279" t="s">
        <v>5</v>
      </c>
      <c r="C191" s="59" t="s">
        <v>148</v>
      </c>
      <c r="D191" s="60" t="s">
        <v>161</v>
      </c>
      <c r="E191" s="60"/>
      <c r="F191" s="498">
        <f>F192</f>
        <v>3335</v>
      </c>
    </row>
    <row r="192" spans="1:6" ht="53.25">
      <c r="A192" s="77" t="s">
        <v>87</v>
      </c>
      <c r="B192" s="501" t="s">
        <v>5</v>
      </c>
      <c r="C192" s="68" t="s">
        <v>148</v>
      </c>
      <c r="D192" s="80" t="s">
        <v>160</v>
      </c>
      <c r="E192" s="80"/>
      <c r="F192" s="502">
        <f>F193</f>
        <v>3335</v>
      </c>
    </row>
    <row r="193" spans="1:6" ht="26.25">
      <c r="A193" s="88" t="s">
        <v>974</v>
      </c>
      <c r="B193" s="501" t="s">
        <v>5</v>
      </c>
      <c r="C193" s="68" t="s">
        <v>148</v>
      </c>
      <c r="D193" s="80" t="s">
        <v>160</v>
      </c>
      <c r="E193" s="80">
        <v>120</v>
      </c>
      <c r="F193" s="502">
        <v>3335</v>
      </c>
    </row>
    <row r="194" spans="1:6" s="99" customFormat="1" ht="13.5">
      <c r="A194" s="65" t="s">
        <v>159</v>
      </c>
      <c r="B194" s="279" t="s">
        <v>5</v>
      </c>
      <c r="C194" s="59" t="s">
        <v>148</v>
      </c>
      <c r="D194" s="60" t="s">
        <v>158</v>
      </c>
      <c r="E194" s="60"/>
      <c r="F194" s="498">
        <f>F195+F197+F203+F205+F208+F201</f>
        <v>64931</v>
      </c>
    </row>
    <row r="195" spans="1:6" ht="39.75">
      <c r="A195" s="77" t="s">
        <v>88</v>
      </c>
      <c r="B195" s="501" t="s">
        <v>5</v>
      </c>
      <c r="C195" s="68" t="s">
        <v>148</v>
      </c>
      <c r="D195" s="80" t="s">
        <v>152</v>
      </c>
      <c r="E195" s="80"/>
      <c r="F195" s="502">
        <f>F196</f>
        <v>44697.9</v>
      </c>
    </row>
    <row r="196" spans="1:6" ht="26.25">
      <c r="A196" s="88" t="s">
        <v>974</v>
      </c>
      <c r="B196" s="501" t="s">
        <v>5</v>
      </c>
      <c r="C196" s="68" t="s">
        <v>148</v>
      </c>
      <c r="D196" s="80" t="s">
        <v>152</v>
      </c>
      <c r="E196" s="80">
        <v>120</v>
      </c>
      <c r="F196" s="502">
        <f>38993+5704.9</f>
        <v>44697.9</v>
      </c>
    </row>
    <row r="197" spans="1:6" ht="26.25">
      <c r="A197" s="88" t="s">
        <v>89</v>
      </c>
      <c r="B197" s="501" t="s">
        <v>5</v>
      </c>
      <c r="C197" s="68" t="s">
        <v>148</v>
      </c>
      <c r="D197" s="80" t="s">
        <v>150</v>
      </c>
      <c r="E197" s="80"/>
      <c r="F197" s="502">
        <f>F198+F199+F200</f>
        <v>4440.6</v>
      </c>
    </row>
    <row r="198" spans="1:6" ht="26.25">
      <c r="A198" s="88" t="s">
        <v>974</v>
      </c>
      <c r="B198" s="501" t="s">
        <v>5</v>
      </c>
      <c r="C198" s="68" t="s">
        <v>148</v>
      </c>
      <c r="D198" s="80" t="s">
        <v>150</v>
      </c>
      <c r="E198" s="80">
        <v>120</v>
      </c>
      <c r="F198" s="502">
        <v>240</v>
      </c>
    </row>
    <row r="199" spans="1:6" ht="26.25">
      <c r="A199" s="88" t="s">
        <v>984</v>
      </c>
      <c r="B199" s="501" t="s">
        <v>5</v>
      </c>
      <c r="C199" s="68" t="s">
        <v>148</v>
      </c>
      <c r="D199" s="80" t="s">
        <v>150</v>
      </c>
      <c r="E199" s="80">
        <v>240</v>
      </c>
      <c r="F199" s="502">
        <f>4945.6-1000+155</f>
        <v>4100.6</v>
      </c>
    </row>
    <row r="200" spans="1:6" ht="13.5">
      <c r="A200" s="88" t="s">
        <v>988</v>
      </c>
      <c r="B200" s="501" t="s">
        <v>5</v>
      </c>
      <c r="C200" s="68" t="s">
        <v>148</v>
      </c>
      <c r="D200" s="80" t="s">
        <v>150</v>
      </c>
      <c r="E200" s="80">
        <v>850</v>
      </c>
      <c r="F200" s="502">
        <v>100</v>
      </c>
    </row>
    <row r="201" spans="1:6" ht="52.5">
      <c r="A201" s="88" t="s">
        <v>1280</v>
      </c>
      <c r="B201" s="524">
        <v>110</v>
      </c>
      <c r="C201" s="68" t="s">
        <v>148</v>
      </c>
      <c r="D201" s="80" t="s">
        <v>1279</v>
      </c>
      <c r="E201" s="80"/>
      <c r="F201" s="502">
        <f>F202</f>
        <v>638</v>
      </c>
    </row>
    <row r="202" spans="1:6" ht="26.25">
      <c r="A202" s="88" t="s">
        <v>974</v>
      </c>
      <c r="B202" s="524">
        <v>110</v>
      </c>
      <c r="C202" s="68" t="s">
        <v>148</v>
      </c>
      <c r="D202" s="80" t="s">
        <v>1279</v>
      </c>
      <c r="E202" s="80">
        <v>120</v>
      </c>
      <c r="F202" s="502">
        <v>638</v>
      </c>
    </row>
    <row r="203" spans="1:6" ht="39.75" hidden="1">
      <c r="A203" s="77" t="s">
        <v>965</v>
      </c>
      <c r="B203" s="501" t="s">
        <v>5</v>
      </c>
      <c r="C203" s="68" t="s">
        <v>148</v>
      </c>
      <c r="D203" s="80" t="s">
        <v>391</v>
      </c>
      <c r="E203" s="80"/>
      <c r="F203" s="502">
        <f>F204</f>
        <v>0</v>
      </c>
    </row>
    <row r="204" spans="1:6" ht="26.25" hidden="1">
      <c r="A204" s="88" t="s">
        <v>974</v>
      </c>
      <c r="B204" s="501" t="s">
        <v>5</v>
      </c>
      <c r="C204" s="68" t="s">
        <v>148</v>
      </c>
      <c r="D204" s="80" t="s">
        <v>391</v>
      </c>
      <c r="E204" s="80">
        <v>120</v>
      </c>
      <c r="F204" s="502">
        <v>0</v>
      </c>
    </row>
    <row r="205" spans="1:6" s="58" customFormat="1" ht="52.5">
      <c r="A205" s="141" t="s">
        <v>966</v>
      </c>
      <c r="B205" s="503" t="s">
        <v>5</v>
      </c>
      <c r="C205" s="68" t="s">
        <v>148</v>
      </c>
      <c r="D205" s="92" t="s">
        <v>916</v>
      </c>
      <c r="E205" s="97"/>
      <c r="F205" s="306">
        <f>F206+F207</f>
        <v>287.7</v>
      </c>
    </row>
    <row r="206" spans="1:6" s="58" customFormat="1" ht="26.25">
      <c r="A206" s="88" t="s">
        <v>974</v>
      </c>
      <c r="B206" s="501" t="s">
        <v>5</v>
      </c>
      <c r="C206" s="68" t="s">
        <v>148</v>
      </c>
      <c r="D206" s="92" t="s">
        <v>916</v>
      </c>
      <c r="E206" s="80">
        <v>120</v>
      </c>
      <c r="F206" s="306">
        <v>261.5</v>
      </c>
    </row>
    <row r="207" spans="1:6" s="58" customFormat="1" ht="26.25">
      <c r="A207" s="77" t="s">
        <v>984</v>
      </c>
      <c r="B207" s="260" t="s">
        <v>5</v>
      </c>
      <c r="C207" s="68" t="s">
        <v>148</v>
      </c>
      <c r="D207" s="92" t="s">
        <v>916</v>
      </c>
      <c r="E207" s="1">
        <v>240</v>
      </c>
      <c r="F207" s="256">
        <v>26.2</v>
      </c>
    </row>
    <row r="208" spans="1:6" ht="39">
      <c r="A208" s="91" t="s">
        <v>1000</v>
      </c>
      <c r="B208" s="503" t="s">
        <v>5</v>
      </c>
      <c r="C208" s="68" t="s">
        <v>148</v>
      </c>
      <c r="D208" s="92" t="s">
        <v>919</v>
      </c>
      <c r="E208" s="93"/>
      <c r="F208" s="306">
        <f>F209+F210</f>
        <v>14866.8</v>
      </c>
    </row>
    <row r="209" spans="1:6" ht="26.25">
      <c r="A209" s="88" t="s">
        <v>974</v>
      </c>
      <c r="B209" s="503" t="s">
        <v>5</v>
      </c>
      <c r="C209" s="68" t="s">
        <v>148</v>
      </c>
      <c r="D209" s="92" t="s">
        <v>919</v>
      </c>
      <c r="E209" s="93">
        <v>120</v>
      </c>
      <c r="F209" s="306">
        <v>14243.8</v>
      </c>
    </row>
    <row r="210" spans="1:6" ht="26.25">
      <c r="A210" s="88" t="s">
        <v>984</v>
      </c>
      <c r="B210" s="503" t="s">
        <v>5</v>
      </c>
      <c r="C210" s="68" t="s">
        <v>148</v>
      </c>
      <c r="D210" s="92" t="s">
        <v>919</v>
      </c>
      <c r="E210" s="212">
        <v>240</v>
      </c>
      <c r="F210" s="306">
        <f>823-200</f>
        <v>623</v>
      </c>
    </row>
    <row r="211" spans="1:6" s="150" customFormat="1" ht="14.25">
      <c r="A211" s="143" t="s">
        <v>153</v>
      </c>
      <c r="B211" s="497" t="s">
        <v>5</v>
      </c>
      <c r="C211" s="149" t="s">
        <v>151</v>
      </c>
      <c r="D211" s="144"/>
      <c r="E211" s="144"/>
      <c r="F211" s="307">
        <f>F212+F217+F223+F240+F247</f>
        <v>9348</v>
      </c>
    </row>
    <row r="212" spans="1:6" s="107" customFormat="1" ht="39">
      <c r="A212" s="63" t="s">
        <v>1</v>
      </c>
      <c r="B212" s="279" t="s">
        <v>5</v>
      </c>
      <c r="C212" s="109" t="s">
        <v>151</v>
      </c>
      <c r="D212" s="60" t="s">
        <v>11</v>
      </c>
      <c r="E212" s="60"/>
      <c r="F212" s="498">
        <f>F213</f>
        <v>298</v>
      </c>
    </row>
    <row r="213" spans="1:6" s="66" customFormat="1" ht="66">
      <c r="A213" s="65" t="s">
        <v>582</v>
      </c>
      <c r="B213" s="279" t="s">
        <v>5</v>
      </c>
      <c r="C213" s="109" t="s">
        <v>151</v>
      </c>
      <c r="D213" s="60" t="s">
        <v>43</v>
      </c>
      <c r="E213" s="60"/>
      <c r="F213" s="498">
        <f>F214</f>
        <v>298</v>
      </c>
    </row>
    <row r="214" spans="1:6" s="70" customFormat="1" ht="66">
      <c r="A214" s="74" t="s">
        <v>941</v>
      </c>
      <c r="B214" s="260" t="s">
        <v>5</v>
      </c>
      <c r="C214" s="110" t="s">
        <v>151</v>
      </c>
      <c r="D214" s="1" t="s">
        <v>291</v>
      </c>
      <c r="E214" s="1"/>
      <c r="F214" s="256">
        <f>F216+F215</f>
        <v>298</v>
      </c>
    </row>
    <row r="215" spans="1:6" s="70" customFormat="1" ht="26.25">
      <c r="A215" s="88" t="s">
        <v>974</v>
      </c>
      <c r="B215" s="260" t="s">
        <v>5</v>
      </c>
      <c r="C215" s="110" t="s">
        <v>151</v>
      </c>
      <c r="D215" s="1" t="s">
        <v>291</v>
      </c>
      <c r="E215" s="1">
        <v>120</v>
      </c>
      <c r="F215" s="256">
        <v>50</v>
      </c>
    </row>
    <row r="216" spans="1:6" s="70" customFormat="1" ht="26.25">
      <c r="A216" s="39" t="s">
        <v>984</v>
      </c>
      <c r="B216" s="260" t="s">
        <v>5</v>
      </c>
      <c r="C216" s="110" t="s">
        <v>151</v>
      </c>
      <c r="D216" s="1" t="s">
        <v>291</v>
      </c>
      <c r="E216" s="1">
        <v>240</v>
      </c>
      <c r="F216" s="256">
        <v>248</v>
      </c>
    </row>
    <row r="217" spans="1:6" s="66" customFormat="1" ht="66">
      <c r="A217" s="63" t="s">
        <v>768</v>
      </c>
      <c r="B217" s="279" t="s">
        <v>5</v>
      </c>
      <c r="C217" s="109" t="s">
        <v>151</v>
      </c>
      <c r="D217" s="60" t="s">
        <v>12</v>
      </c>
      <c r="E217" s="60"/>
      <c r="F217" s="498">
        <f>F218</f>
        <v>424.6</v>
      </c>
    </row>
    <row r="218" spans="1:6" s="66" customFormat="1" ht="92.25">
      <c r="A218" s="65" t="s">
        <v>772</v>
      </c>
      <c r="B218" s="279" t="s">
        <v>5</v>
      </c>
      <c r="C218" s="109" t="s">
        <v>151</v>
      </c>
      <c r="D218" s="60" t="s">
        <v>45</v>
      </c>
      <c r="E218" s="60"/>
      <c r="F218" s="498">
        <f>F219+F221</f>
        <v>424.6</v>
      </c>
    </row>
    <row r="219" spans="1:6" s="70" customFormat="1" ht="105">
      <c r="A219" s="74" t="s">
        <v>773</v>
      </c>
      <c r="B219" s="260" t="s">
        <v>5</v>
      </c>
      <c r="C219" s="110" t="s">
        <v>151</v>
      </c>
      <c r="D219" s="1" t="s">
        <v>190</v>
      </c>
      <c r="E219" s="1"/>
      <c r="F219" s="256">
        <f>F220</f>
        <v>106</v>
      </c>
    </row>
    <row r="220" spans="1:6" s="70" customFormat="1" ht="26.25">
      <c r="A220" s="39" t="s">
        <v>984</v>
      </c>
      <c r="B220" s="260" t="s">
        <v>5</v>
      </c>
      <c r="C220" s="110" t="s">
        <v>151</v>
      </c>
      <c r="D220" s="1" t="s">
        <v>190</v>
      </c>
      <c r="E220" s="1">
        <v>240</v>
      </c>
      <c r="F220" s="256">
        <v>106</v>
      </c>
    </row>
    <row r="221" spans="1:6" s="70" customFormat="1" ht="105">
      <c r="A221" s="74" t="s">
        <v>771</v>
      </c>
      <c r="B221" s="260" t="s">
        <v>5</v>
      </c>
      <c r="C221" s="110" t="s">
        <v>151</v>
      </c>
      <c r="D221" s="1" t="s">
        <v>191</v>
      </c>
      <c r="E221" s="1"/>
      <c r="F221" s="256">
        <f>F222</f>
        <v>318.6</v>
      </c>
    </row>
    <row r="222" spans="1:6" s="70" customFormat="1" ht="26.25">
      <c r="A222" s="39" t="s">
        <v>984</v>
      </c>
      <c r="B222" s="260" t="s">
        <v>5</v>
      </c>
      <c r="C222" s="110" t="s">
        <v>151</v>
      </c>
      <c r="D222" s="1" t="s">
        <v>191</v>
      </c>
      <c r="E222" s="1">
        <v>240</v>
      </c>
      <c r="F222" s="256">
        <v>318.6</v>
      </c>
    </row>
    <row r="223" spans="1:6" s="107" customFormat="1" ht="39">
      <c r="A223" s="63" t="s">
        <v>3</v>
      </c>
      <c r="B223" s="279" t="s">
        <v>5</v>
      </c>
      <c r="C223" s="109" t="s">
        <v>151</v>
      </c>
      <c r="D223" s="60" t="s">
        <v>14</v>
      </c>
      <c r="E223" s="60"/>
      <c r="F223" s="498">
        <f>F224+F229</f>
        <v>2382.3</v>
      </c>
    </row>
    <row r="224" spans="1:6" s="66" customFormat="1" ht="52.5">
      <c r="A224" s="65" t="s">
        <v>54</v>
      </c>
      <c r="B224" s="279" t="s">
        <v>5</v>
      </c>
      <c r="C224" s="110" t="s">
        <v>151</v>
      </c>
      <c r="D224" s="60" t="s">
        <v>48</v>
      </c>
      <c r="E224" s="60"/>
      <c r="F224" s="498">
        <f>F225+F227</f>
        <v>127</v>
      </c>
    </row>
    <row r="225" spans="1:6" s="70" customFormat="1" ht="78.75">
      <c r="A225" s="74" t="s">
        <v>583</v>
      </c>
      <c r="B225" s="260" t="s">
        <v>5</v>
      </c>
      <c r="C225" s="110" t="s">
        <v>151</v>
      </c>
      <c r="D225" s="1" t="s">
        <v>215</v>
      </c>
      <c r="E225" s="1"/>
      <c r="F225" s="256">
        <f>F226</f>
        <v>5</v>
      </c>
    </row>
    <row r="226" spans="1:6" s="70" customFormat="1" ht="26.25">
      <c r="A226" s="88" t="s">
        <v>984</v>
      </c>
      <c r="B226" s="260" t="s">
        <v>5</v>
      </c>
      <c r="C226" s="110" t="s">
        <v>151</v>
      </c>
      <c r="D226" s="1" t="s">
        <v>215</v>
      </c>
      <c r="E226" s="1">
        <v>240</v>
      </c>
      <c r="F226" s="256">
        <v>5</v>
      </c>
    </row>
    <row r="227" spans="1:6" s="70" customFormat="1" ht="78.75">
      <c r="A227" s="88" t="s">
        <v>1028</v>
      </c>
      <c r="B227" s="260" t="s">
        <v>5</v>
      </c>
      <c r="C227" s="110" t="s">
        <v>151</v>
      </c>
      <c r="D227" s="75" t="s">
        <v>1027</v>
      </c>
      <c r="E227" s="75"/>
      <c r="F227" s="256">
        <f>F228</f>
        <v>122</v>
      </c>
    </row>
    <row r="228" spans="1:6" s="70" customFormat="1" ht="26.25">
      <c r="A228" s="88" t="s">
        <v>984</v>
      </c>
      <c r="B228" s="260" t="s">
        <v>5</v>
      </c>
      <c r="C228" s="110" t="s">
        <v>151</v>
      </c>
      <c r="D228" s="75" t="s">
        <v>1027</v>
      </c>
      <c r="E228" s="75" t="s">
        <v>975</v>
      </c>
      <c r="F228" s="256">
        <v>122</v>
      </c>
    </row>
    <row r="229" spans="1:6" s="70" customFormat="1" ht="52.5">
      <c r="A229" s="65" t="s">
        <v>584</v>
      </c>
      <c r="B229" s="279" t="s">
        <v>5</v>
      </c>
      <c r="C229" s="110" t="s">
        <v>151</v>
      </c>
      <c r="D229" s="60" t="s">
        <v>49</v>
      </c>
      <c r="E229" s="60"/>
      <c r="F229" s="498">
        <f>F230+F232+F234+F236+F238</f>
        <v>2255.3</v>
      </c>
    </row>
    <row r="230" spans="1:6" s="70" customFormat="1" ht="105">
      <c r="A230" s="74" t="s">
        <v>942</v>
      </c>
      <c r="B230" s="260" t="s">
        <v>5</v>
      </c>
      <c r="C230" s="110" t="s">
        <v>151</v>
      </c>
      <c r="D230" s="1" t="s">
        <v>216</v>
      </c>
      <c r="E230" s="1"/>
      <c r="F230" s="256">
        <f>F231</f>
        <v>1157</v>
      </c>
    </row>
    <row r="231" spans="1:6" s="70" customFormat="1" ht="26.25">
      <c r="A231" s="88" t="s">
        <v>984</v>
      </c>
      <c r="B231" s="260" t="s">
        <v>5</v>
      </c>
      <c r="C231" s="110" t="s">
        <v>151</v>
      </c>
      <c r="D231" s="1" t="s">
        <v>216</v>
      </c>
      <c r="E231" s="1">
        <v>240</v>
      </c>
      <c r="F231" s="256">
        <f>877+280</f>
        <v>1157</v>
      </c>
    </row>
    <row r="232" spans="1:6" s="70" customFormat="1" ht="78.75">
      <c r="A232" s="74" t="s">
        <v>586</v>
      </c>
      <c r="B232" s="260" t="s">
        <v>5</v>
      </c>
      <c r="C232" s="110" t="s">
        <v>151</v>
      </c>
      <c r="D232" s="1" t="s">
        <v>217</v>
      </c>
      <c r="E232" s="1"/>
      <c r="F232" s="256">
        <f>F233</f>
        <v>106</v>
      </c>
    </row>
    <row r="233" spans="1:6" s="70" customFormat="1" ht="26.25">
      <c r="A233" s="88" t="s">
        <v>984</v>
      </c>
      <c r="B233" s="260" t="s">
        <v>5</v>
      </c>
      <c r="C233" s="110" t="s">
        <v>151</v>
      </c>
      <c r="D233" s="1" t="s">
        <v>217</v>
      </c>
      <c r="E233" s="1">
        <v>240</v>
      </c>
      <c r="F233" s="256">
        <v>106</v>
      </c>
    </row>
    <row r="234" spans="1:6" s="70" customFormat="1" ht="66">
      <c r="A234" s="74" t="s">
        <v>585</v>
      </c>
      <c r="B234" s="260" t="s">
        <v>5</v>
      </c>
      <c r="C234" s="110" t="s">
        <v>151</v>
      </c>
      <c r="D234" s="1" t="s">
        <v>218</v>
      </c>
      <c r="E234" s="1"/>
      <c r="F234" s="256">
        <f>F235</f>
        <v>250</v>
      </c>
    </row>
    <row r="235" spans="1:6" s="70" customFormat="1" ht="26.25">
      <c r="A235" s="88" t="s">
        <v>984</v>
      </c>
      <c r="B235" s="260" t="s">
        <v>5</v>
      </c>
      <c r="C235" s="110" t="s">
        <v>151</v>
      </c>
      <c r="D235" s="1" t="s">
        <v>218</v>
      </c>
      <c r="E235" s="1">
        <v>240</v>
      </c>
      <c r="F235" s="256">
        <v>250</v>
      </c>
    </row>
    <row r="236" spans="1:6" s="70" customFormat="1" ht="92.25">
      <c r="A236" s="74" t="s">
        <v>943</v>
      </c>
      <c r="B236" s="260" t="s">
        <v>5</v>
      </c>
      <c r="C236" s="110" t="s">
        <v>151</v>
      </c>
      <c r="D236" s="1" t="s">
        <v>219</v>
      </c>
      <c r="E236" s="1"/>
      <c r="F236" s="256">
        <f>F237</f>
        <v>5.3</v>
      </c>
    </row>
    <row r="237" spans="1:6" s="70" customFormat="1" ht="26.25">
      <c r="A237" s="88" t="s">
        <v>984</v>
      </c>
      <c r="B237" s="260" t="s">
        <v>5</v>
      </c>
      <c r="C237" s="110" t="s">
        <v>151</v>
      </c>
      <c r="D237" s="1" t="s">
        <v>219</v>
      </c>
      <c r="E237" s="1">
        <v>240</v>
      </c>
      <c r="F237" s="256">
        <v>5.3</v>
      </c>
    </row>
    <row r="238" spans="1:6" s="70" customFormat="1" ht="66">
      <c r="A238" s="74" t="s">
        <v>587</v>
      </c>
      <c r="B238" s="260" t="s">
        <v>5</v>
      </c>
      <c r="C238" s="110" t="s">
        <v>151</v>
      </c>
      <c r="D238" s="1" t="s">
        <v>221</v>
      </c>
      <c r="E238" s="1"/>
      <c r="F238" s="256">
        <f>F239</f>
        <v>737</v>
      </c>
    </row>
    <row r="239" spans="1:6" s="70" customFormat="1" ht="26.25">
      <c r="A239" s="88" t="s">
        <v>984</v>
      </c>
      <c r="B239" s="260" t="s">
        <v>5</v>
      </c>
      <c r="C239" s="110" t="s">
        <v>151</v>
      </c>
      <c r="D239" s="1" t="s">
        <v>221</v>
      </c>
      <c r="E239" s="1">
        <v>240</v>
      </c>
      <c r="F239" s="256">
        <v>737</v>
      </c>
    </row>
    <row r="240" spans="1:6" s="70" customFormat="1" ht="26.25">
      <c r="A240" s="63" t="s">
        <v>164</v>
      </c>
      <c r="B240" s="279" t="s">
        <v>5</v>
      </c>
      <c r="C240" s="59" t="s">
        <v>151</v>
      </c>
      <c r="D240" s="89" t="s">
        <v>163</v>
      </c>
      <c r="E240" s="1"/>
      <c r="F240" s="498">
        <f>F241</f>
        <v>4793.1</v>
      </c>
    </row>
    <row r="241" spans="1:6" s="70" customFormat="1" ht="13.5">
      <c r="A241" s="65" t="s">
        <v>159</v>
      </c>
      <c r="B241" s="279" t="s">
        <v>5</v>
      </c>
      <c r="C241" s="59" t="s">
        <v>151</v>
      </c>
      <c r="D241" s="60" t="s">
        <v>158</v>
      </c>
      <c r="E241" s="1"/>
      <c r="F241" s="498">
        <f>F242+F245</f>
        <v>4793.1</v>
      </c>
    </row>
    <row r="242" spans="1:6" s="70" customFormat="1" ht="78.75">
      <c r="A242" s="88" t="s">
        <v>971</v>
      </c>
      <c r="B242" s="501" t="s">
        <v>5</v>
      </c>
      <c r="C242" s="68" t="s">
        <v>151</v>
      </c>
      <c r="D242" s="83" t="s">
        <v>788</v>
      </c>
      <c r="E242" s="83"/>
      <c r="F242" s="502">
        <f>F243+F244</f>
        <v>4210.400000000001</v>
      </c>
    </row>
    <row r="243" spans="1:6" s="70" customFormat="1" ht="26.25">
      <c r="A243" s="88" t="s">
        <v>974</v>
      </c>
      <c r="B243" s="501" t="s">
        <v>5</v>
      </c>
      <c r="C243" s="68" t="s">
        <v>151</v>
      </c>
      <c r="D243" s="83" t="s">
        <v>788</v>
      </c>
      <c r="E243" s="83">
        <v>120</v>
      </c>
      <c r="F243" s="502">
        <v>4070.8</v>
      </c>
    </row>
    <row r="244" spans="1:6" s="70" customFormat="1" ht="26.25">
      <c r="A244" s="88" t="s">
        <v>984</v>
      </c>
      <c r="B244" s="501" t="s">
        <v>5</v>
      </c>
      <c r="C244" s="68" t="s">
        <v>151</v>
      </c>
      <c r="D244" s="83" t="s">
        <v>788</v>
      </c>
      <c r="E244" s="83">
        <v>240</v>
      </c>
      <c r="F244" s="502">
        <v>139.6</v>
      </c>
    </row>
    <row r="245" spans="1:6" s="70" customFormat="1" ht="52.5">
      <c r="A245" s="88" t="s">
        <v>1266</v>
      </c>
      <c r="B245" s="524">
        <v>110</v>
      </c>
      <c r="C245" s="110" t="s">
        <v>151</v>
      </c>
      <c r="D245" s="83" t="s">
        <v>391</v>
      </c>
      <c r="E245" s="83"/>
      <c r="F245" s="502">
        <f>F246</f>
        <v>582.7</v>
      </c>
    </row>
    <row r="246" spans="1:6" s="70" customFormat="1" ht="26.25">
      <c r="A246" s="88" t="s">
        <v>974</v>
      </c>
      <c r="B246" s="524">
        <v>110</v>
      </c>
      <c r="C246" s="110" t="s">
        <v>151</v>
      </c>
      <c r="D246" s="83" t="s">
        <v>391</v>
      </c>
      <c r="E246" s="83">
        <v>120</v>
      </c>
      <c r="F246" s="502">
        <v>582.7</v>
      </c>
    </row>
    <row r="247" spans="1:6" s="99" customFormat="1" ht="13.5">
      <c r="A247" s="63" t="s">
        <v>405</v>
      </c>
      <c r="B247" s="499" t="s">
        <v>5</v>
      </c>
      <c r="C247" s="109" t="s">
        <v>151</v>
      </c>
      <c r="D247" s="89" t="s">
        <v>4</v>
      </c>
      <c r="E247" s="89"/>
      <c r="F247" s="500">
        <f>F248</f>
        <v>1450</v>
      </c>
    </row>
    <row r="248" spans="1:6" s="99" customFormat="1" ht="13.5">
      <c r="A248" s="65" t="s">
        <v>242</v>
      </c>
      <c r="B248" s="279" t="s">
        <v>5</v>
      </c>
      <c r="C248" s="109" t="s">
        <v>151</v>
      </c>
      <c r="D248" s="60" t="s">
        <v>237</v>
      </c>
      <c r="E248" s="60"/>
      <c r="F248" s="498">
        <f>F249+F251</f>
        <v>1450</v>
      </c>
    </row>
    <row r="249" spans="1:6" ht="27">
      <c r="A249" s="77" t="s">
        <v>413</v>
      </c>
      <c r="B249" s="501" t="s">
        <v>5</v>
      </c>
      <c r="C249" s="110" t="s">
        <v>151</v>
      </c>
      <c r="D249" s="80" t="s">
        <v>410</v>
      </c>
      <c r="E249" s="80"/>
      <c r="F249" s="502">
        <f>F250</f>
        <v>1403.6</v>
      </c>
    </row>
    <row r="250" spans="1:6" ht="27">
      <c r="A250" s="77" t="s">
        <v>984</v>
      </c>
      <c r="B250" s="501" t="s">
        <v>5</v>
      </c>
      <c r="C250" s="110" t="s">
        <v>151</v>
      </c>
      <c r="D250" s="80" t="s">
        <v>410</v>
      </c>
      <c r="E250" s="80">
        <v>240</v>
      </c>
      <c r="F250" s="502">
        <v>1403.6</v>
      </c>
    </row>
    <row r="251" spans="1:6" ht="39.75">
      <c r="A251" s="77" t="s">
        <v>1087</v>
      </c>
      <c r="B251" s="501" t="s">
        <v>5</v>
      </c>
      <c r="C251" s="110" t="s">
        <v>151</v>
      </c>
      <c r="D251" s="80" t="s">
        <v>1047</v>
      </c>
      <c r="E251" s="80"/>
      <c r="F251" s="502">
        <f>F252</f>
        <v>46.4</v>
      </c>
    </row>
    <row r="252" spans="1:6" ht="27">
      <c r="A252" s="77" t="s">
        <v>984</v>
      </c>
      <c r="B252" s="501" t="s">
        <v>5</v>
      </c>
      <c r="C252" s="110" t="s">
        <v>151</v>
      </c>
      <c r="D252" s="80" t="s">
        <v>1047</v>
      </c>
      <c r="E252" s="80">
        <v>240</v>
      </c>
      <c r="F252" s="502">
        <v>46.4</v>
      </c>
    </row>
    <row r="253" spans="1:6" s="150" customFormat="1" ht="27">
      <c r="A253" s="143" t="s">
        <v>272</v>
      </c>
      <c r="B253" s="497" t="s">
        <v>5</v>
      </c>
      <c r="C253" s="149" t="s">
        <v>271</v>
      </c>
      <c r="D253" s="144"/>
      <c r="E253" s="144"/>
      <c r="F253" s="307">
        <f>F254</f>
        <v>100</v>
      </c>
    </row>
    <row r="254" spans="1:6" s="160" customFormat="1" ht="41.25">
      <c r="A254" s="143" t="s">
        <v>273</v>
      </c>
      <c r="B254" s="497" t="s">
        <v>5</v>
      </c>
      <c r="C254" s="149" t="s">
        <v>195</v>
      </c>
      <c r="D254" s="144"/>
      <c r="E254" s="144"/>
      <c r="F254" s="307">
        <f>F255</f>
        <v>100</v>
      </c>
    </row>
    <row r="255" spans="1:6" s="70" customFormat="1" ht="39">
      <c r="A255" s="63" t="s">
        <v>432</v>
      </c>
      <c r="B255" s="279" t="s">
        <v>5</v>
      </c>
      <c r="C255" s="109" t="s">
        <v>195</v>
      </c>
      <c r="D255" s="60" t="s">
        <v>13</v>
      </c>
      <c r="E255" s="60"/>
      <c r="F255" s="498">
        <f>F256</f>
        <v>100</v>
      </c>
    </row>
    <row r="256" spans="1:6" s="66" customFormat="1" ht="105">
      <c r="A256" s="65" t="s">
        <v>588</v>
      </c>
      <c r="B256" s="279" t="s">
        <v>5</v>
      </c>
      <c r="C256" s="109" t="s">
        <v>195</v>
      </c>
      <c r="D256" s="60" t="s">
        <v>47</v>
      </c>
      <c r="E256" s="60"/>
      <c r="F256" s="498">
        <f>F257+F259+F261+F263+F265+F267</f>
        <v>100</v>
      </c>
    </row>
    <row r="257" spans="1:6" s="70" customFormat="1" ht="118.5">
      <c r="A257" s="74" t="s">
        <v>589</v>
      </c>
      <c r="B257" s="260" t="s">
        <v>5</v>
      </c>
      <c r="C257" s="110" t="s">
        <v>195</v>
      </c>
      <c r="D257" s="1" t="s">
        <v>194</v>
      </c>
      <c r="E257" s="1"/>
      <c r="F257" s="256">
        <f>F258</f>
        <v>15</v>
      </c>
    </row>
    <row r="258" spans="1:6" s="70" customFormat="1" ht="26.25">
      <c r="A258" s="88" t="s">
        <v>984</v>
      </c>
      <c r="B258" s="260" t="s">
        <v>5</v>
      </c>
      <c r="C258" s="110" t="s">
        <v>195</v>
      </c>
      <c r="D258" s="1" t="s">
        <v>194</v>
      </c>
      <c r="E258" s="1">
        <v>240</v>
      </c>
      <c r="F258" s="256">
        <v>15</v>
      </c>
    </row>
    <row r="259" spans="1:6" s="70" customFormat="1" ht="118.5">
      <c r="A259" s="74" t="s">
        <v>434</v>
      </c>
      <c r="B259" s="260" t="s">
        <v>5</v>
      </c>
      <c r="C259" s="110" t="s">
        <v>195</v>
      </c>
      <c r="D259" s="1" t="s">
        <v>196</v>
      </c>
      <c r="E259" s="1"/>
      <c r="F259" s="256">
        <f>F260</f>
        <v>10</v>
      </c>
    </row>
    <row r="260" spans="1:6" s="70" customFormat="1" ht="26.25">
      <c r="A260" s="88" t="s">
        <v>984</v>
      </c>
      <c r="B260" s="260" t="s">
        <v>5</v>
      </c>
      <c r="C260" s="110" t="s">
        <v>195</v>
      </c>
      <c r="D260" s="1" t="s">
        <v>196</v>
      </c>
      <c r="E260" s="1">
        <v>240</v>
      </c>
      <c r="F260" s="256">
        <v>10</v>
      </c>
    </row>
    <row r="261" spans="1:6" s="70" customFormat="1" ht="118.5">
      <c r="A261" s="74" t="s">
        <v>590</v>
      </c>
      <c r="B261" s="260" t="s">
        <v>5</v>
      </c>
      <c r="C261" s="110" t="s">
        <v>195</v>
      </c>
      <c r="D261" s="1" t="s">
        <v>296</v>
      </c>
      <c r="E261" s="1"/>
      <c r="F261" s="256">
        <f>F262</f>
        <v>20</v>
      </c>
    </row>
    <row r="262" spans="1:6" s="70" customFormat="1" ht="26.25">
      <c r="A262" s="88" t="s">
        <v>984</v>
      </c>
      <c r="B262" s="260" t="s">
        <v>5</v>
      </c>
      <c r="C262" s="110" t="s">
        <v>195</v>
      </c>
      <c r="D262" s="1" t="s">
        <v>296</v>
      </c>
      <c r="E262" s="1">
        <v>240</v>
      </c>
      <c r="F262" s="256">
        <v>20</v>
      </c>
    </row>
    <row r="263" spans="1:6" s="70" customFormat="1" ht="105">
      <c r="A263" s="74" t="s">
        <v>435</v>
      </c>
      <c r="B263" s="260" t="s">
        <v>5</v>
      </c>
      <c r="C263" s="110" t="s">
        <v>195</v>
      </c>
      <c r="D263" s="1" t="s">
        <v>295</v>
      </c>
      <c r="E263" s="1"/>
      <c r="F263" s="256">
        <f>F264</f>
        <v>20</v>
      </c>
    </row>
    <row r="264" spans="1:6" s="70" customFormat="1" ht="26.25">
      <c r="A264" s="88" t="s">
        <v>984</v>
      </c>
      <c r="B264" s="260" t="s">
        <v>5</v>
      </c>
      <c r="C264" s="110" t="s">
        <v>195</v>
      </c>
      <c r="D264" s="1" t="s">
        <v>295</v>
      </c>
      <c r="E264" s="1">
        <v>240</v>
      </c>
      <c r="F264" s="256">
        <v>20</v>
      </c>
    </row>
    <row r="265" spans="1:6" s="70" customFormat="1" ht="132">
      <c r="A265" s="74" t="s">
        <v>944</v>
      </c>
      <c r="B265" s="260" t="s">
        <v>5</v>
      </c>
      <c r="C265" s="110" t="s">
        <v>195</v>
      </c>
      <c r="D265" s="1" t="s">
        <v>297</v>
      </c>
      <c r="E265" s="1"/>
      <c r="F265" s="256">
        <f>F266</f>
        <v>15</v>
      </c>
    </row>
    <row r="266" spans="1:6" s="70" customFormat="1" ht="26.25">
      <c r="A266" s="88" t="s">
        <v>984</v>
      </c>
      <c r="B266" s="260" t="s">
        <v>5</v>
      </c>
      <c r="C266" s="110" t="s">
        <v>195</v>
      </c>
      <c r="D266" s="1" t="s">
        <v>297</v>
      </c>
      <c r="E266" s="1">
        <v>240</v>
      </c>
      <c r="F266" s="256">
        <v>15</v>
      </c>
    </row>
    <row r="267" spans="1:6" s="70" customFormat="1" ht="105">
      <c r="A267" s="74" t="s">
        <v>436</v>
      </c>
      <c r="B267" s="260" t="s">
        <v>5</v>
      </c>
      <c r="C267" s="110" t="s">
        <v>195</v>
      </c>
      <c r="D267" s="1" t="s">
        <v>298</v>
      </c>
      <c r="E267" s="1"/>
      <c r="F267" s="256">
        <f>F268</f>
        <v>20</v>
      </c>
    </row>
    <row r="268" spans="1:6" s="70" customFormat="1" ht="26.25">
      <c r="A268" s="88" t="s">
        <v>984</v>
      </c>
      <c r="B268" s="260" t="s">
        <v>5</v>
      </c>
      <c r="C268" s="110" t="s">
        <v>195</v>
      </c>
      <c r="D268" s="1" t="s">
        <v>298</v>
      </c>
      <c r="E268" s="1">
        <v>240</v>
      </c>
      <c r="F268" s="256">
        <v>20</v>
      </c>
    </row>
    <row r="269" spans="1:6" s="150" customFormat="1" ht="14.25">
      <c r="A269" s="143" t="s">
        <v>275</v>
      </c>
      <c r="B269" s="497" t="s">
        <v>5</v>
      </c>
      <c r="C269" s="149" t="s">
        <v>274</v>
      </c>
      <c r="D269" s="144"/>
      <c r="E269" s="144"/>
      <c r="F269" s="307">
        <f>F270+F287</f>
        <v>12025</v>
      </c>
    </row>
    <row r="270" spans="1:6" s="150" customFormat="1" ht="14.25">
      <c r="A270" s="143" t="s">
        <v>95</v>
      </c>
      <c r="B270" s="497" t="s">
        <v>5</v>
      </c>
      <c r="C270" s="149" t="s">
        <v>94</v>
      </c>
      <c r="D270" s="144"/>
      <c r="E270" s="144"/>
      <c r="F270" s="307">
        <f>F271</f>
        <v>9800</v>
      </c>
    </row>
    <row r="271" spans="1:6" s="66" customFormat="1" ht="13.5">
      <c r="A271" s="292" t="s">
        <v>992</v>
      </c>
      <c r="B271" s="279" t="s">
        <v>5</v>
      </c>
      <c r="C271" s="109" t="s">
        <v>94</v>
      </c>
      <c r="D271" s="60" t="s">
        <v>9</v>
      </c>
      <c r="E271" s="60"/>
      <c r="F271" s="498">
        <f>F272+F275+F278+F282</f>
        <v>9800</v>
      </c>
    </row>
    <row r="272" spans="1:6" s="66" customFormat="1" ht="66">
      <c r="A272" s="65" t="s">
        <v>591</v>
      </c>
      <c r="B272" s="279" t="s">
        <v>5</v>
      </c>
      <c r="C272" s="109" t="s">
        <v>94</v>
      </c>
      <c r="D272" s="60" t="s">
        <v>30</v>
      </c>
      <c r="E272" s="60"/>
      <c r="F272" s="498">
        <f>F273</f>
        <v>3630</v>
      </c>
    </row>
    <row r="273" spans="1:6" s="70" customFormat="1" ht="66">
      <c r="A273" s="78" t="s">
        <v>549</v>
      </c>
      <c r="B273" s="260" t="s">
        <v>5</v>
      </c>
      <c r="C273" s="110" t="s">
        <v>94</v>
      </c>
      <c r="D273" s="1" t="s">
        <v>92</v>
      </c>
      <c r="E273" s="1"/>
      <c r="F273" s="256">
        <f>F274</f>
        <v>3630</v>
      </c>
    </row>
    <row r="274" spans="1:6" s="70" customFormat="1" ht="39">
      <c r="A274" s="74" t="s">
        <v>136</v>
      </c>
      <c r="B274" s="260" t="s">
        <v>5</v>
      </c>
      <c r="C274" s="110" t="s">
        <v>94</v>
      </c>
      <c r="D274" s="1" t="s">
        <v>92</v>
      </c>
      <c r="E274" s="1" t="s">
        <v>93</v>
      </c>
      <c r="F274" s="256">
        <v>3630</v>
      </c>
    </row>
    <row r="275" spans="1:6" s="66" customFormat="1" ht="66">
      <c r="A275" s="65" t="s">
        <v>473</v>
      </c>
      <c r="B275" s="279" t="s">
        <v>5</v>
      </c>
      <c r="C275" s="109" t="s">
        <v>94</v>
      </c>
      <c r="D275" s="60" t="s">
        <v>31</v>
      </c>
      <c r="E275" s="60"/>
      <c r="F275" s="498">
        <f>F276</f>
        <v>3800</v>
      </c>
    </row>
    <row r="276" spans="1:6" s="70" customFormat="1" ht="66">
      <c r="A276" s="78" t="s">
        <v>474</v>
      </c>
      <c r="B276" s="260" t="s">
        <v>5</v>
      </c>
      <c r="C276" s="110" t="s">
        <v>94</v>
      </c>
      <c r="D276" s="1" t="s">
        <v>96</v>
      </c>
      <c r="E276" s="1"/>
      <c r="F276" s="256">
        <f>F277</f>
        <v>3800</v>
      </c>
    </row>
    <row r="277" spans="1:6" s="70" customFormat="1" ht="39">
      <c r="A277" s="74" t="s">
        <v>136</v>
      </c>
      <c r="B277" s="260" t="s">
        <v>5</v>
      </c>
      <c r="C277" s="110" t="s">
        <v>94</v>
      </c>
      <c r="D277" s="1" t="s">
        <v>96</v>
      </c>
      <c r="E277" s="1" t="s">
        <v>93</v>
      </c>
      <c r="F277" s="256">
        <v>3800</v>
      </c>
    </row>
    <row r="278" spans="1:6" s="66" customFormat="1" ht="78.75">
      <c r="A278" s="65" t="s">
        <v>550</v>
      </c>
      <c r="B278" s="279" t="s">
        <v>5</v>
      </c>
      <c r="C278" s="109" t="s">
        <v>94</v>
      </c>
      <c r="D278" s="60" t="s">
        <v>32</v>
      </c>
      <c r="E278" s="60"/>
      <c r="F278" s="498">
        <f>F279</f>
        <v>570</v>
      </c>
    </row>
    <row r="279" spans="1:6" s="70" customFormat="1" ht="105">
      <c r="A279" s="74" t="s">
        <v>592</v>
      </c>
      <c r="B279" s="260" t="s">
        <v>5</v>
      </c>
      <c r="C279" s="110" t="s">
        <v>94</v>
      </c>
      <c r="D279" s="1" t="s">
        <v>132</v>
      </c>
      <c r="E279" s="1"/>
      <c r="F279" s="256">
        <f>F280+F281</f>
        <v>570</v>
      </c>
    </row>
    <row r="280" spans="1:6" s="70" customFormat="1" ht="26.25">
      <c r="A280" s="88" t="s">
        <v>984</v>
      </c>
      <c r="B280" s="260" t="s">
        <v>5</v>
      </c>
      <c r="C280" s="110" t="s">
        <v>94</v>
      </c>
      <c r="D280" s="1" t="s">
        <v>132</v>
      </c>
      <c r="E280" s="1">
        <v>240</v>
      </c>
      <c r="F280" s="256">
        <v>510</v>
      </c>
    </row>
    <row r="281" spans="1:6" s="70" customFormat="1" ht="13.5">
      <c r="A281" s="88" t="s">
        <v>1243</v>
      </c>
      <c r="B281" s="260" t="s">
        <v>5</v>
      </c>
      <c r="C281" s="110" t="s">
        <v>94</v>
      </c>
      <c r="D281" s="1" t="s">
        <v>1244</v>
      </c>
      <c r="E281" s="1" t="s">
        <v>1242</v>
      </c>
      <c r="F281" s="256">
        <v>60</v>
      </c>
    </row>
    <row r="282" spans="1:6" s="66" customFormat="1" ht="66">
      <c r="A282" s="65" t="s">
        <v>477</v>
      </c>
      <c r="B282" s="279" t="s">
        <v>5</v>
      </c>
      <c r="C282" s="109" t="s">
        <v>94</v>
      </c>
      <c r="D282" s="60" t="s">
        <v>33</v>
      </c>
      <c r="E282" s="60"/>
      <c r="F282" s="498">
        <f>F283+F285</f>
        <v>1800</v>
      </c>
    </row>
    <row r="283" spans="1:6" s="70" customFormat="1" ht="78.75">
      <c r="A283" s="74" t="s">
        <v>551</v>
      </c>
      <c r="B283" s="260" t="s">
        <v>5</v>
      </c>
      <c r="C283" s="110" t="s">
        <v>94</v>
      </c>
      <c r="D283" s="1" t="s">
        <v>98</v>
      </c>
      <c r="E283" s="1"/>
      <c r="F283" s="256">
        <f>F284</f>
        <v>300</v>
      </c>
    </row>
    <row r="284" spans="1:6" s="70" customFormat="1" ht="39">
      <c r="A284" s="74" t="s">
        <v>136</v>
      </c>
      <c r="B284" s="260" t="s">
        <v>5</v>
      </c>
      <c r="C284" s="110" t="s">
        <v>94</v>
      </c>
      <c r="D284" s="1" t="s">
        <v>98</v>
      </c>
      <c r="E284" s="1" t="s">
        <v>93</v>
      </c>
      <c r="F284" s="256">
        <v>300</v>
      </c>
    </row>
    <row r="285" spans="1:6" s="70" customFormat="1" ht="92.25">
      <c r="A285" s="74" t="s">
        <v>736</v>
      </c>
      <c r="B285" s="260" t="s">
        <v>5</v>
      </c>
      <c r="C285" s="110" t="s">
        <v>94</v>
      </c>
      <c r="D285" s="1" t="s">
        <v>735</v>
      </c>
      <c r="E285" s="1"/>
      <c r="F285" s="256">
        <f>F286</f>
        <v>1500</v>
      </c>
    </row>
    <row r="286" spans="1:6" s="70" customFormat="1" ht="39">
      <c r="A286" s="74" t="s">
        <v>136</v>
      </c>
      <c r="B286" s="260" t="s">
        <v>5</v>
      </c>
      <c r="C286" s="110" t="s">
        <v>94</v>
      </c>
      <c r="D286" s="1" t="s">
        <v>735</v>
      </c>
      <c r="E286" s="1" t="s">
        <v>93</v>
      </c>
      <c r="F286" s="256">
        <v>1500</v>
      </c>
    </row>
    <row r="287" spans="1:6" s="150" customFormat="1" ht="14.25">
      <c r="A287" s="143" t="s">
        <v>101</v>
      </c>
      <c r="B287" s="497" t="s">
        <v>5</v>
      </c>
      <c r="C287" s="149" t="s">
        <v>100</v>
      </c>
      <c r="D287" s="144"/>
      <c r="E287" s="144"/>
      <c r="F287" s="307">
        <f>F288+F292+F307</f>
        <v>2225</v>
      </c>
    </row>
    <row r="288" spans="1:6" s="107" customFormat="1" ht="39">
      <c r="A288" s="63" t="s">
        <v>209</v>
      </c>
      <c r="B288" s="279" t="s">
        <v>5</v>
      </c>
      <c r="C288" s="109" t="s">
        <v>100</v>
      </c>
      <c r="D288" s="60" t="s">
        <v>9</v>
      </c>
      <c r="E288" s="60"/>
      <c r="F288" s="498">
        <f>F289</f>
        <v>300</v>
      </c>
    </row>
    <row r="289" spans="1:6" s="107" customFormat="1" ht="66">
      <c r="A289" s="65" t="s">
        <v>594</v>
      </c>
      <c r="B289" s="279" t="s">
        <v>5</v>
      </c>
      <c r="C289" s="109" t="s">
        <v>100</v>
      </c>
      <c r="D289" s="60" t="s">
        <v>33</v>
      </c>
      <c r="E289" s="60"/>
      <c r="F289" s="498">
        <f>F290</f>
        <v>300</v>
      </c>
    </row>
    <row r="290" spans="1:6" s="70" customFormat="1" ht="78.75">
      <c r="A290" s="74" t="s">
        <v>478</v>
      </c>
      <c r="B290" s="260" t="s">
        <v>5</v>
      </c>
      <c r="C290" s="110" t="s">
        <v>100</v>
      </c>
      <c r="D290" s="1" t="s">
        <v>99</v>
      </c>
      <c r="E290" s="1"/>
      <c r="F290" s="256">
        <f>F291</f>
        <v>300</v>
      </c>
    </row>
    <row r="291" spans="1:6" s="70" customFormat="1" ht="26.25">
      <c r="A291" s="74" t="s">
        <v>235</v>
      </c>
      <c r="B291" s="260" t="s">
        <v>5</v>
      </c>
      <c r="C291" s="110" t="s">
        <v>100</v>
      </c>
      <c r="D291" s="1" t="s">
        <v>99</v>
      </c>
      <c r="E291" s="1" t="s">
        <v>234</v>
      </c>
      <c r="F291" s="256">
        <v>300</v>
      </c>
    </row>
    <row r="292" spans="1:6" s="107" customFormat="1" ht="39">
      <c r="A292" s="63" t="s">
        <v>1</v>
      </c>
      <c r="B292" s="279" t="s">
        <v>5</v>
      </c>
      <c r="C292" s="109" t="s">
        <v>100</v>
      </c>
      <c r="D292" s="60" t="s">
        <v>11</v>
      </c>
      <c r="E292" s="60"/>
      <c r="F292" s="498">
        <f>F293+F304</f>
        <v>1725</v>
      </c>
    </row>
    <row r="293" spans="1:6" s="107" customFormat="1" ht="78.75">
      <c r="A293" s="65" t="s">
        <v>595</v>
      </c>
      <c r="B293" s="279" t="s">
        <v>5</v>
      </c>
      <c r="C293" s="109" t="s">
        <v>100</v>
      </c>
      <c r="D293" s="60" t="s">
        <v>42</v>
      </c>
      <c r="E293" s="60"/>
      <c r="F293" s="498">
        <f>F294+F296+F298+F300+F302</f>
        <v>1425</v>
      </c>
    </row>
    <row r="294" spans="1:6" s="70" customFormat="1" ht="92.25">
      <c r="A294" s="39" t="s">
        <v>596</v>
      </c>
      <c r="B294" s="260" t="s">
        <v>5</v>
      </c>
      <c r="C294" s="110" t="s">
        <v>100</v>
      </c>
      <c r="D294" s="1" t="s">
        <v>287</v>
      </c>
      <c r="E294" s="1"/>
      <c r="F294" s="256">
        <f>F295</f>
        <v>300</v>
      </c>
    </row>
    <row r="295" spans="1:6" s="70" customFormat="1" ht="39">
      <c r="A295" s="74" t="s">
        <v>136</v>
      </c>
      <c r="B295" s="260" t="s">
        <v>5</v>
      </c>
      <c r="C295" s="110" t="s">
        <v>100</v>
      </c>
      <c r="D295" s="1" t="s">
        <v>287</v>
      </c>
      <c r="E295" s="1" t="s">
        <v>93</v>
      </c>
      <c r="F295" s="256">
        <v>300</v>
      </c>
    </row>
    <row r="296" spans="1:6" s="70" customFormat="1" ht="105">
      <c r="A296" s="39" t="s">
        <v>597</v>
      </c>
      <c r="B296" s="260" t="s">
        <v>5</v>
      </c>
      <c r="C296" s="110" t="s">
        <v>100</v>
      </c>
      <c r="D296" s="1" t="s">
        <v>288</v>
      </c>
      <c r="E296" s="1"/>
      <c r="F296" s="256">
        <f>F297</f>
        <v>260</v>
      </c>
    </row>
    <row r="297" spans="1:6" s="70" customFormat="1" ht="26.25">
      <c r="A297" s="74" t="s">
        <v>235</v>
      </c>
      <c r="B297" s="260" t="s">
        <v>5</v>
      </c>
      <c r="C297" s="110" t="s">
        <v>100</v>
      </c>
      <c r="D297" s="1" t="s">
        <v>288</v>
      </c>
      <c r="E297" s="1" t="s">
        <v>234</v>
      </c>
      <c r="F297" s="256">
        <v>260</v>
      </c>
    </row>
    <row r="298" spans="1:6" s="70" customFormat="1" ht="92.25">
      <c r="A298" s="39" t="s">
        <v>598</v>
      </c>
      <c r="B298" s="260" t="s">
        <v>5</v>
      </c>
      <c r="C298" s="110" t="s">
        <v>100</v>
      </c>
      <c r="D298" s="1" t="s">
        <v>289</v>
      </c>
      <c r="E298" s="1"/>
      <c r="F298" s="256">
        <f>F299</f>
        <v>20</v>
      </c>
    </row>
    <row r="299" spans="1:6" s="70" customFormat="1" ht="26.25">
      <c r="A299" s="39" t="s">
        <v>984</v>
      </c>
      <c r="B299" s="260" t="s">
        <v>5</v>
      </c>
      <c r="C299" s="110" t="s">
        <v>100</v>
      </c>
      <c r="D299" s="1" t="s">
        <v>289</v>
      </c>
      <c r="E299" s="1">
        <v>240</v>
      </c>
      <c r="F299" s="256">
        <v>20</v>
      </c>
    </row>
    <row r="300" spans="1:6" s="70" customFormat="1" ht="78.75">
      <c r="A300" s="39" t="s">
        <v>762</v>
      </c>
      <c r="B300" s="260" t="s">
        <v>5</v>
      </c>
      <c r="C300" s="110" t="s">
        <v>100</v>
      </c>
      <c r="D300" s="1" t="s">
        <v>290</v>
      </c>
      <c r="E300" s="1"/>
      <c r="F300" s="256">
        <f>F301</f>
        <v>50</v>
      </c>
    </row>
    <row r="301" spans="1:6" s="70" customFormat="1" ht="26.25">
      <c r="A301" s="39" t="s">
        <v>984</v>
      </c>
      <c r="B301" s="260" t="s">
        <v>5</v>
      </c>
      <c r="C301" s="110" t="s">
        <v>100</v>
      </c>
      <c r="D301" s="1" t="s">
        <v>290</v>
      </c>
      <c r="E301" s="1">
        <v>240</v>
      </c>
      <c r="F301" s="256">
        <v>50</v>
      </c>
    </row>
    <row r="302" spans="1:6" s="70" customFormat="1" ht="92.25">
      <c r="A302" s="71" t="s">
        <v>1230</v>
      </c>
      <c r="B302" s="260" t="s">
        <v>5</v>
      </c>
      <c r="C302" s="110" t="s">
        <v>100</v>
      </c>
      <c r="D302" s="75" t="s">
        <v>1229</v>
      </c>
      <c r="E302" s="75"/>
      <c r="F302" s="256">
        <f>F303</f>
        <v>795</v>
      </c>
    </row>
    <row r="303" spans="1:6" s="70" customFormat="1" ht="39">
      <c r="A303" s="74" t="s">
        <v>136</v>
      </c>
      <c r="B303" s="260" t="s">
        <v>5</v>
      </c>
      <c r="C303" s="110" t="s">
        <v>100</v>
      </c>
      <c r="D303" s="75" t="s">
        <v>1229</v>
      </c>
      <c r="E303" s="75" t="s">
        <v>93</v>
      </c>
      <c r="F303" s="256">
        <v>795</v>
      </c>
    </row>
    <row r="304" spans="1:6" s="66" customFormat="1" ht="66">
      <c r="A304" s="65" t="s">
        <v>599</v>
      </c>
      <c r="B304" s="279" t="s">
        <v>5</v>
      </c>
      <c r="C304" s="109" t="s">
        <v>100</v>
      </c>
      <c r="D304" s="60" t="s">
        <v>44</v>
      </c>
      <c r="E304" s="60"/>
      <c r="F304" s="498">
        <f>F305</f>
        <v>300</v>
      </c>
    </row>
    <row r="305" spans="1:6" s="70" customFormat="1" ht="78.75">
      <c r="A305" s="74" t="s">
        <v>292</v>
      </c>
      <c r="B305" s="260" t="s">
        <v>5</v>
      </c>
      <c r="C305" s="110" t="s">
        <v>100</v>
      </c>
      <c r="D305" s="1" t="s">
        <v>293</v>
      </c>
      <c r="E305" s="1"/>
      <c r="F305" s="256">
        <f>F306</f>
        <v>300</v>
      </c>
    </row>
    <row r="306" spans="1:6" s="70" customFormat="1" ht="26.25">
      <c r="A306" s="39" t="s">
        <v>984</v>
      </c>
      <c r="B306" s="260" t="s">
        <v>5</v>
      </c>
      <c r="C306" s="110" t="s">
        <v>100</v>
      </c>
      <c r="D306" s="1" t="s">
        <v>293</v>
      </c>
      <c r="E306" s="1">
        <v>240</v>
      </c>
      <c r="F306" s="256">
        <v>300</v>
      </c>
    </row>
    <row r="307" spans="1:6" s="156" customFormat="1" ht="14.25">
      <c r="A307" s="63" t="s">
        <v>405</v>
      </c>
      <c r="B307" s="279" t="s">
        <v>5</v>
      </c>
      <c r="C307" s="154" t="s">
        <v>100</v>
      </c>
      <c r="D307" s="165" t="s">
        <v>4</v>
      </c>
      <c r="E307" s="158"/>
      <c r="F307" s="305">
        <f>F308</f>
        <v>200</v>
      </c>
    </row>
    <row r="308" spans="1:6" s="156" customFormat="1" ht="14.25">
      <c r="A308" s="65" t="s">
        <v>242</v>
      </c>
      <c r="B308" s="279" t="s">
        <v>5</v>
      </c>
      <c r="C308" s="154" t="s">
        <v>100</v>
      </c>
      <c r="D308" s="165" t="s">
        <v>237</v>
      </c>
      <c r="E308" s="158"/>
      <c r="F308" s="305">
        <f>F309</f>
        <v>200</v>
      </c>
    </row>
    <row r="309" spans="1:6" s="70" customFormat="1" ht="27">
      <c r="A309" s="200" t="s">
        <v>1037</v>
      </c>
      <c r="B309" s="260" t="s">
        <v>5</v>
      </c>
      <c r="C309" s="110" t="s">
        <v>100</v>
      </c>
      <c r="D309" s="198" t="s">
        <v>1046</v>
      </c>
      <c r="E309" s="1"/>
      <c r="F309" s="256">
        <f>F310</f>
        <v>200</v>
      </c>
    </row>
    <row r="310" spans="1:6" s="70" customFormat="1" ht="26.25">
      <c r="A310" s="39" t="s">
        <v>984</v>
      </c>
      <c r="B310" s="260" t="s">
        <v>5</v>
      </c>
      <c r="C310" s="110" t="s">
        <v>100</v>
      </c>
      <c r="D310" s="198" t="s">
        <v>1046</v>
      </c>
      <c r="E310" s="1" t="s">
        <v>975</v>
      </c>
      <c r="F310" s="256">
        <v>200</v>
      </c>
    </row>
    <row r="311" spans="1:6" s="150" customFormat="1" ht="14.25">
      <c r="A311" s="159" t="s">
        <v>600</v>
      </c>
      <c r="B311" s="497" t="s">
        <v>5</v>
      </c>
      <c r="C311" s="149" t="s">
        <v>264</v>
      </c>
      <c r="D311" s="144"/>
      <c r="E311" s="144"/>
      <c r="F311" s="307">
        <f>F317+F312</f>
        <v>575</v>
      </c>
    </row>
    <row r="312" spans="1:6" s="111" customFormat="1" ht="13.5">
      <c r="A312" s="340" t="s">
        <v>1116</v>
      </c>
      <c r="B312" s="504" t="s">
        <v>5</v>
      </c>
      <c r="C312" s="109" t="s">
        <v>1115</v>
      </c>
      <c r="D312" s="341"/>
      <c r="E312" s="60"/>
      <c r="F312" s="498">
        <f>F313</f>
        <v>99.7</v>
      </c>
    </row>
    <row r="313" spans="1:6" s="58" customFormat="1" ht="13.5">
      <c r="A313" s="63" t="s">
        <v>405</v>
      </c>
      <c r="B313" s="279" t="s">
        <v>5</v>
      </c>
      <c r="C313" s="109" t="s">
        <v>1115</v>
      </c>
      <c r="D313" s="89" t="s">
        <v>4</v>
      </c>
      <c r="E313" s="1"/>
      <c r="F313" s="498">
        <f>F314</f>
        <v>99.7</v>
      </c>
    </row>
    <row r="314" spans="1:6" s="58" customFormat="1" ht="13.5">
      <c r="A314" s="65" t="s">
        <v>242</v>
      </c>
      <c r="B314" s="504" t="s">
        <v>5</v>
      </c>
      <c r="C314" s="109" t="s">
        <v>1115</v>
      </c>
      <c r="D314" s="60" t="s">
        <v>237</v>
      </c>
      <c r="E314" s="1"/>
      <c r="F314" s="498">
        <f>F315</f>
        <v>99.7</v>
      </c>
    </row>
    <row r="315" spans="1:6" s="58" customFormat="1" ht="39">
      <c r="A315" s="202" t="s">
        <v>1186</v>
      </c>
      <c r="B315" s="260" t="s">
        <v>5</v>
      </c>
      <c r="C315" s="110" t="s">
        <v>1115</v>
      </c>
      <c r="D315" s="339" t="s">
        <v>1180</v>
      </c>
      <c r="E315" s="1"/>
      <c r="F315" s="256">
        <f>F316</f>
        <v>99.7</v>
      </c>
    </row>
    <row r="316" spans="1:6" s="58" customFormat="1" ht="26.25">
      <c r="A316" s="77" t="s">
        <v>984</v>
      </c>
      <c r="B316" s="503" t="s">
        <v>5</v>
      </c>
      <c r="C316" s="110" t="s">
        <v>1115</v>
      </c>
      <c r="D316" s="339" t="s">
        <v>1180</v>
      </c>
      <c r="E316" s="1" t="s">
        <v>975</v>
      </c>
      <c r="F316" s="256">
        <v>99.7</v>
      </c>
    </row>
    <row r="317" spans="1:6" s="272" customFormat="1" ht="26.25">
      <c r="A317" s="315" t="s">
        <v>1102</v>
      </c>
      <c r="B317" s="504" t="s">
        <v>5</v>
      </c>
      <c r="C317" s="109" t="s">
        <v>1101</v>
      </c>
      <c r="D317" s="104"/>
      <c r="E317" s="104"/>
      <c r="F317" s="498">
        <f>F318</f>
        <v>475.3</v>
      </c>
    </row>
    <row r="318" spans="1:6" s="178" customFormat="1" ht="13.5">
      <c r="A318" s="63" t="s">
        <v>405</v>
      </c>
      <c r="B318" s="279" t="s">
        <v>5</v>
      </c>
      <c r="C318" s="109" t="s">
        <v>1101</v>
      </c>
      <c r="D318" s="103" t="s">
        <v>4</v>
      </c>
      <c r="E318" s="103"/>
      <c r="F318" s="498">
        <f>F319</f>
        <v>475.3</v>
      </c>
    </row>
    <row r="319" spans="1:6" s="261" customFormat="1" ht="13.5">
      <c r="A319" s="65" t="s">
        <v>242</v>
      </c>
      <c r="B319" s="504" t="s">
        <v>5</v>
      </c>
      <c r="C319" s="109" t="s">
        <v>1101</v>
      </c>
      <c r="D319" s="104" t="s">
        <v>237</v>
      </c>
      <c r="E319" s="104"/>
      <c r="F319" s="498">
        <f>F320</f>
        <v>475.3</v>
      </c>
    </row>
    <row r="320" spans="1:6" s="98" customFormat="1" ht="52.5">
      <c r="A320" s="141" t="s">
        <v>964</v>
      </c>
      <c r="B320" s="260" t="s">
        <v>5</v>
      </c>
      <c r="C320" s="110" t="s">
        <v>1101</v>
      </c>
      <c r="D320" s="94" t="s">
        <v>838</v>
      </c>
      <c r="E320" s="142"/>
      <c r="F320" s="505">
        <f>F321</f>
        <v>475.3</v>
      </c>
    </row>
    <row r="321" spans="1:6" s="98" customFormat="1" ht="26.25">
      <c r="A321" s="39" t="s">
        <v>984</v>
      </c>
      <c r="B321" s="503" t="s">
        <v>5</v>
      </c>
      <c r="C321" s="110" t="s">
        <v>1101</v>
      </c>
      <c r="D321" s="94" t="s">
        <v>838</v>
      </c>
      <c r="E321" s="75" t="s">
        <v>975</v>
      </c>
      <c r="F321" s="256">
        <v>475.3</v>
      </c>
    </row>
    <row r="322" spans="1:6" s="160" customFormat="1" ht="14.25">
      <c r="A322" s="143" t="s">
        <v>281</v>
      </c>
      <c r="B322" s="497" t="s">
        <v>5</v>
      </c>
      <c r="C322" s="145" t="s">
        <v>276</v>
      </c>
      <c r="D322" s="144"/>
      <c r="E322" s="144"/>
      <c r="F322" s="307">
        <f>F323</f>
        <v>350</v>
      </c>
    </row>
    <row r="323" spans="1:6" s="66" customFormat="1" ht="13.5">
      <c r="A323" s="143" t="s">
        <v>223</v>
      </c>
      <c r="B323" s="497" t="s">
        <v>5</v>
      </c>
      <c r="C323" s="145" t="s">
        <v>222</v>
      </c>
      <c r="D323" s="144"/>
      <c r="E323" s="144"/>
      <c r="F323" s="307">
        <f>F324</f>
        <v>350</v>
      </c>
    </row>
    <row r="324" spans="1:6" s="107" customFormat="1" ht="39">
      <c r="A324" s="63" t="s">
        <v>3</v>
      </c>
      <c r="B324" s="279" t="s">
        <v>5</v>
      </c>
      <c r="C324" s="59" t="s">
        <v>222</v>
      </c>
      <c r="D324" s="60" t="s">
        <v>14</v>
      </c>
      <c r="E324" s="60"/>
      <c r="F324" s="498">
        <f>F325+F338+F343</f>
        <v>350</v>
      </c>
    </row>
    <row r="325" spans="1:6" s="107" customFormat="1" ht="52.5">
      <c r="A325" s="65" t="s">
        <v>637</v>
      </c>
      <c r="B325" s="279" t="s">
        <v>5</v>
      </c>
      <c r="C325" s="59" t="s">
        <v>222</v>
      </c>
      <c r="D325" s="60" t="s">
        <v>50</v>
      </c>
      <c r="E325" s="60"/>
      <c r="F325" s="498">
        <f>F326+F328+F330+F332+F334+F336</f>
        <v>254</v>
      </c>
    </row>
    <row r="326" spans="1:6" s="107" customFormat="1" ht="66">
      <c r="A326" s="74" t="s">
        <v>638</v>
      </c>
      <c r="B326" s="260" t="s">
        <v>5</v>
      </c>
      <c r="C326" s="68" t="s">
        <v>222</v>
      </c>
      <c r="D326" s="1" t="s">
        <v>226</v>
      </c>
      <c r="E326" s="1"/>
      <c r="F326" s="256">
        <f>F327</f>
        <v>34</v>
      </c>
    </row>
    <row r="327" spans="1:6" s="107" customFormat="1" ht="27">
      <c r="A327" s="77" t="s">
        <v>984</v>
      </c>
      <c r="B327" s="260" t="s">
        <v>5</v>
      </c>
      <c r="C327" s="68" t="s">
        <v>222</v>
      </c>
      <c r="D327" s="1" t="s">
        <v>226</v>
      </c>
      <c r="E327" s="1">
        <v>240</v>
      </c>
      <c r="F327" s="256">
        <v>34</v>
      </c>
    </row>
    <row r="328" spans="1:6" s="107" customFormat="1" ht="78.75">
      <c r="A328" s="74" t="s">
        <v>945</v>
      </c>
      <c r="B328" s="260" t="s">
        <v>5</v>
      </c>
      <c r="C328" s="68" t="s">
        <v>222</v>
      </c>
      <c r="D328" s="1" t="s">
        <v>227</v>
      </c>
      <c r="E328" s="1"/>
      <c r="F328" s="256">
        <f>F329</f>
        <v>70</v>
      </c>
    </row>
    <row r="329" spans="1:6" s="107" customFormat="1" ht="27">
      <c r="A329" s="77" t="s">
        <v>984</v>
      </c>
      <c r="B329" s="260" t="s">
        <v>5</v>
      </c>
      <c r="C329" s="68" t="s">
        <v>222</v>
      </c>
      <c r="D329" s="1" t="s">
        <v>227</v>
      </c>
      <c r="E329" s="1">
        <v>240</v>
      </c>
      <c r="F329" s="256">
        <v>70</v>
      </c>
    </row>
    <row r="330" spans="1:6" s="107" customFormat="1" ht="52.5">
      <c r="A330" s="72" t="s">
        <v>639</v>
      </c>
      <c r="B330" s="260" t="s">
        <v>5</v>
      </c>
      <c r="C330" s="68" t="s">
        <v>222</v>
      </c>
      <c r="D330" s="1" t="s">
        <v>228</v>
      </c>
      <c r="E330" s="1"/>
      <c r="F330" s="256">
        <f>F331</f>
        <v>95</v>
      </c>
    </row>
    <row r="331" spans="1:6" s="107" customFormat="1" ht="27">
      <c r="A331" s="77" t="s">
        <v>984</v>
      </c>
      <c r="B331" s="260" t="s">
        <v>5</v>
      </c>
      <c r="C331" s="68" t="s">
        <v>222</v>
      </c>
      <c r="D331" s="1" t="s">
        <v>228</v>
      </c>
      <c r="E331" s="1">
        <v>240</v>
      </c>
      <c r="F331" s="256">
        <v>95</v>
      </c>
    </row>
    <row r="332" spans="1:6" s="107" customFormat="1" ht="52.5">
      <c r="A332" s="72" t="s">
        <v>220</v>
      </c>
      <c r="B332" s="260" t="s">
        <v>5</v>
      </c>
      <c r="C332" s="68" t="s">
        <v>222</v>
      </c>
      <c r="D332" s="1" t="s">
        <v>229</v>
      </c>
      <c r="E332" s="1"/>
      <c r="F332" s="256">
        <f>F333</f>
        <v>20</v>
      </c>
    </row>
    <row r="333" spans="1:6" s="107" customFormat="1" ht="27">
      <c r="A333" s="77" t="s">
        <v>984</v>
      </c>
      <c r="B333" s="260" t="s">
        <v>5</v>
      </c>
      <c r="C333" s="68" t="s">
        <v>222</v>
      </c>
      <c r="D333" s="1" t="s">
        <v>229</v>
      </c>
      <c r="E333" s="1">
        <v>240</v>
      </c>
      <c r="F333" s="256">
        <v>20</v>
      </c>
    </row>
    <row r="334" spans="1:6" s="107" customFormat="1" ht="78.75">
      <c r="A334" s="74" t="s">
        <v>640</v>
      </c>
      <c r="B334" s="260" t="s">
        <v>5</v>
      </c>
      <c r="C334" s="68" t="s">
        <v>222</v>
      </c>
      <c r="D334" s="1" t="s">
        <v>230</v>
      </c>
      <c r="E334" s="1"/>
      <c r="F334" s="256">
        <f>F335</f>
        <v>10</v>
      </c>
    </row>
    <row r="335" spans="1:6" s="107" customFormat="1" ht="27">
      <c r="A335" s="77" t="s">
        <v>984</v>
      </c>
      <c r="B335" s="260" t="s">
        <v>5</v>
      </c>
      <c r="C335" s="68" t="s">
        <v>222</v>
      </c>
      <c r="D335" s="1" t="s">
        <v>230</v>
      </c>
      <c r="E335" s="1">
        <v>240</v>
      </c>
      <c r="F335" s="256">
        <v>10</v>
      </c>
    </row>
    <row r="336" spans="1:6" s="107" customFormat="1" ht="66">
      <c r="A336" s="74" t="s">
        <v>641</v>
      </c>
      <c r="B336" s="260" t="s">
        <v>5</v>
      </c>
      <c r="C336" s="68" t="s">
        <v>222</v>
      </c>
      <c r="D336" s="1" t="s">
        <v>231</v>
      </c>
      <c r="E336" s="1"/>
      <c r="F336" s="256">
        <f>F337</f>
        <v>25</v>
      </c>
    </row>
    <row r="337" spans="1:6" s="107" customFormat="1" ht="27">
      <c r="A337" s="77" t="s">
        <v>984</v>
      </c>
      <c r="B337" s="260" t="s">
        <v>5</v>
      </c>
      <c r="C337" s="68" t="s">
        <v>222</v>
      </c>
      <c r="D337" s="1" t="s">
        <v>231</v>
      </c>
      <c r="E337" s="1">
        <v>240</v>
      </c>
      <c r="F337" s="256">
        <v>25</v>
      </c>
    </row>
    <row r="338" spans="1:6" s="107" customFormat="1" ht="66">
      <c r="A338" s="65" t="s">
        <v>642</v>
      </c>
      <c r="B338" s="279" t="s">
        <v>5</v>
      </c>
      <c r="C338" s="59" t="s">
        <v>222</v>
      </c>
      <c r="D338" s="60" t="s">
        <v>51</v>
      </c>
      <c r="E338" s="60"/>
      <c r="F338" s="498">
        <f>F339+F341</f>
        <v>61</v>
      </c>
    </row>
    <row r="339" spans="1:6" s="107" customFormat="1" ht="66">
      <c r="A339" s="74" t="s">
        <v>643</v>
      </c>
      <c r="B339" s="260" t="s">
        <v>5</v>
      </c>
      <c r="C339" s="68" t="s">
        <v>222</v>
      </c>
      <c r="D339" s="1" t="s">
        <v>232</v>
      </c>
      <c r="E339" s="1"/>
      <c r="F339" s="256">
        <f>F340</f>
        <v>25</v>
      </c>
    </row>
    <row r="340" spans="1:6" s="107" customFormat="1" ht="27">
      <c r="A340" s="77" t="s">
        <v>984</v>
      </c>
      <c r="B340" s="260" t="s">
        <v>5</v>
      </c>
      <c r="C340" s="68" t="s">
        <v>222</v>
      </c>
      <c r="D340" s="1" t="s">
        <v>232</v>
      </c>
      <c r="E340" s="1">
        <v>240</v>
      </c>
      <c r="F340" s="256">
        <v>25</v>
      </c>
    </row>
    <row r="341" spans="1:6" s="107" customFormat="1" ht="78.75">
      <c r="A341" s="74" t="s">
        <v>644</v>
      </c>
      <c r="B341" s="260" t="s">
        <v>5</v>
      </c>
      <c r="C341" s="68" t="s">
        <v>222</v>
      </c>
      <c r="D341" s="1" t="s">
        <v>233</v>
      </c>
      <c r="E341" s="1"/>
      <c r="F341" s="256">
        <f>F342</f>
        <v>36</v>
      </c>
    </row>
    <row r="342" spans="1:6" s="107" customFormat="1" ht="27">
      <c r="A342" s="77" t="s">
        <v>984</v>
      </c>
      <c r="B342" s="260" t="s">
        <v>5</v>
      </c>
      <c r="C342" s="68" t="s">
        <v>222</v>
      </c>
      <c r="D342" s="1" t="s">
        <v>233</v>
      </c>
      <c r="E342" s="1">
        <v>240</v>
      </c>
      <c r="F342" s="256">
        <v>36</v>
      </c>
    </row>
    <row r="343" spans="1:6" s="107" customFormat="1" ht="52.5">
      <c r="A343" s="65" t="s">
        <v>55</v>
      </c>
      <c r="B343" s="279" t="s">
        <v>5</v>
      </c>
      <c r="C343" s="59" t="s">
        <v>222</v>
      </c>
      <c r="D343" s="60" t="s">
        <v>52</v>
      </c>
      <c r="E343" s="60"/>
      <c r="F343" s="498">
        <f>F344+F346+F348</f>
        <v>35</v>
      </c>
    </row>
    <row r="344" spans="1:6" s="66" customFormat="1" ht="66">
      <c r="A344" s="74" t="s">
        <v>224</v>
      </c>
      <c r="B344" s="260" t="s">
        <v>5</v>
      </c>
      <c r="C344" s="68" t="s">
        <v>222</v>
      </c>
      <c r="D344" s="1" t="s">
        <v>388</v>
      </c>
      <c r="E344" s="1"/>
      <c r="F344" s="256">
        <f>F345</f>
        <v>20</v>
      </c>
    </row>
    <row r="345" spans="1:6" s="66" customFormat="1" ht="27">
      <c r="A345" s="77" t="s">
        <v>984</v>
      </c>
      <c r="B345" s="260" t="s">
        <v>5</v>
      </c>
      <c r="C345" s="68" t="s">
        <v>222</v>
      </c>
      <c r="D345" s="1" t="s">
        <v>388</v>
      </c>
      <c r="E345" s="1">
        <v>240</v>
      </c>
      <c r="F345" s="256">
        <v>20</v>
      </c>
    </row>
    <row r="346" spans="1:6" s="66" customFormat="1" ht="66">
      <c r="A346" s="74" t="s">
        <v>225</v>
      </c>
      <c r="B346" s="260" t="s">
        <v>5</v>
      </c>
      <c r="C346" s="68" t="s">
        <v>222</v>
      </c>
      <c r="D346" s="1" t="s">
        <v>389</v>
      </c>
      <c r="E346" s="1"/>
      <c r="F346" s="256">
        <f>F347</f>
        <v>9</v>
      </c>
    </row>
    <row r="347" spans="1:6" s="70" customFormat="1" ht="27">
      <c r="A347" s="77" t="s">
        <v>984</v>
      </c>
      <c r="B347" s="260" t="s">
        <v>5</v>
      </c>
      <c r="C347" s="68" t="s">
        <v>222</v>
      </c>
      <c r="D347" s="1" t="s">
        <v>389</v>
      </c>
      <c r="E347" s="1">
        <v>240</v>
      </c>
      <c r="F347" s="256">
        <v>9</v>
      </c>
    </row>
    <row r="348" spans="1:6" s="66" customFormat="1" ht="78.75">
      <c r="A348" s="74" t="s">
        <v>645</v>
      </c>
      <c r="B348" s="260" t="s">
        <v>5</v>
      </c>
      <c r="C348" s="68" t="s">
        <v>222</v>
      </c>
      <c r="D348" s="1" t="s">
        <v>390</v>
      </c>
      <c r="E348" s="1"/>
      <c r="F348" s="256">
        <f>F349</f>
        <v>6</v>
      </c>
    </row>
    <row r="349" spans="1:6" s="66" customFormat="1" ht="27">
      <c r="A349" s="77" t="s">
        <v>984</v>
      </c>
      <c r="B349" s="260" t="s">
        <v>5</v>
      </c>
      <c r="C349" s="68" t="s">
        <v>222</v>
      </c>
      <c r="D349" s="1" t="s">
        <v>390</v>
      </c>
      <c r="E349" s="1">
        <v>240</v>
      </c>
      <c r="F349" s="256">
        <v>6</v>
      </c>
    </row>
    <row r="350" spans="1:6" s="156" customFormat="1" ht="14.25">
      <c r="A350" s="163" t="s">
        <v>399</v>
      </c>
      <c r="B350" s="506" t="s">
        <v>5</v>
      </c>
      <c r="C350" s="164" t="s">
        <v>277</v>
      </c>
      <c r="D350" s="165"/>
      <c r="E350" s="155"/>
      <c r="F350" s="305">
        <f>F351</f>
        <v>1555</v>
      </c>
    </row>
    <row r="351" spans="1:6" s="156" customFormat="1" ht="14.25">
      <c r="A351" s="153" t="s">
        <v>58</v>
      </c>
      <c r="B351" s="506" t="s">
        <v>5</v>
      </c>
      <c r="C351" s="164" t="s">
        <v>57</v>
      </c>
      <c r="D351" s="165"/>
      <c r="E351" s="155"/>
      <c r="F351" s="305">
        <f>F352</f>
        <v>1555</v>
      </c>
    </row>
    <row r="352" spans="1:6" s="156" customFormat="1" ht="39">
      <c r="A352" s="63" t="s">
        <v>206</v>
      </c>
      <c r="B352" s="506" t="s">
        <v>5</v>
      </c>
      <c r="C352" s="59" t="s">
        <v>57</v>
      </c>
      <c r="D352" s="60" t="s">
        <v>6</v>
      </c>
      <c r="E352" s="207"/>
      <c r="F352" s="305">
        <f>F353</f>
        <v>1555</v>
      </c>
    </row>
    <row r="353" spans="1:6" s="156" customFormat="1" ht="66">
      <c r="A353" s="65" t="s">
        <v>612</v>
      </c>
      <c r="B353" s="506" t="s">
        <v>5</v>
      </c>
      <c r="C353" s="59" t="s">
        <v>57</v>
      </c>
      <c r="D353" s="60" t="s">
        <v>20</v>
      </c>
      <c r="E353" s="207"/>
      <c r="F353" s="305">
        <f>F354+F356</f>
        <v>1555</v>
      </c>
    </row>
    <row r="354" spans="1:6" s="156" customFormat="1" ht="78.75">
      <c r="A354" s="74" t="s">
        <v>745</v>
      </c>
      <c r="B354" s="260" t="s">
        <v>5</v>
      </c>
      <c r="C354" s="68" t="s">
        <v>57</v>
      </c>
      <c r="D354" s="1" t="s">
        <v>747</v>
      </c>
      <c r="E354" s="1"/>
      <c r="F354" s="256">
        <f>F355</f>
        <v>1500</v>
      </c>
    </row>
    <row r="355" spans="1:6" s="156" customFormat="1" ht="27">
      <c r="A355" s="77" t="s">
        <v>984</v>
      </c>
      <c r="B355" s="260" t="s">
        <v>5</v>
      </c>
      <c r="C355" s="68" t="s">
        <v>57</v>
      </c>
      <c r="D355" s="1" t="s">
        <v>747</v>
      </c>
      <c r="E355" s="1">
        <v>240</v>
      </c>
      <c r="F355" s="256">
        <v>1500</v>
      </c>
    </row>
    <row r="356" spans="1:6" s="156" customFormat="1" ht="78.75">
      <c r="A356" s="74" t="s">
        <v>746</v>
      </c>
      <c r="B356" s="260" t="s">
        <v>5</v>
      </c>
      <c r="C356" s="68" t="s">
        <v>57</v>
      </c>
      <c r="D356" s="1" t="s">
        <v>748</v>
      </c>
      <c r="E356" s="1"/>
      <c r="F356" s="256">
        <f>F357</f>
        <v>55</v>
      </c>
    </row>
    <row r="357" spans="1:6" s="156" customFormat="1" ht="27">
      <c r="A357" s="77" t="s">
        <v>984</v>
      </c>
      <c r="B357" s="260" t="s">
        <v>5</v>
      </c>
      <c r="C357" s="68" t="s">
        <v>57</v>
      </c>
      <c r="D357" s="1" t="s">
        <v>748</v>
      </c>
      <c r="E357" s="1">
        <v>240</v>
      </c>
      <c r="F357" s="256">
        <v>55</v>
      </c>
    </row>
    <row r="358" spans="1:6" s="160" customFormat="1" ht="14.25">
      <c r="A358" s="143" t="s">
        <v>268</v>
      </c>
      <c r="B358" s="497" t="s">
        <v>5</v>
      </c>
      <c r="C358" s="149" t="s">
        <v>269</v>
      </c>
      <c r="D358" s="144"/>
      <c r="E358" s="144"/>
      <c r="F358" s="307">
        <f>F359+F383+F390</f>
        <v>70332.5</v>
      </c>
    </row>
    <row r="359" spans="1:6" s="176" customFormat="1" ht="14.25">
      <c r="A359" s="143" t="s">
        <v>203</v>
      </c>
      <c r="B359" s="497" t="s">
        <v>5</v>
      </c>
      <c r="C359" s="149" t="s">
        <v>202</v>
      </c>
      <c r="D359" s="144"/>
      <c r="E359" s="144"/>
      <c r="F359" s="307">
        <f>F360+F373</f>
        <v>30008.500000000004</v>
      </c>
    </row>
    <row r="360" spans="1:6" s="111" customFormat="1" ht="52.5">
      <c r="A360" s="63" t="s">
        <v>199</v>
      </c>
      <c r="B360" s="279" t="s">
        <v>5</v>
      </c>
      <c r="C360" s="109" t="s">
        <v>202</v>
      </c>
      <c r="D360" s="60" t="s">
        <v>200</v>
      </c>
      <c r="E360" s="60"/>
      <c r="F360" s="498">
        <f>F361+F366</f>
        <v>16558.800000000003</v>
      </c>
    </row>
    <row r="361" spans="1:6" s="111" customFormat="1" ht="92.25">
      <c r="A361" s="65" t="s">
        <v>605</v>
      </c>
      <c r="B361" s="279" t="s">
        <v>5</v>
      </c>
      <c r="C361" s="109" t="s">
        <v>202</v>
      </c>
      <c r="D361" s="60" t="s">
        <v>403</v>
      </c>
      <c r="E361" s="60"/>
      <c r="F361" s="498">
        <f>F362+F364</f>
        <v>5903.1</v>
      </c>
    </row>
    <row r="362" spans="1:6" s="70" customFormat="1" ht="92.25">
      <c r="A362" s="73" t="s">
        <v>952</v>
      </c>
      <c r="B362" s="260" t="s">
        <v>5</v>
      </c>
      <c r="C362" s="110" t="s">
        <v>202</v>
      </c>
      <c r="D362" s="1" t="s">
        <v>404</v>
      </c>
      <c r="E362" s="1"/>
      <c r="F362" s="256">
        <f>F363</f>
        <v>66</v>
      </c>
    </row>
    <row r="363" spans="1:6" s="106" customFormat="1" ht="26.25">
      <c r="A363" s="73" t="s">
        <v>991</v>
      </c>
      <c r="B363" s="260" t="s">
        <v>5</v>
      </c>
      <c r="C363" s="110" t="s">
        <v>202</v>
      </c>
      <c r="D363" s="1" t="s">
        <v>404</v>
      </c>
      <c r="E363" s="1">
        <v>320</v>
      </c>
      <c r="F363" s="256">
        <v>66</v>
      </c>
    </row>
    <row r="364" spans="1:6" s="106" customFormat="1" ht="118.5">
      <c r="A364" s="73" t="s">
        <v>1211</v>
      </c>
      <c r="B364" s="260" t="s">
        <v>5</v>
      </c>
      <c r="C364" s="110" t="s">
        <v>202</v>
      </c>
      <c r="D364" s="1" t="s">
        <v>1210</v>
      </c>
      <c r="E364" s="1"/>
      <c r="F364" s="256">
        <f>F365</f>
        <v>5837.1</v>
      </c>
    </row>
    <row r="365" spans="1:6" s="106" customFormat="1" ht="26.25">
      <c r="A365" s="73" t="s">
        <v>991</v>
      </c>
      <c r="B365" s="260" t="s">
        <v>5</v>
      </c>
      <c r="C365" s="110" t="s">
        <v>202</v>
      </c>
      <c r="D365" s="1" t="s">
        <v>1210</v>
      </c>
      <c r="E365" s="1" t="s">
        <v>973</v>
      </c>
      <c r="F365" s="256">
        <v>5837.1</v>
      </c>
    </row>
    <row r="366" spans="1:6" s="66" customFormat="1" ht="105">
      <c r="A366" s="171" t="s">
        <v>440</v>
      </c>
      <c r="B366" s="279" t="s">
        <v>5</v>
      </c>
      <c r="C366" s="109" t="s">
        <v>202</v>
      </c>
      <c r="D366" s="60" t="s">
        <v>201</v>
      </c>
      <c r="E366" s="60"/>
      <c r="F366" s="498">
        <f>F369+F371+F367</f>
        <v>10655.7</v>
      </c>
    </row>
    <row r="367" spans="1:6" s="66" customFormat="1" ht="158.25">
      <c r="A367" s="73" t="s">
        <v>1183</v>
      </c>
      <c r="B367" s="260" t="s">
        <v>5</v>
      </c>
      <c r="C367" s="110" t="s">
        <v>202</v>
      </c>
      <c r="D367" s="1" t="s">
        <v>1182</v>
      </c>
      <c r="E367" s="1"/>
      <c r="F367" s="256">
        <f>F368</f>
        <v>8926.6</v>
      </c>
    </row>
    <row r="368" spans="1:6" s="106" customFormat="1" ht="26.25">
      <c r="A368" s="73" t="s">
        <v>991</v>
      </c>
      <c r="B368" s="260" t="s">
        <v>5</v>
      </c>
      <c r="C368" s="110" t="s">
        <v>202</v>
      </c>
      <c r="D368" s="1" t="s">
        <v>1182</v>
      </c>
      <c r="E368" s="1" t="s">
        <v>973</v>
      </c>
      <c r="F368" s="256">
        <v>8926.6</v>
      </c>
    </row>
    <row r="369" spans="1:6" s="66" customFormat="1" ht="144.75">
      <c r="A369" s="73" t="s">
        <v>781</v>
      </c>
      <c r="B369" s="260" t="s">
        <v>5</v>
      </c>
      <c r="C369" s="110" t="s">
        <v>202</v>
      </c>
      <c r="D369" s="1" t="s">
        <v>780</v>
      </c>
      <c r="E369" s="1"/>
      <c r="F369" s="256">
        <f>F370</f>
        <v>723.8</v>
      </c>
    </row>
    <row r="370" spans="1:6" s="66" customFormat="1" ht="26.25">
      <c r="A370" s="73" t="s">
        <v>991</v>
      </c>
      <c r="B370" s="260" t="s">
        <v>5</v>
      </c>
      <c r="C370" s="110" t="s">
        <v>202</v>
      </c>
      <c r="D370" s="1" t="s">
        <v>780</v>
      </c>
      <c r="E370" s="1">
        <v>320</v>
      </c>
      <c r="F370" s="256">
        <v>723.8</v>
      </c>
    </row>
    <row r="371" spans="1:6" s="106" customFormat="1" ht="132">
      <c r="A371" s="211" t="s">
        <v>783</v>
      </c>
      <c r="B371" s="260" t="s">
        <v>5</v>
      </c>
      <c r="C371" s="110" t="s">
        <v>202</v>
      </c>
      <c r="D371" s="1" t="s">
        <v>782</v>
      </c>
      <c r="E371" s="1"/>
      <c r="F371" s="256">
        <f>F372</f>
        <v>1005.3</v>
      </c>
    </row>
    <row r="372" spans="1:6" s="106" customFormat="1" ht="26.25">
      <c r="A372" s="73" t="s">
        <v>991</v>
      </c>
      <c r="B372" s="260" t="s">
        <v>5</v>
      </c>
      <c r="C372" s="110" t="s">
        <v>202</v>
      </c>
      <c r="D372" s="1" t="s">
        <v>782</v>
      </c>
      <c r="E372" s="1">
        <v>320</v>
      </c>
      <c r="F372" s="256">
        <v>1005.3</v>
      </c>
    </row>
    <row r="373" spans="1:6" s="106" customFormat="1" ht="13.5">
      <c r="A373" s="63" t="s">
        <v>405</v>
      </c>
      <c r="B373" s="279" t="s">
        <v>5</v>
      </c>
      <c r="C373" s="59" t="s">
        <v>202</v>
      </c>
      <c r="D373" s="104" t="s">
        <v>4</v>
      </c>
      <c r="E373" s="104"/>
      <c r="F373" s="498">
        <f>F374</f>
        <v>13449.7</v>
      </c>
    </row>
    <row r="374" spans="1:6" s="106" customFormat="1" ht="13.5">
      <c r="A374" s="65" t="s">
        <v>242</v>
      </c>
      <c r="B374" s="279" t="s">
        <v>5</v>
      </c>
      <c r="C374" s="59" t="s">
        <v>202</v>
      </c>
      <c r="D374" s="104" t="s">
        <v>237</v>
      </c>
      <c r="E374" s="104"/>
      <c r="F374" s="498">
        <f>F381+F375+F377+F379</f>
        <v>13449.7</v>
      </c>
    </row>
    <row r="375" spans="1:6" s="106" customFormat="1" ht="52.5">
      <c r="A375" s="318" t="s">
        <v>1128</v>
      </c>
      <c r="B375" s="260" t="s">
        <v>5</v>
      </c>
      <c r="C375" s="68" t="s">
        <v>202</v>
      </c>
      <c r="D375" s="75" t="s">
        <v>1127</v>
      </c>
      <c r="E375" s="75"/>
      <c r="F375" s="256">
        <f>F376</f>
        <v>251.5</v>
      </c>
    </row>
    <row r="376" spans="1:6" s="106" customFormat="1" ht="13.5">
      <c r="A376" s="73" t="s">
        <v>75</v>
      </c>
      <c r="B376" s="260" t="s">
        <v>5</v>
      </c>
      <c r="C376" s="68" t="s">
        <v>202</v>
      </c>
      <c r="D376" s="75" t="s">
        <v>1127</v>
      </c>
      <c r="E376" s="75" t="s">
        <v>185</v>
      </c>
      <c r="F376" s="256">
        <v>251.5</v>
      </c>
    </row>
    <row r="377" spans="1:6" s="106" customFormat="1" ht="52.5">
      <c r="A377" s="318" t="s">
        <v>1131</v>
      </c>
      <c r="B377" s="260" t="s">
        <v>5</v>
      </c>
      <c r="C377" s="68" t="s">
        <v>202</v>
      </c>
      <c r="D377" s="75" t="s">
        <v>1129</v>
      </c>
      <c r="E377" s="75"/>
      <c r="F377" s="256">
        <f>F378</f>
        <v>9879.6</v>
      </c>
    </row>
    <row r="378" spans="1:6" s="106" customFormat="1" ht="13.5">
      <c r="A378" s="73" t="s">
        <v>75</v>
      </c>
      <c r="B378" s="260" t="s">
        <v>5</v>
      </c>
      <c r="C378" s="68" t="s">
        <v>202</v>
      </c>
      <c r="D378" s="75" t="s">
        <v>1129</v>
      </c>
      <c r="E378" s="75" t="s">
        <v>185</v>
      </c>
      <c r="F378" s="256">
        <v>9879.6</v>
      </c>
    </row>
    <row r="379" spans="1:6" s="106" customFormat="1" ht="39">
      <c r="A379" s="318" t="s">
        <v>1132</v>
      </c>
      <c r="B379" s="260" t="s">
        <v>5</v>
      </c>
      <c r="C379" s="68" t="s">
        <v>202</v>
      </c>
      <c r="D379" s="75" t="s">
        <v>1130</v>
      </c>
      <c r="E379" s="75"/>
      <c r="F379" s="256">
        <f>F380</f>
        <v>1045.6</v>
      </c>
    </row>
    <row r="380" spans="1:6" s="106" customFormat="1" ht="13.5">
      <c r="A380" s="73" t="s">
        <v>75</v>
      </c>
      <c r="B380" s="260" t="s">
        <v>5</v>
      </c>
      <c r="C380" s="68" t="s">
        <v>202</v>
      </c>
      <c r="D380" s="75" t="s">
        <v>1130</v>
      </c>
      <c r="E380" s="75" t="s">
        <v>185</v>
      </c>
      <c r="F380" s="256">
        <v>1045.6</v>
      </c>
    </row>
    <row r="381" spans="1:6" s="106" customFormat="1" ht="52.5">
      <c r="A381" s="301" t="s">
        <v>1034</v>
      </c>
      <c r="B381" s="260" t="s">
        <v>5</v>
      </c>
      <c r="C381" s="68" t="s">
        <v>202</v>
      </c>
      <c r="D381" s="75" t="s">
        <v>1033</v>
      </c>
      <c r="E381" s="75"/>
      <c r="F381" s="256">
        <f>F382</f>
        <v>2273</v>
      </c>
    </row>
    <row r="382" spans="1:6" s="106" customFormat="1" ht="13.5">
      <c r="A382" s="78" t="s">
        <v>992</v>
      </c>
      <c r="B382" s="260" t="s">
        <v>5</v>
      </c>
      <c r="C382" s="68" t="s">
        <v>202</v>
      </c>
      <c r="D382" s="75" t="s">
        <v>1033</v>
      </c>
      <c r="E382" s="75" t="s">
        <v>979</v>
      </c>
      <c r="F382" s="256">
        <v>2273</v>
      </c>
    </row>
    <row r="383" spans="1:6" s="108" customFormat="1" ht="13.5">
      <c r="A383" s="143" t="s">
        <v>182</v>
      </c>
      <c r="B383" s="497" t="s">
        <v>5</v>
      </c>
      <c r="C383" s="149" t="s">
        <v>183</v>
      </c>
      <c r="D383" s="144"/>
      <c r="E383" s="144"/>
      <c r="F383" s="307">
        <f>F384</f>
        <v>39004.799999999996</v>
      </c>
    </row>
    <row r="384" spans="1:6" s="160" customFormat="1" ht="52.5">
      <c r="A384" s="63" t="s">
        <v>199</v>
      </c>
      <c r="B384" s="279" t="s">
        <v>5</v>
      </c>
      <c r="C384" s="109" t="s">
        <v>183</v>
      </c>
      <c r="D384" s="60" t="s">
        <v>200</v>
      </c>
      <c r="E384" s="60"/>
      <c r="F384" s="498">
        <f>F385</f>
        <v>39004.799999999996</v>
      </c>
    </row>
    <row r="385" spans="1:6" s="107" customFormat="1" ht="118.5">
      <c r="A385" s="65" t="s">
        <v>603</v>
      </c>
      <c r="B385" s="279" t="s">
        <v>5</v>
      </c>
      <c r="C385" s="109" t="s">
        <v>183</v>
      </c>
      <c r="D385" s="60" t="s">
        <v>59</v>
      </c>
      <c r="E385" s="60"/>
      <c r="F385" s="498">
        <f>F388+F386</f>
        <v>39004.799999999996</v>
      </c>
    </row>
    <row r="386" spans="1:6" s="107" customFormat="1" ht="158.25">
      <c r="A386" s="74" t="s">
        <v>785</v>
      </c>
      <c r="B386" s="260" t="s">
        <v>5</v>
      </c>
      <c r="C386" s="110" t="s">
        <v>183</v>
      </c>
      <c r="D386" s="1" t="s">
        <v>784</v>
      </c>
      <c r="E386" s="1"/>
      <c r="F386" s="256">
        <f>F387</f>
        <v>2191.7</v>
      </c>
    </row>
    <row r="387" spans="1:6" s="107" customFormat="1" ht="13.5">
      <c r="A387" s="72" t="s">
        <v>989</v>
      </c>
      <c r="B387" s="260" t="s">
        <v>5</v>
      </c>
      <c r="C387" s="110" t="s">
        <v>183</v>
      </c>
      <c r="D387" s="1" t="s">
        <v>784</v>
      </c>
      <c r="E387" s="1">
        <v>410</v>
      </c>
      <c r="F387" s="256">
        <v>2191.7</v>
      </c>
    </row>
    <row r="388" spans="1:6" s="167" customFormat="1" ht="158.25">
      <c r="A388" s="74" t="s">
        <v>602</v>
      </c>
      <c r="B388" s="260" t="s">
        <v>5</v>
      </c>
      <c r="C388" s="110" t="s">
        <v>183</v>
      </c>
      <c r="D388" s="1" t="s">
        <v>60</v>
      </c>
      <c r="E388" s="1"/>
      <c r="F388" s="256">
        <f>F389</f>
        <v>36813.1</v>
      </c>
    </row>
    <row r="389" spans="1:6" s="62" customFormat="1" ht="13.5">
      <c r="A389" s="72" t="s">
        <v>989</v>
      </c>
      <c r="B389" s="260" t="s">
        <v>5</v>
      </c>
      <c r="C389" s="110" t="s">
        <v>183</v>
      </c>
      <c r="D389" s="1" t="s">
        <v>60</v>
      </c>
      <c r="E389" s="1">
        <v>410</v>
      </c>
      <c r="F389" s="256">
        <v>36813.1</v>
      </c>
    </row>
    <row r="390" spans="1:6" s="108" customFormat="1" ht="13.5">
      <c r="A390" s="143" t="s">
        <v>173</v>
      </c>
      <c r="B390" s="497" t="s">
        <v>5</v>
      </c>
      <c r="C390" s="149" t="s">
        <v>172</v>
      </c>
      <c r="D390" s="144"/>
      <c r="E390" s="144"/>
      <c r="F390" s="307">
        <f>F391+F395</f>
        <v>1319.2</v>
      </c>
    </row>
    <row r="391" spans="1:6" s="107" customFormat="1" ht="39">
      <c r="A391" s="63" t="s">
        <v>1</v>
      </c>
      <c r="B391" s="279" t="s">
        <v>5</v>
      </c>
      <c r="C391" s="109" t="s">
        <v>172</v>
      </c>
      <c r="D391" s="60" t="s">
        <v>11</v>
      </c>
      <c r="E391" s="60"/>
      <c r="F391" s="498">
        <f>F392</f>
        <v>50</v>
      </c>
    </row>
    <row r="392" spans="1:6" s="107" customFormat="1" ht="66">
      <c r="A392" s="65" t="s">
        <v>604</v>
      </c>
      <c r="B392" s="279" t="s">
        <v>5</v>
      </c>
      <c r="C392" s="109" t="s">
        <v>172</v>
      </c>
      <c r="D392" s="60" t="s">
        <v>41</v>
      </c>
      <c r="E392" s="60"/>
      <c r="F392" s="498">
        <f>F393</f>
        <v>50</v>
      </c>
    </row>
    <row r="393" spans="1:6" s="58" customFormat="1" ht="132">
      <c r="A393" s="71" t="s">
        <v>998</v>
      </c>
      <c r="B393" s="260" t="s">
        <v>5</v>
      </c>
      <c r="C393" s="110" t="s">
        <v>172</v>
      </c>
      <c r="D393" s="75" t="s">
        <v>995</v>
      </c>
      <c r="E393" s="75"/>
      <c r="F393" s="256">
        <f>F394</f>
        <v>50</v>
      </c>
    </row>
    <row r="394" spans="1:6" s="70" customFormat="1" ht="39">
      <c r="A394" s="74" t="s">
        <v>136</v>
      </c>
      <c r="B394" s="260" t="s">
        <v>5</v>
      </c>
      <c r="C394" s="110" t="s">
        <v>172</v>
      </c>
      <c r="D394" s="75" t="s">
        <v>995</v>
      </c>
      <c r="E394" s="75" t="s">
        <v>93</v>
      </c>
      <c r="F394" s="256">
        <v>50</v>
      </c>
    </row>
    <row r="395" spans="1:6" s="70" customFormat="1" ht="39">
      <c r="A395" s="63" t="s">
        <v>3</v>
      </c>
      <c r="B395" s="279" t="s">
        <v>5</v>
      </c>
      <c r="C395" s="109" t="s">
        <v>172</v>
      </c>
      <c r="D395" s="60" t="s">
        <v>14</v>
      </c>
      <c r="E395" s="60"/>
      <c r="F395" s="498">
        <f>F396</f>
        <v>1269.2</v>
      </c>
    </row>
    <row r="396" spans="1:6" s="70" customFormat="1" ht="66">
      <c r="A396" s="65" t="s">
        <v>732</v>
      </c>
      <c r="B396" s="279" t="s">
        <v>5</v>
      </c>
      <c r="C396" s="109" t="s">
        <v>172</v>
      </c>
      <c r="D396" s="60" t="s">
        <v>53</v>
      </c>
      <c r="E396" s="60"/>
      <c r="F396" s="498">
        <f>F397+F399</f>
        <v>1269.2</v>
      </c>
    </row>
    <row r="397" spans="1:6" s="66" customFormat="1" ht="105">
      <c r="A397" s="74" t="s">
        <v>946</v>
      </c>
      <c r="B397" s="260" t="s">
        <v>5</v>
      </c>
      <c r="C397" s="110" t="s">
        <v>172</v>
      </c>
      <c r="D397" s="1" t="s">
        <v>994</v>
      </c>
      <c r="E397" s="1"/>
      <c r="F397" s="256">
        <f>F398</f>
        <v>372</v>
      </c>
    </row>
    <row r="398" spans="1:6" s="66" customFormat="1" ht="26.25">
      <c r="A398" s="74" t="s">
        <v>235</v>
      </c>
      <c r="B398" s="260" t="s">
        <v>5</v>
      </c>
      <c r="C398" s="110" t="s">
        <v>172</v>
      </c>
      <c r="D398" s="1" t="s">
        <v>994</v>
      </c>
      <c r="E398" s="1" t="s">
        <v>234</v>
      </c>
      <c r="F398" s="256">
        <v>372</v>
      </c>
    </row>
    <row r="399" spans="1:6" s="66" customFormat="1" ht="105">
      <c r="A399" s="71" t="s">
        <v>1030</v>
      </c>
      <c r="B399" s="260" t="s">
        <v>5</v>
      </c>
      <c r="C399" s="110" t="s">
        <v>172</v>
      </c>
      <c r="D399" s="75" t="s">
        <v>1029</v>
      </c>
      <c r="E399" s="75"/>
      <c r="F399" s="256">
        <f>F400</f>
        <v>897.2</v>
      </c>
    </row>
    <row r="400" spans="1:6" s="66" customFormat="1" ht="26.25">
      <c r="A400" s="74" t="s">
        <v>235</v>
      </c>
      <c r="B400" s="260" t="s">
        <v>5</v>
      </c>
      <c r="C400" s="110" t="s">
        <v>172</v>
      </c>
      <c r="D400" s="75" t="s">
        <v>1029</v>
      </c>
      <c r="E400" s="75" t="s">
        <v>234</v>
      </c>
      <c r="F400" s="256">
        <v>897.2</v>
      </c>
    </row>
    <row r="401" spans="1:6" ht="13.5">
      <c r="A401" s="143" t="s">
        <v>283</v>
      </c>
      <c r="B401" s="497" t="s">
        <v>5</v>
      </c>
      <c r="C401" s="149" t="s">
        <v>278</v>
      </c>
      <c r="D401" s="144"/>
      <c r="E401" s="144"/>
      <c r="F401" s="307">
        <f>F402</f>
        <v>895</v>
      </c>
    </row>
    <row r="402" spans="1:6" ht="13.5">
      <c r="A402" s="143" t="s">
        <v>65</v>
      </c>
      <c r="B402" s="497" t="s">
        <v>5</v>
      </c>
      <c r="C402" s="145" t="s">
        <v>64</v>
      </c>
      <c r="D402" s="144"/>
      <c r="E402" s="144"/>
      <c r="F402" s="307">
        <f>F403</f>
        <v>895</v>
      </c>
    </row>
    <row r="403" spans="1:6" ht="39">
      <c r="A403" s="63" t="s">
        <v>207</v>
      </c>
      <c r="B403" s="279" t="s">
        <v>5</v>
      </c>
      <c r="C403" s="59" t="s">
        <v>64</v>
      </c>
      <c r="D403" s="60" t="s">
        <v>7</v>
      </c>
      <c r="E403" s="60"/>
      <c r="F403" s="498">
        <f>F404</f>
        <v>895</v>
      </c>
    </row>
    <row r="404" spans="1:6" ht="66">
      <c r="A404" s="65" t="s">
        <v>690</v>
      </c>
      <c r="B404" s="279" t="s">
        <v>5</v>
      </c>
      <c r="C404" s="59" t="s">
        <v>64</v>
      </c>
      <c r="D404" s="60" t="s">
        <v>15</v>
      </c>
      <c r="E404" s="60"/>
      <c r="F404" s="498">
        <f>F405+F407+F409</f>
        <v>895</v>
      </c>
    </row>
    <row r="405" spans="1:6" ht="92.25">
      <c r="A405" s="74" t="s">
        <v>750</v>
      </c>
      <c r="B405" s="260" t="s">
        <v>5</v>
      </c>
      <c r="C405" s="68" t="s">
        <v>64</v>
      </c>
      <c r="D405" s="1" t="s">
        <v>749</v>
      </c>
      <c r="E405" s="1"/>
      <c r="F405" s="256">
        <f>F406</f>
        <v>560</v>
      </c>
    </row>
    <row r="406" spans="1:6" ht="26.25">
      <c r="A406" s="39" t="s">
        <v>984</v>
      </c>
      <c r="B406" s="260" t="s">
        <v>5</v>
      </c>
      <c r="C406" s="68" t="s">
        <v>64</v>
      </c>
      <c r="D406" s="1" t="s">
        <v>749</v>
      </c>
      <c r="E406" s="1">
        <v>240</v>
      </c>
      <c r="F406" s="256">
        <v>560</v>
      </c>
    </row>
    <row r="407" spans="1:6" s="160" customFormat="1" ht="105">
      <c r="A407" s="39" t="s">
        <v>753</v>
      </c>
      <c r="B407" s="260" t="s">
        <v>5</v>
      </c>
      <c r="C407" s="68" t="s">
        <v>64</v>
      </c>
      <c r="D407" s="1" t="s">
        <v>751</v>
      </c>
      <c r="E407" s="1"/>
      <c r="F407" s="256">
        <f>F408</f>
        <v>235</v>
      </c>
    </row>
    <row r="408" spans="1:6" s="160" customFormat="1" ht="26.25">
      <c r="A408" s="39" t="s">
        <v>984</v>
      </c>
      <c r="B408" s="260" t="s">
        <v>5</v>
      </c>
      <c r="C408" s="68" t="s">
        <v>64</v>
      </c>
      <c r="D408" s="1" t="s">
        <v>751</v>
      </c>
      <c r="E408" s="1">
        <v>240</v>
      </c>
      <c r="F408" s="256">
        <v>235</v>
      </c>
    </row>
    <row r="409" spans="1:6" s="107" customFormat="1" ht="78.75">
      <c r="A409" s="39" t="s">
        <v>754</v>
      </c>
      <c r="B409" s="260" t="s">
        <v>5</v>
      </c>
      <c r="C409" s="68" t="s">
        <v>64</v>
      </c>
      <c r="D409" s="1" t="s">
        <v>752</v>
      </c>
      <c r="E409" s="1"/>
      <c r="F409" s="256">
        <f>F410</f>
        <v>100</v>
      </c>
    </row>
    <row r="410" spans="1:6" s="107" customFormat="1" ht="26.25">
      <c r="A410" s="39" t="s">
        <v>984</v>
      </c>
      <c r="B410" s="260" t="s">
        <v>5</v>
      </c>
      <c r="C410" s="68" t="s">
        <v>64</v>
      </c>
      <c r="D410" s="1" t="s">
        <v>752</v>
      </c>
      <c r="E410" s="1">
        <v>240</v>
      </c>
      <c r="F410" s="256">
        <v>100</v>
      </c>
    </row>
    <row r="411" spans="1:6" s="150" customFormat="1" ht="27">
      <c r="A411" s="143" t="s">
        <v>696</v>
      </c>
      <c r="B411" s="507">
        <v>111</v>
      </c>
      <c r="C411" s="149"/>
      <c r="D411" s="144"/>
      <c r="E411" s="144"/>
      <c r="F411" s="307">
        <f>F412+F448+F472+F499+F511+F521+F527+F456</f>
        <v>292862.6</v>
      </c>
    </row>
    <row r="412" spans="1:6" s="150" customFormat="1" ht="14.25">
      <c r="A412" s="143" t="s">
        <v>267</v>
      </c>
      <c r="B412" s="507">
        <v>111</v>
      </c>
      <c r="C412" s="149" t="s">
        <v>266</v>
      </c>
      <c r="D412" s="168"/>
      <c r="E412" s="168"/>
      <c r="F412" s="307">
        <f>F413+F432+F437</f>
        <v>26271.8</v>
      </c>
    </row>
    <row r="413" spans="1:6" s="70" customFormat="1" ht="41.25">
      <c r="A413" s="153" t="s">
        <v>155</v>
      </c>
      <c r="B413" s="507" t="s">
        <v>178</v>
      </c>
      <c r="C413" s="149" t="s">
        <v>154</v>
      </c>
      <c r="D413" s="168"/>
      <c r="E413" s="168"/>
      <c r="F413" s="307">
        <f>F414</f>
        <v>21418.1</v>
      </c>
    </row>
    <row r="414" spans="1:6" s="70" customFormat="1" ht="26.25">
      <c r="A414" s="63" t="s">
        <v>164</v>
      </c>
      <c r="B414" s="508" t="s">
        <v>178</v>
      </c>
      <c r="C414" s="109" t="s">
        <v>154</v>
      </c>
      <c r="D414" s="89" t="s">
        <v>163</v>
      </c>
      <c r="E414" s="89"/>
      <c r="F414" s="500">
        <f>F415</f>
        <v>21418.1</v>
      </c>
    </row>
    <row r="415" spans="1:6" s="106" customFormat="1" ht="13.5">
      <c r="A415" s="65" t="s">
        <v>159</v>
      </c>
      <c r="B415" s="509" t="s">
        <v>178</v>
      </c>
      <c r="C415" s="109" t="s">
        <v>154</v>
      </c>
      <c r="D415" s="60" t="s">
        <v>158</v>
      </c>
      <c r="E415" s="60"/>
      <c r="F415" s="498">
        <f>F416+F418+F424+F426+F422+F429</f>
        <v>21418.1</v>
      </c>
    </row>
    <row r="416" spans="1:6" s="70" customFormat="1" ht="39.75">
      <c r="A416" s="77" t="s">
        <v>88</v>
      </c>
      <c r="B416" s="510" t="s">
        <v>178</v>
      </c>
      <c r="C416" s="110" t="s">
        <v>154</v>
      </c>
      <c r="D416" s="80" t="s">
        <v>152</v>
      </c>
      <c r="E416" s="80"/>
      <c r="F416" s="502">
        <f>F417</f>
        <v>13746</v>
      </c>
    </row>
    <row r="417" spans="1:6" s="70" customFormat="1" ht="26.25">
      <c r="A417" s="88" t="s">
        <v>974</v>
      </c>
      <c r="B417" s="510" t="s">
        <v>178</v>
      </c>
      <c r="C417" s="110" t="s">
        <v>154</v>
      </c>
      <c r="D417" s="80" t="s">
        <v>152</v>
      </c>
      <c r="E417" s="80">
        <v>120</v>
      </c>
      <c r="F417" s="502">
        <f>15100-1354</f>
        <v>13746</v>
      </c>
    </row>
    <row r="418" spans="1:6" s="106" customFormat="1" ht="26.25">
      <c r="A418" s="88" t="s">
        <v>89</v>
      </c>
      <c r="B418" s="510" t="s">
        <v>178</v>
      </c>
      <c r="C418" s="110" t="s">
        <v>154</v>
      </c>
      <c r="D418" s="80" t="s">
        <v>150</v>
      </c>
      <c r="E418" s="80"/>
      <c r="F418" s="502">
        <f>F419+F420+F421</f>
        <v>764.5</v>
      </c>
    </row>
    <row r="419" spans="1:6" s="70" customFormat="1" ht="26.25">
      <c r="A419" s="88" t="s">
        <v>974</v>
      </c>
      <c r="B419" s="510" t="s">
        <v>178</v>
      </c>
      <c r="C419" s="110" t="s">
        <v>154</v>
      </c>
      <c r="D419" s="80" t="s">
        <v>150</v>
      </c>
      <c r="E419" s="80">
        <v>120</v>
      </c>
      <c r="F419" s="502">
        <v>37</v>
      </c>
    </row>
    <row r="420" spans="1:6" s="70" customFormat="1" ht="26.25">
      <c r="A420" s="88" t="s">
        <v>984</v>
      </c>
      <c r="B420" s="510" t="s">
        <v>178</v>
      </c>
      <c r="C420" s="110" t="s">
        <v>154</v>
      </c>
      <c r="D420" s="80" t="s">
        <v>150</v>
      </c>
      <c r="E420" s="80">
        <v>240</v>
      </c>
      <c r="F420" s="502">
        <v>676.5</v>
      </c>
    </row>
    <row r="421" spans="1:6" s="107" customFormat="1" ht="13.5">
      <c r="A421" s="88" t="s">
        <v>988</v>
      </c>
      <c r="B421" s="510" t="s">
        <v>178</v>
      </c>
      <c r="C421" s="110" t="s">
        <v>154</v>
      </c>
      <c r="D421" s="80" t="s">
        <v>150</v>
      </c>
      <c r="E421" s="80">
        <v>850</v>
      </c>
      <c r="F421" s="502">
        <v>51</v>
      </c>
    </row>
    <row r="422" spans="1:6" s="70" customFormat="1" ht="52.5">
      <c r="A422" s="71" t="s">
        <v>961</v>
      </c>
      <c r="B422" s="510" t="s">
        <v>178</v>
      </c>
      <c r="C422" s="110" t="s">
        <v>154</v>
      </c>
      <c r="D422" s="80" t="s">
        <v>920</v>
      </c>
      <c r="E422" s="80"/>
      <c r="F422" s="502">
        <f>F423</f>
        <v>1890.2</v>
      </c>
    </row>
    <row r="423" spans="1:6" s="66" customFormat="1" ht="26.25">
      <c r="A423" s="88" t="s">
        <v>974</v>
      </c>
      <c r="B423" s="510" t="s">
        <v>178</v>
      </c>
      <c r="C423" s="110" t="s">
        <v>154</v>
      </c>
      <c r="D423" s="80" t="s">
        <v>920</v>
      </c>
      <c r="E423" s="80">
        <v>120</v>
      </c>
      <c r="F423" s="502">
        <v>1890.2</v>
      </c>
    </row>
    <row r="424" spans="1:6" s="107" customFormat="1" ht="66">
      <c r="A424" s="77" t="s">
        <v>968</v>
      </c>
      <c r="B424" s="510" t="s">
        <v>178</v>
      </c>
      <c r="C424" s="110" t="s">
        <v>154</v>
      </c>
      <c r="D424" s="80" t="s">
        <v>392</v>
      </c>
      <c r="E424" s="80"/>
      <c r="F424" s="502">
        <f>F425</f>
        <v>27.9</v>
      </c>
    </row>
    <row r="425" spans="1:6" s="107" customFormat="1" ht="26.25">
      <c r="A425" s="88" t="s">
        <v>974</v>
      </c>
      <c r="B425" s="510" t="s">
        <v>178</v>
      </c>
      <c r="C425" s="110" t="s">
        <v>154</v>
      </c>
      <c r="D425" s="80" t="s">
        <v>392</v>
      </c>
      <c r="E425" s="80">
        <v>120</v>
      </c>
      <c r="F425" s="502">
        <v>27.9</v>
      </c>
    </row>
    <row r="426" spans="1:6" ht="53.25">
      <c r="A426" s="77" t="s">
        <v>967</v>
      </c>
      <c r="B426" s="510" t="s">
        <v>178</v>
      </c>
      <c r="C426" s="110" t="s">
        <v>154</v>
      </c>
      <c r="D426" s="80" t="s">
        <v>393</v>
      </c>
      <c r="E426" s="80"/>
      <c r="F426" s="502">
        <f>F427+F428</f>
        <v>862.5</v>
      </c>
    </row>
    <row r="427" spans="1:6" ht="26.25">
      <c r="A427" s="88" t="s">
        <v>974</v>
      </c>
      <c r="B427" s="510" t="s">
        <v>178</v>
      </c>
      <c r="C427" s="110" t="s">
        <v>154</v>
      </c>
      <c r="D427" s="80" t="s">
        <v>393</v>
      </c>
      <c r="E427" s="80">
        <v>120</v>
      </c>
      <c r="F427" s="502">
        <v>820</v>
      </c>
    </row>
    <row r="428" spans="1:6" ht="26.25">
      <c r="A428" s="88" t="s">
        <v>984</v>
      </c>
      <c r="B428" s="510" t="s">
        <v>178</v>
      </c>
      <c r="C428" s="110" t="s">
        <v>154</v>
      </c>
      <c r="D428" s="80" t="s">
        <v>393</v>
      </c>
      <c r="E428" s="80">
        <v>240</v>
      </c>
      <c r="F428" s="502">
        <v>42.5</v>
      </c>
    </row>
    <row r="429" spans="1:6" s="66" customFormat="1" ht="52.5">
      <c r="A429" s="88" t="s">
        <v>1001</v>
      </c>
      <c r="B429" s="511" t="s">
        <v>178</v>
      </c>
      <c r="C429" s="110" t="s">
        <v>154</v>
      </c>
      <c r="D429" s="94" t="s">
        <v>921</v>
      </c>
      <c r="E429" s="93"/>
      <c r="F429" s="505">
        <f>F430+F431</f>
        <v>4127</v>
      </c>
    </row>
    <row r="430" spans="1:6" s="66" customFormat="1" ht="26.25">
      <c r="A430" s="88" t="s">
        <v>974</v>
      </c>
      <c r="B430" s="512" t="s">
        <v>178</v>
      </c>
      <c r="C430" s="110" t="s">
        <v>154</v>
      </c>
      <c r="D430" s="94" t="s">
        <v>921</v>
      </c>
      <c r="E430" s="93">
        <v>120</v>
      </c>
      <c r="F430" s="306">
        <v>3666</v>
      </c>
    </row>
    <row r="431" spans="1:6" s="66" customFormat="1" ht="26.25">
      <c r="A431" s="88" t="s">
        <v>984</v>
      </c>
      <c r="B431" s="512" t="s">
        <v>178</v>
      </c>
      <c r="C431" s="110" t="s">
        <v>154</v>
      </c>
      <c r="D431" s="94" t="s">
        <v>921</v>
      </c>
      <c r="E431" s="93">
        <v>240</v>
      </c>
      <c r="F431" s="306">
        <v>461</v>
      </c>
    </row>
    <row r="432" spans="1:6" s="70" customFormat="1" ht="14.25">
      <c r="A432" s="169" t="s">
        <v>417</v>
      </c>
      <c r="B432" s="513" t="s">
        <v>178</v>
      </c>
      <c r="C432" s="145" t="s">
        <v>240</v>
      </c>
      <c r="D432" s="154"/>
      <c r="E432" s="155"/>
      <c r="F432" s="514">
        <f>F433</f>
        <v>4611.2</v>
      </c>
    </row>
    <row r="433" spans="1:6" ht="13.5">
      <c r="A433" s="63" t="s">
        <v>405</v>
      </c>
      <c r="B433" s="509" t="s">
        <v>178</v>
      </c>
      <c r="C433" s="59" t="s">
        <v>240</v>
      </c>
      <c r="D433" s="103" t="s">
        <v>4</v>
      </c>
      <c r="E433" s="103"/>
      <c r="F433" s="498">
        <f>F434</f>
        <v>4611.2</v>
      </c>
    </row>
    <row r="434" spans="1:6" ht="13.5">
      <c r="A434" s="65" t="s">
        <v>242</v>
      </c>
      <c r="B434" s="509" t="s">
        <v>178</v>
      </c>
      <c r="C434" s="59" t="s">
        <v>240</v>
      </c>
      <c r="D434" s="104" t="s">
        <v>237</v>
      </c>
      <c r="E434" s="104"/>
      <c r="F434" s="498">
        <f>F435</f>
        <v>4611.2</v>
      </c>
    </row>
    <row r="435" spans="1:6" s="161" customFormat="1" ht="39.75">
      <c r="A435" s="77" t="s">
        <v>416</v>
      </c>
      <c r="B435" s="510" t="s">
        <v>178</v>
      </c>
      <c r="C435" s="68" t="s">
        <v>240</v>
      </c>
      <c r="D435" s="80" t="s">
        <v>239</v>
      </c>
      <c r="E435" s="80"/>
      <c r="F435" s="502">
        <f>F436</f>
        <v>4611.2</v>
      </c>
    </row>
    <row r="436" spans="1:6" s="99" customFormat="1" ht="13.5">
      <c r="A436" s="77" t="s">
        <v>408</v>
      </c>
      <c r="B436" s="510" t="s">
        <v>178</v>
      </c>
      <c r="C436" s="68" t="s">
        <v>240</v>
      </c>
      <c r="D436" s="80" t="s">
        <v>239</v>
      </c>
      <c r="E436" s="80">
        <v>870</v>
      </c>
      <c r="F436" s="502">
        <v>4611.2</v>
      </c>
    </row>
    <row r="437" spans="1:6" ht="13.5">
      <c r="A437" s="143" t="s">
        <v>153</v>
      </c>
      <c r="B437" s="507" t="s">
        <v>178</v>
      </c>
      <c r="C437" s="149" t="s">
        <v>151</v>
      </c>
      <c r="D437" s="168"/>
      <c r="E437" s="168"/>
      <c r="F437" s="307">
        <f>F438</f>
        <v>242.5</v>
      </c>
    </row>
    <row r="438" spans="1:6" ht="66">
      <c r="A438" s="63" t="s">
        <v>2</v>
      </c>
      <c r="B438" s="509" t="s">
        <v>178</v>
      </c>
      <c r="C438" s="109" t="s">
        <v>151</v>
      </c>
      <c r="D438" s="60" t="s">
        <v>12</v>
      </c>
      <c r="E438" s="60"/>
      <c r="F438" s="498">
        <f>F439+F444</f>
        <v>242.5</v>
      </c>
    </row>
    <row r="439" spans="1:6" s="70" customFormat="1" ht="92.25">
      <c r="A439" s="65" t="s">
        <v>728</v>
      </c>
      <c r="B439" s="509" t="s">
        <v>178</v>
      </c>
      <c r="C439" s="109" t="s">
        <v>151</v>
      </c>
      <c r="D439" s="60" t="s">
        <v>45</v>
      </c>
      <c r="E439" s="60"/>
      <c r="F439" s="498">
        <f>F440+F442</f>
        <v>183.5</v>
      </c>
    </row>
    <row r="440" spans="1:6" s="107" customFormat="1" ht="105">
      <c r="A440" s="74" t="s">
        <v>726</v>
      </c>
      <c r="B440" s="515" t="s">
        <v>178</v>
      </c>
      <c r="C440" s="110" t="s">
        <v>151</v>
      </c>
      <c r="D440" s="1" t="s">
        <v>190</v>
      </c>
      <c r="E440" s="1"/>
      <c r="F440" s="256">
        <f>F441</f>
        <v>85</v>
      </c>
    </row>
    <row r="441" spans="1:6" s="107" customFormat="1" ht="26.25">
      <c r="A441" s="39" t="s">
        <v>984</v>
      </c>
      <c r="B441" s="515" t="s">
        <v>178</v>
      </c>
      <c r="C441" s="110" t="s">
        <v>151</v>
      </c>
      <c r="D441" s="1" t="s">
        <v>190</v>
      </c>
      <c r="E441" s="1">
        <v>240</v>
      </c>
      <c r="F441" s="256">
        <v>85</v>
      </c>
    </row>
    <row r="442" spans="1:6" s="70" customFormat="1" ht="105">
      <c r="A442" s="74" t="s">
        <v>727</v>
      </c>
      <c r="B442" s="515" t="s">
        <v>178</v>
      </c>
      <c r="C442" s="110" t="s">
        <v>151</v>
      </c>
      <c r="D442" s="1" t="s">
        <v>191</v>
      </c>
      <c r="E442" s="1"/>
      <c r="F442" s="256">
        <f>F443</f>
        <v>98.5</v>
      </c>
    </row>
    <row r="443" spans="1:6" s="70" customFormat="1" ht="26.25">
      <c r="A443" s="39" t="s">
        <v>984</v>
      </c>
      <c r="B443" s="515" t="s">
        <v>178</v>
      </c>
      <c r="C443" s="110" t="s">
        <v>151</v>
      </c>
      <c r="D443" s="1" t="s">
        <v>191</v>
      </c>
      <c r="E443" s="1">
        <v>240</v>
      </c>
      <c r="F443" s="256">
        <v>98.5</v>
      </c>
    </row>
    <row r="444" spans="1:6" s="70" customFormat="1" ht="13.5">
      <c r="A444" s="441" t="s">
        <v>405</v>
      </c>
      <c r="B444" s="509" t="s">
        <v>178</v>
      </c>
      <c r="C444" s="109" t="s">
        <v>151</v>
      </c>
      <c r="D444" s="60" t="s">
        <v>4</v>
      </c>
      <c r="E444" s="1"/>
      <c r="F444" s="498">
        <f>F445</f>
        <v>59</v>
      </c>
    </row>
    <row r="445" spans="1:6" s="70" customFormat="1" ht="13.5">
      <c r="A445" s="441" t="s">
        <v>242</v>
      </c>
      <c r="B445" s="509" t="s">
        <v>178</v>
      </c>
      <c r="C445" s="109" t="s">
        <v>151</v>
      </c>
      <c r="D445" s="60" t="s">
        <v>237</v>
      </c>
      <c r="E445" s="1"/>
      <c r="F445" s="498">
        <f>F446</f>
        <v>59</v>
      </c>
    </row>
    <row r="446" spans="1:6" s="70" customFormat="1" ht="39">
      <c r="A446" s="39" t="s">
        <v>1267</v>
      </c>
      <c r="B446" s="515" t="s">
        <v>178</v>
      </c>
      <c r="C446" s="110" t="s">
        <v>151</v>
      </c>
      <c r="D446" s="1" t="s">
        <v>1254</v>
      </c>
      <c r="E446" s="1"/>
      <c r="F446" s="256">
        <f>F447</f>
        <v>59</v>
      </c>
    </row>
    <row r="447" spans="1:6" s="70" customFormat="1" ht="13.5">
      <c r="A447" s="39" t="s">
        <v>75</v>
      </c>
      <c r="B447" s="515" t="s">
        <v>178</v>
      </c>
      <c r="C447" s="110" t="s">
        <v>151</v>
      </c>
      <c r="D447" s="1" t="s">
        <v>1254</v>
      </c>
      <c r="E447" s="1" t="s">
        <v>185</v>
      </c>
      <c r="F447" s="256">
        <v>59</v>
      </c>
    </row>
    <row r="448" spans="1:6" s="66" customFormat="1" ht="27">
      <c r="A448" s="143" t="s">
        <v>272</v>
      </c>
      <c r="B448" s="507" t="s">
        <v>178</v>
      </c>
      <c r="C448" s="149" t="s">
        <v>271</v>
      </c>
      <c r="D448" s="144"/>
      <c r="E448" s="144"/>
      <c r="F448" s="307">
        <f>F449</f>
        <v>400</v>
      </c>
    </row>
    <row r="449" spans="1:6" s="58" customFormat="1" ht="41.25">
      <c r="A449" s="143" t="s">
        <v>273</v>
      </c>
      <c r="B449" s="507" t="s">
        <v>178</v>
      </c>
      <c r="C449" s="149" t="s">
        <v>195</v>
      </c>
      <c r="D449" s="144"/>
      <c r="E449" s="144"/>
      <c r="F449" s="307">
        <f>F450</f>
        <v>400</v>
      </c>
    </row>
    <row r="450" spans="1:6" ht="39">
      <c r="A450" s="63" t="s">
        <v>430</v>
      </c>
      <c r="B450" s="509" t="s">
        <v>178</v>
      </c>
      <c r="C450" s="109" t="s">
        <v>195</v>
      </c>
      <c r="D450" s="60" t="s">
        <v>13</v>
      </c>
      <c r="E450" s="60"/>
      <c r="F450" s="498">
        <f>F451</f>
        <v>400</v>
      </c>
    </row>
    <row r="451" spans="1:6" ht="105">
      <c r="A451" s="65" t="s">
        <v>519</v>
      </c>
      <c r="B451" s="509" t="s">
        <v>178</v>
      </c>
      <c r="C451" s="109" t="s">
        <v>195</v>
      </c>
      <c r="D451" s="60" t="s">
        <v>47</v>
      </c>
      <c r="E451" s="60"/>
      <c r="F451" s="498">
        <f>F452+F454</f>
        <v>400</v>
      </c>
    </row>
    <row r="452" spans="1:6" s="156" customFormat="1" ht="118.5">
      <c r="A452" s="74" t="s">
        <v>607</v>
      </c>
      <c r="B452" s="515" t="s">
        <v>178</v>
      </c>
      <c r="C452" s="110" t="s">
        <v>195</v>
      </c>
      <c r="D452" s="1" t="s">
        <v>608</v>
      </c>
      <c r="E452" s="1"/>
      <c r="F452" s="256">
        <f>F453</f>
        <v>200</v>
      </c>
    </row>
    <row r="453" spans="1:6" s="156" customFormat="1" ht="14.25">
      <c r="A453" s="74" t="s">
        <v>75</v>
      </c>
      <c r="B453" s="515" t="s">
        <v>178</v>
      </c>
      <c r="C453" s="110" t="s">
        <v>195</v>
      </c>
      <c r="D453" s="1" t="s">
        <v>608</v>
      </c>
      <c r="E453" s="1" t="s">
        <v>185</v>
      </c>
      <c r="F453" s="256">
        <v>200</v>
      </c>
    </row>
    <row r="454" spans="1:6" s="156" customFormat="1" ht="118.5">
      <c r="A454" s="74" t="s">
        <v>524</v>
      </c>
      <c r="B454" s="515" t="s">
        <v>178</v>
      </c>
      <c r="C454" s="110" t="s">
        <v>195</v>
      </c>
      <c r="D454" s="1" t="s">
        <v>609</v>
      </c>
      <c r="E454" s="1"/>
      <c r="F454" s="256">
        <f>F455</f>
        <v>200</v>
      </c>
    </row>
    <row r="455" spans="1:6" s="161" customFormat="1" ht="14.25">
      <c r="A455" s="72" t="s">
        <v>75</v>
      </c>
      <c r="B455" s="515" t="s">
        <v>178</v>
      </c>
      <c r="C455" s="110" t="s">
        <v>195</v>
      </c>
      <c r="D455" s="1" t="s">
        <v>609</v>
      </c>
      <c r="E455" s="1" t="s">
        <v>185</v>
      </c>
      <c r="F455" s="256">
        <v>200</v>
      </c>
    </row>
    <row r="456" spans="1:6" s="161" customFormat="1" ht="14.25">
      <c r="A456" s="143" t="s">
        <v>275</v>
      </c>
      <c r="B456" s="509" t="s">
        <v>178</v>
      </c>
      <c r="C456" s="145" t="s">
        <v>274</v>
      </c>
      <c r="D456" s="144"/>
      <c r="E456" s="144"/>
      <c r="F456" s="307">
        <f>F467+F462+F457</f>
        <v>7691.099999999999</v>
      </c>
    </row>
    <row r="457" spans="1:6" s="161" customFormat="1" ht="14.25">
      <c r="A457" s="143" t="s">
        <v>1050</v>
      </c>
      <c r="B457" s="509" t="s">
        <v>178</v>
      </c>
      <c r="C457" s="149" t="s">
        <v>1052</v>
      </c>
      <c r="D457" s="144"/>
      <c r="E457" s="144"/>
      <c r="F457" s="307">
        <f>F458</f>
        <v>2642.2</v>
      </c>
    </row>
    <row r="458" spans="1:6" s="161" customFormat="1" ht="14.25">
      <c r="A458" s="63" t="s">
        <v>405</v>
      </c>
      <c r="B458" s="509" t="s">
        <v>178</v>
      </c>
      <c r="C458" s="149" t="s">
        <v>1052</v>
      </c>
      <c r="D458" s="144" t="s">
        <v>4</v>
      </c>
      <c r="E458" s="144"/>
      <c r="F458" s="307">
        <f>F459</f>
        <v>2642.2</v>
      </c>
    </row>
    <row r="459" spans="1:6" s="161" customFormat="1" ht="14.25">
      <c r="A459" s="65" t="s">
        <v>242</v>
      </c>
      <c r="B459" s="509" t="s">
        <v>178</v>
      </c>
      <c r="C459" s="149" t="s">
        <v>1052</v>
      </c>
      <c r="D459" s="144" t="s">
        <v>237</v>
      </c>
      <c r="E459" s="144"/>
      <c r="F459" s="307">
        <f>F460</f>
        <v>2642.2</v>
      </c>
    </row>
    <row r="460" spans="1:6" s="161" customFormat="1" ht="41.25">
      <c r="A460" s="442" t="s">
        <v>1267</v>
      </c>
      <c r="B460" s="515" t="s">
        <v>178</v>
      </c>
      <c r="C460" s="443" t="s">
        <v>1052</v>
      </c>
      <c r="D460" s="444" t="s">
        <v>1299</v>
      </c>
      <c r="E460" s="444"/>
      <c r="F460" s="307">
        <f>F461</f>
        <v>2642.2</v>
      </c>
    </row>
    <row r="461" spans="1:6" s="161" customFormat="1" ht="14.25">
      <c r="A461" s="72" t="s">
        <v>75</v>
      </c>
      <c r="B461" s="515" t="s">
        <v>178</v>
      </c>
      <c r="C461" s="443" t="s">
        <v>1052</v>
      </c>
      <c r="D461" s="444" t="s">
        <v>1254</v>
      </c>
      <c r="E461" s="444" t="s">
        <v>185</v>
      </c>
      <c r="F461" s="307">
        <v>2642.2</v>
      </c>
    </row>
    <row r="462" spans="1:6" s="161" customFormat="1" ht="14.25">
      <c r="A462" s="143" t="s">
        <v>1234</v>
      </c>
      <c r="B462" s="509" t="s">
        <v>178</v>
      </c>
      <c r="C462" s="149" t="s">
        <v>1233</v>
      </c>
      <c r="D462" s="177"/>
      <c r="E462" s="177"/>
      <c r="F462" s="498">
        <f>F463</f>
        <v>1548.9</v>
      </c>
    </row>
    <row r="463" spans="1:6" s="161" customFormat="1" ht="14.25">
      <c r="A463" s="63" t="s">
        <v>405</v>
      </c>
      <c r="B463" s="509" t="s">
        <v>178</v>
      </c>
      <c r="C463" s="104" t="s">
        <v>1233</v>
      </c>
      <c r="D463" s="104" t="s">
        <v>4</v>
      </c>
      <c r="E463" s="104"/>
      <c r="F463" s="498">
        <f>F464</f>
        <v>1548.9</v>
      </c>
    </row>
    <row r="464" spans="1:6" s="161" customFormat="1" ht="14.25">
      <c r="A464" s="65" t="s">
        <v>242</v>
      </c>
      <c r="B464" s="509" t="s">
        <v>178</v>
      </c>
      <c r="C464" s="104" t="s">
        <v>1233</v>
      </c>
      <c r="D464" s="104" t="s">
        <v>237</v>
      </c>
      <c r="E464" s="104"/>
      <c r="F464" s="498">
        <f>F465</f>
        <v>1548.9</v>
      </c>
    </row>
    <row r="465" spans="1:6" s="161" customFormat="1" ht="39">
      <c r="A465" s="73" t="s">
        <v>1232</v>
      </c>
      <c r="B465" s="515" t="s">
        <v>178</v>
      </c>
      <c r="C465" s="75" t="s">
        <v>1233</v>
      </c>
      <c r="D465" s="75" t="s">
        <v>1231</v>
      </c>
      <c r="E465" s="75"/>
      <c r="F465" s="256">
        <f>F466</f>
        <v>1548.9</v>
      </c>
    </row>
    <row r="466" spans="1:6" s="161" customFormat="1" ht="26.25">
      <c r="A466" s="39" t="s">
        <v>984</v>
      </c>
      <c r="B466" s="515" t="s">
        <v>178</v>
      </c>
      <c r="C466" s="75" t="s">
        <v>1233</v>
      </c>
      <c r="D466" s="75" t="s">
        <v>1231</v>
      </c>
      <c r="E466" s="75">
        <v>240</v>
      </c>
      <c r="F466" s="256">
        <v>1548.9</v>
      </c>
    </row>
    <row r="467" spans="1:6" ht="13.5">
      <c r="A467" s="303" t="s">
        <v>101</v>
      </c>
      <c r="B467" s="509" t="s">
        <v>178</v>
      </c>
      <c r="C467" s="154" t="s">
        <v>100</v>
      </c>
      <c r="D467" s="304"/>
      <c r="E467" s="158"/>
      <c r="F467" s="305">
        <f>F468</f>
        <v>3500</v>
      </c>
    </row>
    <row r="468" spans="1:9" s="156" customFormat="1" ht="14.25">
      <c r="A468" s="63" t="s">
        <v>405</v>
      </c>
      <c r="B468" s="509" t="s">
        <v>178</v>
      </c>
      <c r="C468" s="154" t="s">
        <v>100</v>
      </c>
      <c r="D468" s="165" t="s">
        <v>4</v>
      </c>
      <c r="E468" s="158"/>
      <c r="F468" s="305">
        <f>F469</f>
        <v>3500</v>
      </c>
      <c r="I468" s="72"/>
    </row>
    <row r="469" spans="1:6" s="156" customFormat="1" ht="14.25">
      <c r="A469" s="65" t="s">
        <v>242</v>
      </c>
      <c r="B469" s="509" t="s">
        <v>178</v>
      </c>
      <c r="C469" s="154" t="s">
        <v>100</v>
      </c>
      <c r="D469" s="165" t="s">
        <v>237</v>
      </c>
      <c r="E469" s="158"/>
      <c r="F469" s="305">
        <f>F470</f>
        <v>3500</v>
      </c>
    </row>
    <row r="470" spans="1:6" s="99" customFormat="1" ht="52.5">
      <c r="A470" s="223" t="s">
        <v>755</v>
      </c>
      <c r="B470" s="515" t="s">
        <v>178</v>
      </c>
      <c r="C470" s="206" t="s">
        <v>100</v>
      </c>
      <c r="D470" s="92" t="s">
        <v>1040</v>
      </c>
      <c r="E470" s="93"/>
      <c r="F470" s="306">
        <f>F471</f>
        <v>3500</v>
      </c>
    </row>
    <row r="471" spans="1:6" s="99" customFormat="1" ht="15" customHeight="1">
      <c r="A471" s="74" t="s">
        <v>75</v>
      </c>
      <c r="B471" s="515" t="s">
        <v>178</v>
      </c>
      <c r="C471" s="206" t="s">
        <v>100</v>
      </c>
      <c r="D471" s="92" t="s">
        <v>1040</v>
      </c>
      <c r="E471" s="93">
        <v>540</v>
      </c>
      <c r="F471" s="306">
        <v>3500</v>
      </c>
    </row>
    <row r="472" spans="1:6" ht="13.5">
      <c r="A472" s="143" t="s">
        <v>265</v>
      </c>
      <c r="B472" s="507" t="s">
        <v>178</v>
      </c>
      <c r="C472" s="145" t="s">
        <v>264</v>
      </c>
      <c r="D472" s="144"/>
      <c r="E472" s="144"/>
      <c r="F472" s="307">
        <f>F473+F480+F492</f>
        <v>103497.8</v>
      </c>
    </row>
    <row r="473" spans="1:6" ht="13.5">
      <c r="A473" s="143" t="s">
        <v>79</v>
      </c>
      <c r="B473" s="507" t="s">
        <v>178</v>
      </c>
      <c r="C473" s="145" t="s">
        <v>78</v>
      </c>
      <c r="D473" s="144"/>
      <c r="E473" s="144"/>
      <c r="F473" s="307">
        <f aca="true" t="shared" si="0" ref="F473:F478">F474</f>
        <v>84891.5</v>
      </c>
    </row>
    <row r="474" spans="1:6" s="161" customFormat="1" ht="52.5">
      <c r="A474" s="63" t="s">
        <v>199</v>
      </c>
      <c r="B474" s="509" t="s">
        <v>178</v>
      </c>
      <c r="C474" s="59" t="s">
        <v>78</v>
      </c>
      <c r="D474" s="60" t="s">
        <v>200</v>
      </c>
      <c r="E474" s="60"/>
      <c r="F474" s="498">
        <f t="shared" si="0"/>
        <v>84891.5</v>
      </c>
    </row>
    <row r="475" spans="1:6" s="99" customFormat="1" ht="78.75">
      <c r="A475" s="65" t="s">
        <v>610</v>
      </c>
      <c r="B475" s="509" t="s">
        <v>178</v>
      </c>
      <c r="C475" s="59" t="s">
        <v>78</v>
      </c>
      <c r="D475" s="60" t="s">
        <v>791</v>
      </c>
      <c r="E475" s="60"/>
      <c r="F475" s="498">
        <f>F478+F476</f>
        <v>84891.5</v>
      </c>
    </row>
    <row r="476" spans="1:6" s="99" customFormat="1" ht="92.25">
      <c r="A476" s="74" t="s">
        <v>1194</v>
      </c>
      <c r="B476" s="515" t="s">
        <v>178</v>
      </c>
      <c r="C476" s="68" t="s">
        <v>78</v>
      </c>
      <c r="D476" s="75" t="s">
        <v>1195</v>
      </c>
      <c r="E476" s="75"/>
      <c r="F476" s="256">
        <f>F477</f>
        <v>22099.8</v>
      </c>
    </row>
    <row r="477" spans="1:6" s="99" customFormat="1" ht="13.5">
      <c r="A477" s="73" t="s">
        <v>75</v>
      </c>
      <c r="B477" s="515" t="s">
        <v>178</v>
      </c>
      <c r="C477" s="68" t="s">
        <v>78</v>
      </c>
      <c r="D477" s="75" t="s">
        <v>1195</v>
      </c>
      <c r="E477" s="75" t="s">
        <v>185</v>
      </c>
      <c r="F477" s="256">
        <f>21579.7+520.1</f>
        <v>22099.8</v>
      </c>
    </row>
    <row r="478" spans="1:6" s="99" customFormat="1" ht="105">
      <c r="A478" s="74" t="s">
        <v>953</v>
      </c>
      <c r="B478" s="515" t="s">
        <v>178</v>
      </c>
      <c r="C478" s="68" t="s">
        <v>78</v>
      </c>
      <c r="D478" s="1" t="s">
        <v>80</v>
      </c>
      <c r="E478" s="1"/>
      <c r="F478" s="256">
        <f t="shared" si="0"/>
        <v>62791.7</v>
      </c>
    </row>
    <row r="479" spans="1:6" ht="13.5">
      <c r="A479" s="73" t="s">
        <v>75</v>
      </c>
      <c r="B479" s="515" t="s">
        <v>178</v>
      </c>
      <c r="C479" s="68" t="s">
        <v>78</v>
      </c>
      <c r="D479" s="1" t="s">
        <v>80</v>
      </c>
      <c r="E479" s="1" t="s">
        <v>185</v>
      </c>
      <c r="F479" s="256">
        <f>84371.4-21579.7</f>
        <v>62791.7</v>
      </c>
    </row>
    <row r="480" spans="1:6" s="58" customFormat="1" ht="13.5">
      <c r="A480" s="143" t="s">
        <v>187</v>
      </c>
      <c r="B480" s="507" t="s">
        <v>178</v>
      </c>
      <c r="C480" s="145" t="s">
        <v>186</v>
      </c>
      <c r="D480" s="144"/>
      <c r="E480" s="144"/>
      <c r="F480" s="307">
        <f>F481+F488</f>
        <v>15874.300000000001</v>
      </c>
    </row>
    <row r="481" spans="1:6" s="111" customFormat="1" ht="66">
      <c r="A481" s="63" t="s">
        <v>429</v>
      </c>
      <c r="B481" s="509" t="s">
        <v>178</v>
      </c>
      <c r="C481" s="59" t="s">
        <v>186</v>
      </c>
      <c r="D481" s="60" t="s">
        <v>184</v>
      </c>
      <c r="E481" s="60"/>
      <c r="F481" s="498">
        <f>F482+F485</f>
        <v>11076.900000000001</v>
      </c>
    </row>
    <row r="482" spans="1:6" s="111" customFormat="1" ht="92.25">
      <c r="A482" s="65" t="s">
        <v>759</v>
      </c>
      <c r="B482" s="509" t="s">
        <v>178</v>
      </c>
      <c r="C482" s="59" t="s">
        <v>186</v>
      </c>
      <c r="D482" s="60" t="s">
        <v>188</v>
      </c>
      <c r="E482" s="60"/>
      <c r="F482" s="498">
        <f>F483</f>
        <v>2217.8</v>
      </c>
    </row>
    <row r="483" spans="1:6" ht="132">
      <c r="A483" s="67" t="s">
        <v>760</v>
      </c>
      <c r="B483" s="515" t="s">
        <v>178</v>
      </c>
      <c r="C483" s="68" t="s">
        <v>186</v>
      </c>
      <c r="D483" s="1" t="s">
        <v>76</v>
      </c>
      <c r="E483" s="1"/>
      <c r="F483" s="256">
        <f>F484</f>
        <v>2217.8</v>
      </c>
    </row>
    <row r="484" spans="1:6" ht="13.5">
      <c r="A484" s="39" t="s">
        <v>61</v>
      </c>
      <c r="B484" s="515" t="s">
        <v>178</v>
      </c>
      <c r="C484" s="68" t="s">
        <v>186</v>
      </c>
      <c r="D484" s="1" t="s">
        <v>76</v>
      </c>
      <c r="E484" s="1" t="s">
        <v>185</v>
      </c>
      <c r="F484" s="256">
        <f>2317.8-100</f>
        <v>2217.8</v>
      </c>
    </row>
    <row r="485" spans="1:6" ht="92.25">
      <c r="A485" s="171" t="s">
        <v>611</v>
      </c>
      <c r="B485" s="509" t="s">
        <v>178</v>
      </c>
      <c r="C485" s="59" t="s">
        <v>186</v>
      </c>
      <c r="D485" s="60" t="s">
        <v>189</v>
      </c>
      <c r="E485" s="60"/>
      <c r="F485" s="498">
        <f>F486</f>
        <v>8859.1</v>
      </c>
    </row>
    <row r="486" spans="1:6" ht="132">
      <c r="A486" s="73" t="s">
        <v>767</v>
      </c>
      <c r="B486" s="515" t="s">
        <v>178</v>
      </c>
      <c r="C486" s="68" t="s">
        <v>186</v>
      </c>
      <c r="D486" s="1" t="s">
        <v>77</v>
      </c>
      <c r="E486" s="1"/>
      <c r="F486" s="256">
        <f>F487</f>
        <v>8859.1</v>
      </c>
    </row>
    <row r="487" spans="1:6" ht="13.5">
      <c r="A487" s="73" t="s">
        <v>75</v>
      </c>
      <c r="B487" s="515" t="s">
        <v>178</v>
      </c>
      <c r="C487" s="68" t="s">
        <v>186</v>
      </c>
      <c r="D487" s="1" t="s">
        <v>77</v>
      </c>
      <c r="E487" s="1" t="s">
        <v>185</v>
      </c>
      <c r="F487" s="256">
        <f>8840.1+150-131</f>
        <v>8859.1</v>
      </c>
    </row>
    <row r="488" spans="1:6" ht="13.5">
      <c r="A488" s="63" t="s">
        <v>405</v>
      </c>
      <c r="B488" s="509" t="s">
        <v>178</v>
      </c>
      <c r="C488" s="59" t="s">
        <v>186</v>
      </c>
      <c r="D488" s="104" t="s">
        <v>4</v>
      </c>
      <c r="E488" s="104"/>
      <c r="F488" s="498">
        <f>F489</f>
        <v>4797.4</v>
      </c>
    </row>
    <row r="489" spans="1:6" ht="13.5">
      <c r="A489" s="65" t="s">
        <v>242</v>
      </c>
      <c r="B489" s="509" t="s">
        <v>178</v>
      </c>
      <c r="C489" s="59" t="s">
        <v>186</v>
      </c>
      <c r="D489" s="104" t="s">
        <v>237</v>
      </c>
      <c r="E489" s="104"/>
      <c r="F489" s="498">
        <f>F490</f>
        <v>4797.4</v>
      </c>
    </row>
    <row r="490" spans="1:6" ht="39">
      <c r="A490" s="73" t="s">
        <v>1112</v>
      </c>
      <c r="B490" s="515" t="s">
        <v>178</v>
      </c>
      <c r="C490" s="68" t="s">
        <v>186</v>
      </c>
      <c r="D490" s="75" t="s">
        <v>1111</v>
      </c>
      <c r="E490" s="75"/>
      <c r="F490" s="256">
        <f>F491</f>
        <v>4797.4</v>
      </c>
    </row>
    <row r="491" spans="1:6" ht="13.5">
      <c r="A491" s="202" t="s">
        <v>61</v>
      </c>
      <c r="B491" s="515" t="s">
        <v>178</v>
      </c>
      <c r="C491" s="68" t="s">
        <v>186</v>
      </c>
      <c r="D491" s="75" t="s">
        <v>1111</v>
      </c>
      <c r="E491" s="75" t="s">
        <v>185</v>
      </c>
      <c r="F491" s="256">
        <v>4797.4</v>
      </c>
    </row>
    <row r="492" spans="1:6" ht="13.5">
      <c r="A492" s="315" t="s">
        <v>1116</v>
      </c>
      <c r="B492" s="509" t="s">
        <v>178</v>
      </c>
      <c r="C492" s="109" t="s">
        <v>1115</v>
      </c>
      <c r="D492" s="104"/>
      <c r="E492" s="104"/>
      <c r="F492" s="498">
        <f>F493</f>
        <v>2732</v>
      </c>
    </row>
    <row r="493" spans="1:6" ht="13.5">
      <c r="A493" s="315" t="s">
        <v>405</v>
      </c>
      <c r="B493" s="509" t="s">
        <v>178</v>
      </c>
      <c r="C493" s="109" t="s">
        <v>1115</v>
      </c>
      <c r="D493" s="104" t="s">
        <v>4</v>
      </c>
      <c r="E493" s="104"/>
      <c r="F493" s="498">
        <f>F494</f>
        <v>2732</v>
      </c>
    </row>
    <row r="494" spans="1:6" ht="13.5">
      <c r="A494" s="315" t="s">
        <v>242</v>
      </c>
      <c r="B494" s="509" t="s">
        <v>178</v>
      </c>
      <c r="C494" s="109" t="s">
        <v>1115</v>
      </c>
      <c r="D494" s="104" t="s">
        <v>237</v>
      </c>
      <c r="E494" s="104"/>
      <c r="F494" s="498">
        <f>F495+F497</f>
        <v>2732</v>
      </c>
    </row>
    <row r="495" spans="1:6" ht="52.5">
      <c r="A495" s="202" t="s">
        <v>1126</v>
      </c>
      <c r="B495" s="515" t="s">
        <v>178</v>
      </c>
      <c r="C495" s="110" t="s">
        <v>1115</v>
      </c>
      <c r="D495" s="75" t="s">
        <v>1125</v>
      </c>
      <c r="E495" s="75"/>
      <c r="F495" s="256">
        <f>F496</f>
        <v>665</v>
      </c>
    </row>
    <row r="496" spans="1:6" ht="13.5">
      <c r="A496" s="202" t="s">
        <v>61</v>
      </c>
      <c r="B496" s="515" t="s">
        <v>178</v>
      </c>
      <c r="C496" s="110" t="s">
        <v>1115</v>
      </c>
      <c r="D496" s="75" t="s">
        <v>1125</v>
      </c>
      <c r="E496" s="75" t="s">
        <v>185</v>
      </c>
      <c r="F496" s="256">
        <v>665</v>
      </c>
    </row>
    <row r="497" spans="1:6" ht="39">
      <c r="A497" s="202" t="s">
        <v>1267</v>
      </c>
      <c r="B497" s="515" t="s">
        <v>178</v>
      </c>
      <c r="C497" s="110" t="s">
        <v>1115</v>
      </c>
      <c r="D497" s="445" t="s">
        <v>1254</v>
      </c>
      <c r="E497" s="75"/>
      <c r="F497" s="256">
        <f>F498</f>
        <v>2067</v>
      </c>
    </row>
    <row r="498" spans="1:6" ht="13.5">
      <c r="A498" s="202" t="s">
        <v>61</v>
      </c>
      <c r="B498" s="515" t="s">
        <v>178</v>
      </c>
      <c r="C498" s="110" t="s">
        <v>1115</v>
      </c>
      <c r="D498" s="445" t="s">
        <v>1254</v>
      </c>
      <c r="E498" s="75" t="s">
        <v>185</v>
      </c>
      <c r="F498" s="256">
        <v>2067</v>
      </c>
    </row>
    <row r="499" spans="1:6" ht="13.5">
      <c r="A499" s="143" t="s">
        <v>282</v>
      </c>
      <c r="B499" s="509" t="s">
        <v>178</v>
      </c>
      <c r="C499" s="145" t="s">
        <v>277</v>
      </c>
      <c r="D499" s="213"/>
      <c r="E499" s="60"/>
      <c r="F499" s="498">
        <f>F500</f>
        <v>5309.8</v>
      </c>
    </row>
    <row r="500" spans="1:6" ht="13.5">
      <c r="A500" s="143" t="s">
        <v>58</v>
      </c>
      <c r="B500" s="509" t="s">
        <v>178</v>
      </c>
      <c r="C500" s="145" t="s">
        <v>57</v>
      </c>
      <c r="D500" s="213"/>
      <c r="E500" s="60"/>
      <c r="F500" s="498">
        <f>F501+F505</f>
        <v>5309.8</v>
      </c>
    </row>
    <row r="501" spans="1:6" s="107" customFormat="1" ht="52.5">
      <c r="A501" s="63" t="s">
        <v>0</v>
      </c>
      <c r="B501" s="509" t="s">
        <v>178</v>
      </c>
      <c r="C501" s="59" t="s">
        <v>57</v>
      </c>
      <c r="D501" s="213" t="s">
        <v>10</v>
      </c>
      <c r="E501" s="60"/>
      <c r="F501" s="498">
        <f>F502</f>
        <v>0</v>
      </c>
    </row>
    <row r="502" spans="1:6" s="107" customFormat="1" ht="78.75">
      <c r="A502" s="65" t="s">
        <v>574</v>
      </c>
      <c r="B502" s="509" t="s">
        <v>178</v>
      </c>
      <c r="C502" s="59" t="s">
        <v>57</v>
      </c>
      <c r="D502" s="213" t="s">
        <v>40</v>
      </c>
      <c r="E502" s="60"/>
      <c r="F502" s="498">
        <f>F503</f>
        <v>0</v>
      </c>
    </row>
    <row r="503" spans="1:6" s="66" customFormat="1" ht="118.5">
      <c r="A503" s="39" t="s">
        <v>960</v>
      </c>
      <c r="B503" s="515" t="s">
        <v>178</v>
      </c>
      <c r="C503" s="68" t="s">
        <v>57</v>
      </c>
      <c r="D503" s="1" t="s">
        <v>851</v>
      </c>
      <c r="E503" s="1"/>
      <c r="F503" s="256">
        <f>F504</f>
        <v>0</v>
      </c>
    </row>
    <row r="504" spans="1:6" s="66" customFormat="1" ht="13.5">
      <c r="A504" s="73" t="s">
        <v>75</v>
      </c>
      <c r="B504" s="515" t="s">
        <v>178</v>
      </c>
      <c r="C504" s="68" t="s">
        <v>57</v>
      </c>
      <c r="D504" s="1" t="s">
        <v>851</v>
      </c>
      <c r="E504" s="1" t="s">
        <v>185</v>
      </c>
      <c r="F504" s="256"/>
    </row>
    <row r="505" spans="1:6" s="66" customFormat="1" ht="13.5">
      <c r="A505" s="63" t="s">
        <v>405</v>
      </c>
      <c r="B505" s="509" t="s">
        <v>178</v>
      </c>
      <c r="C505" s="59" t="s">
        <v>57</v>
      </c>
      <c r="D505" s="60" t="s">
        <v>4</v>
      </c>
      <c r="E505" s="60"/>
      <c r="F505" s="498">
        <f>F506</f>
        <v>5309.8</v>
      </c>
    </row>
    <row r="506" spans="1:6" s="66" customFormat="1" ht="13.5">
      <c r="A506" s="65" t="s">
        <v>242</v>
      </c>
      <c r="B506" s="509" t="s">
        <v>178</v>
      </c>
      <c r="C506" s="59" t="s">
        <v>57</v>
      </c>
      <c r="D506" s="60" t="s">
        <v>237</v>
      </c>
      <c r="E506" s="60"/>
      <c r="F506" s="498">
        <f>F507+F509</f>
        <v>5309.8</v>
      </c>
    </row>
    <row r="507" spans="1:6" s="66" customFormat="1" ht="52.5">
      <c r="A507" s="73" t="s">
        <v>1126</v>
      </c>
      <c r="B507" s="515" t="s">
        <v>178</v>
      </c>
      <c r="C507" s="68" t="s">
        <v>57</v>
      </c>
      <c r="D507" s="1" t="s">
        <v>1125</v>
      </c>
      <c r="E507" s="1"/>
      <c r="F507" s="256">
        <f>F508</f>
        <v>5078</v>
      </c>
    </row>
    <row r="508" spans="1:6" s="66" customFormat="1" ht="13.5">
      <c r="A508" s="73" t="s">
        <v>75</v>
      </c>
      <c r="B508" s="515" t="s">
        <v>178</v>
      </c>
      <c r="C508" s="68" t="s">
        <v>57</v>
      </c>
      <c r="D508" s="1" t="s">
        <v>1125</v>
      </c>
      <c r="E508" s="1" t="s">
        <v>185</v>
      </c>
      <c r="F508" s="256">
        <f>3478+1600</f>
        <v>5078</v>
      </c>
    </row>
    <row r="509" spans="1:6" s="66" customFormat="1" ht="39">
      <c r="A509" s="73" t="s">
        <v>1267</v>
      </c>
      <c r="B509" s="515" t="s">
        <v>178</v>
      </c>
      <c r="C509" s="68" t="s">
        <v>57</v>
      </c>
      <c r="D509" s="1" t="s">
        <v>1254</v>
      </c>
      <c r="E509" s="1"/>
      <c r="F509" s="256">
        <f>F510</f>
        <v>231.8</v>
      </c>
    </row>
    <row r="510" spans="1:6" s="66" customFormat="1" ht="13.5">
      <c r="A510" s="73" t="s">
        <v>75</v>
      </c>
      <c r="B510" s="515" t="s">
        <v>178</v>
      </c>
      <c r="C510" s="68" t="s">
        <v>57</v>
      </c>
      <c r="D510" s="1" t="s">
        <v>1254</v>
      </c>
      <c r="E510" s="1" t="s">
        <v>185</v>
      </c>
      <c r="F510" s="256">
        <v>231.8</v>
      </c>
    </row>
    <row r="511" spans="1:6" s="70" customFormat="1" ht="13.5">
      <c r="A511" s="143" t="s">
        <v>283</v>
      </c>
      <c r="B511" s="507" t="s">
        <v>178</v>
      </c>
      <c r="C511" s="145" t="s">
        <v>278</v>
      </c>
      <c r="D511" s="144"/>
      <c r="E511" s="144"/>
      <c r="F511" s="307">
        <f>F512</f>
        <v>2311</v>
      </c>
    </row>
    <row r="512" spans="1:6" s="70" customFormat="1" ht="13.5">
      <c r="A512" s="143" t="s">
        <v>65</v>
      </c>
      <c r="B512" s="507" t="s">
        <v>178</v>
      </c>
      <c r="C512" s="145" t="s">
        <v>64</v>
      </c>
      <c r="D512" s="144"/>
      <c r="E512" s="144"/>
      <c r="F512" s="307">
        <f>F513+F517</f>
        <v>2311</v>
      </c>
    </row>
    <row r="513" spans="1:6" s="70" customFormat="1" ht="39">
      <c r="A513" s="63" t="s">
        <v>207</v>
      </c>
      <c r="B513" s="509" t="s">
        <v>178</v>
      </c>
      <c r="C513" s="59" t="s">
        <v>64</v>
      </c>
      <c r="D513" s="60" t="s">
        <v>7</v>
      </c>
      <c r="E513" s="60"/>
      <c r="F513" s="498">
        <f>F514</f>
        <v>2261</v>
      </c>
    </row>
    <row r="514" spans="1:6" s="70" customFormat="1" ht="66">
      <c r="A514" s="65" t="s">
        <v>613</v>
      </c>
      <c r="B514" s="509" t="s">
        <v>178</v>
      </c>
      <c r="C514" s="59" t="s">
        <v>64</v>
      </c>
      <c r="D514" s="60" t="s">
        <v>18</v>
      </c>
      <c r="E514" s="60"/>
      <c r="F514" s="498">
        <f>F515</f>
        <v>2261</v>
      </c>
    </row>
    <row r="515" spans="1:6" s="70" customFormat="1" ht="92.25">
      <c r="A515" s="74" t="s">
        <v>939</v>
      </c>
      <c r="B515" s="515" t="s">
        <v>178</v>
      </c>
      <c r="C515" s="68" t="s">
        <v>64</v>
      </c>
      <c r="D515" s="1" t="s">
        <v>120</v>
      </c>
      <c r="E515" s="1"/>
      <c r="F515" s="256">
        <f>F516</f>
        <v>2261</v>
      </c>
    </row>
    <row r="516" spans="1:6" s="70" customFormat="1" ht="13.5">
      <c r="A516" s="202" t="s">
        <v>61</v>
      </c>
      <c r="B516" s="516" t="s">
        <v>178</v>
      </c>
      <c r="C516" s="110" t="s">
        <v>64</v>
      </c>
      <c r="D516" s="1" t="s">
        <v>120</v>
      </c>
      <c r="E516" s="1" t="s">
        <v>185</v>
      </c>
      <c r="F516" s="517">
        <f>265+1996</f>
        <v>2261</v>
      </c>
    </row>
    <row r="517" spans="1:6" s="70" customFormat="1" ht="13.5">
      <c r="A517" s="63" t="s">
        <v>405</v>
      </c>
      <c r="B517" s="509" t="s">
        <v>178</v>
      </c>
      <c r="C517" s="59" t="s">
        <v>64</v>
      </c>
      <c r="D517" s="104" t="s">
        <v>4</v>
      </c>
      <c r="E517" s="104"/>
      <c r="F517" s="498">
        <f>F518</f>
        <v>50</v>
      </c>
    </row>
    <row r="518" spans="1:6" s="70" customFormat="1" ht="13.5">
      <c r="A518" s="65" t="s">
        <v>242</v>
      </c>
      <c r="B518" s="518" t="s">
        <v>178</v>
      </c>
      <c r="C518" s="59" t="s">
        <v>64</v>
      </c>
      <c r="D518" s="104" t="s">
        <v>237</v>
      </c>
      <c r="E518" s="104"/>
      <c r="F518" s="498">
        <f>F519</f>
        <v>50</v>
      </c>
    </row>
    <row r="519" spans="1:6" s="70" customFormat="1" ht="52.5">
      <c r="A519" s="74" t="s">
        <v>1126</v>
      </c>
      <c r="B519" s="515" t="s">
        <v>178</v>
      </c>
      <c r="C519" s="68" t="s">
        <v>64</v>
      </c>
      <c r="D519" s="75" t="s">
        <v>1125</v>
      </c>
      <c r="E519" s="75"/>
      <c r="F519" s="256">
        <f>F520</f>
        <v>50</v>
      </c>
    </row>
    <row r="520" spans="1:6" s="70" customFormat="1" ht="13.5">
      <c r="A520" s="74" t="s">
        <v>61</v>
      </c>
      <c r="B520" s="516" t="s">
        <v>178</v>
      </c>
      <c r="C520" s="68" t="s">
        <v>64</v>
      </c>
      <c r="D520" s="75" t="s">
        <v>1125</v>
      </c>
      <c r="E520" s="75" t="s">
        <v>185</v>
      </c>
      <c r="F520" s="256">
        <v>50</v>
      </c>
    </row>
    <row r="521" spans="1:6" s="70" customFormat="1" ht="13.5">
      <c r="A521" s="203" t="s">
        <v>737</v>
      </c>
      <c r="B521" s="507" t="s">
        <v>178</v>
      </c>
      <c r="C521" s="145" t="s">
        <v>738</v>
      </c>
      <c r="D521" s="204"/>
      <c r="E521" s="204"/>
      <c r="F521" s="307">
        <f>F522</f>
        <v>544.5</v>
      </c>
    </row>
    <row r="522" spans="1:6" s="70" customFormat="1" ht="27">
      <c r="A522" s="203" t="s">
        <v>742</v>
      </c>
      <c r="B522" s="507" t="s">
        <v>178</v>
      </c>
      <c r="C522" s="145" t="s">
        <v>740</v>
      </c>
      <c r="D522" s="204"/>
      <c r="E522" s="204"/>
      <c r="F522" s="307">
        <f>F523</f>
        <v>544.5</v>
      </c>
    </row>
    <row r="523" spans="1:6" s="166" customFormat="1" ht="14.25">
      <c r="A523" s="63" t="s">
        <v>405</v>
      </c>
      <c r="B523" s="509" t="s">
        <v>178</v>
      </c>
      <c r="C523" s="59" t="s">
        <v>740</v>
      </c>
      <c r="D523" s="205" t="s">
        <v>4</v>
      </c>
      <c r="E523" s="205"/>
      <c r="F523" s="498">
        <f>F524</f>
        <v>544.5</v>
      </c>
    </row>
    <row r="524" spans="1:6" s="166" customFormat="1" ht="14.25">
      <c r="A524" s="65" t="s">
        <v>242</v>
      </c>
      <c r="B524" s="509" t="s">
        <v>178</v>
      </c>
      <c r="C524" s="59" t="s">
        <v>740</v>
      </c>
      <c r="D524" s="205" t="s">
        <v>237</v>
      </c>
      <c r="E524" s="205"/>
      <c r="F524" s="498">
        <f>F525</f>
        <v>544.5</v>
      </c>
    </row>
    <row r="525" spans="1:6" s="66" customFormat="1" ht="27">
      <c r="A525" s="77" t="s">
        <v>743</v>
      </c>
      <c r="B525" s="510" t="s">
        <v>178</v>
      </c>
      <c r="C525" s="68" t="s">
        <v>740</v>
      </c>
      <c r="D525" s="80" t="s">
        <v>744</v>
      </c>
      <c r="E525" s="80"/>
      <c r="F525" s="502">
        <f>F526</f>
        <v>544.5</v>
      </c>
    </row>
    <row r="526" spans="1:6" s="66" customFormat="1" ht="13.5">
      <c r="A526" s="77" t="s">
        <v>741</v>
      </c>
      <c r="B526" s="510" t="s">
        <v>178</v>
      </c>
      <c r="C526" s="68" t="s">
        <v>740</v>
      </c>
      <c r="D526" s="80" t="s">
        <v>744</v>
      </c>
      <c r="E526" s="80">
        <v>730</v>
      </c>
      <c r="F526" s="502">
        <v>544.5</v>
      </c>
    </row>
    <row r="527" spans="1:6" s="66" customFormat="1" ht="41.25">
      <c r="A527" s="172" t="s">
        <v>400</v>
      </c>
      <c r="B527" s="507" t="s">
        <v>178</v>
      </c>
      <c r="C527" s="145" t="s">
        <v>279</v>
      </c>
      <c r="D527" s="144"/>
      <c r="E527" s="144"/>
      <c r="F527" s="307">
        <f>F528+F535</f>
        <v>146836.6</v>
      </c>
    </row>
    <row r="528" spans="1:6" ht="41.25">
      <c r="A528" s="173" t="s">
        <v>401</v>
      </c>
      <c r="B528" s="507" t="s">
        <v>178</v>
      </c>
      <c r="C528" s="145" t="s">
        <v>280</v>
      </c>
      <c r="D528" s="144"/>
      <c r="E528" s="144"/>
      <c r="F528" s="307">
        <f>F529</f>
        <v>125278.6</v>
      </c>
    </row>
    <row r="529" spans="1:6" ht="13.5">
      <c r="A529" s="63" t="s">
        <v>405</v>
      </c>
      <c r="B529" s="509" t="s">
        <v>178</v>
      </c>
      <c r="C529" s="59" t="s">
        <v>280</v>
      </c>
      <c r="D529" s="60" t="s">
        <v>4</v>
      </c>
      <c r="E529" s="60"/>
      <c r="F529" s="498">
        <f>F530</f>
        <v>125278.6</v>
      </c>
    </row>
    <row r="530" spans="1:6" s="99" customFormat="1" ht="13.5">
      <c r="A530" s="65" t="s">
        <v>242</v>
      </c>
      <c r="B530" s="509" t="s">
        <v>178</v>
      </c>
      <c r="C530" s="59" t="s">
        <v>280</v>
      </c>
      <c r="D530" s="60" t="s">
        <v>237</v>
      </c>
      <c r="E530" s="60"/>
      <c r="F530" s="498">
        <f>F531+F533</f>
        <v>125278.6</v>
      </c>
    </row>
    <row r="531" spans="1:6" s="161" customFormat="1" ht="27">
      <c r="A531" s="77" t="s">
        <v>414</v>
      </c>
      <c r="B531" s="510" t="s">
        <v>178</v>
      </c>
      <c r="C531" s="68" t="s">
        <v>280</v>
      </c>
      <c r="D531" s="80" t="s">
        <v>411</v>
      </c>
      <c r="E531" s="80"/>
      <c r="F531" s="502">
        <f>F532</f>
        <v>30953.4</v>
      </c>
    </row>
    <row r="532" spans="1:6" s="161" customFormat="1" ht="14.25">
      <c r="A532" s="77" t="s">
        <v>990</v>
      </c>
      <c r="B532" s="510" t="s">
        <v>178</v>
      </c>
      <c r="C532" s="68" t="s">
        <v>280</v>
      </c>
      <c r="D532" s="80" t="s">
        <v>411</v>
      </c>
      <c r="E532" s="80">
        <v>510</v>
      </c>
      <c r="F532" s="502">
        <v>30953.4</v>
      </c>
    </row>
    <row r="533" spans="1:6" s="161" customFormat="1" ht="66">
      <c r="A533" s="77" t="s">
        <v>406</v>
      </c>
      <c r="B533" s="510" t="s">
        <v>178</v>
      </c>
      <c r="C533" s="68" t="s">
        <v>280</v>
      </c>
      <c r="D533" s="80" t="s">
        <v>236</v>
      </c>
      <c r="E533" s="80"/>
      <c r="F533" s="502">
        <f>F534</f>
        <v>94325.2</v>
      </c>
    </row>
    <row r="534" spans="1:6" ht="13.5">
      <c r="A534" s="77" t="s">
        <v>981</v>
      </c>
      <c r="B534" s="510" t="s">
        <v>178</v>
      </c>
      <c r="C534" s="68" t="s">
        <v>280</v>
      </c>
      <c r="D534" s="80" t="s">
        <v>236</v>
      </c>
      <c r="E534" s="80">
        <v>510</v>
      </c>
      <c r="F534" s="502">
        <v>94325.2</v>
      </c>
    </row>
    <row r="535" spans="1:6" ht="13.5">
      <c r="A535" s="173" t="s">
        <v>1038</v>
      </c>
      <c r="B535" s="507" t="s">
        <v>178</v>
      </c>
      <c r="C535" s="145" t="s">
        <v>1039</v>
      </c>
      <c r="D535" s="144"/>
      <c r="E535" s="144"/>
      <c r="F535" s="307">
        <f>F536</f>
        <v>21558</v>
      </c>
    </row>
    <row r="536" spans="1:6" ht="13.5">
      <c r="A536" s="63" t="s">
        <v>405</v>
      </c>
      <c r="B536" s="509" t="s">
        <v>178</v>
      </c>
      <c r="C536" s="59" t="s">
        <v>1039</v>
      </c>
      <c r="D536" s="60" t="s">
        <v>4</v>
      </c>
      <c r="E536" s="60"/>
      <c r="F536" s="498">
        <f>F537</f>
        <v>21558</v>
      </c>
    </row>
    <row r="537" spans="1:6" s="99" customFormat="1" ht="13.5">
      <c r="A537" s="65" t="s">
        <v>242</v>
      </c>
      <c r="B537" s="509" t="s">
        <v>178</v>
      </c>
      <c r="C537" s="59" t="s">
        <v>1039</v>
      </c>
      <c r="D537" s="60" t="s">
        <v>237</v>
      </c>
      <c r="E537" s="60"/>
      <c r="F537" s="498">
        <f>F538</f>
        <v>21558</v>
      </c>
    </row>
    <row r="538" spans="1:6" s="161" customFormat="1" ht="79.5">
      <c r="A538" s="77" t="s">
        <v>1085</v>
      </c>
      <c r="B538" s="510" t="s">
        <v>178</v>
      </c>
      <c r="C538" s="68" t="s">
        <v>1039</v>
      </c>
      <c r="D538" s="80" t="s">
        <v>1045</v>
      </c>
      <c r="E538" s="80"/>
      <c r="F538" s="502">
        <f>F539</f>
        <v>21558</v>
      </c>
    </row>
    <row r="539" spans="1:6" s="161" customFormat="1" ht="14.25">
      <c r="A539" s="202" t="s">
        <v>61</v>
      </c>
      <c r="B539" s="510" t="s">
        <v>178</v>
      </c>
      <c r="C539" s="68" t="s">
        <v>1039</v>
      </c>
      <c r="D539" s="80" t="s">
        <v>1045</v>
      </c>
      <c r="E539" s="80">
        <v>540</v>
      </c>
      <c r="F539" s="502">
        <f>21038+520</f>
        <v>21558</v>
      </c>
    </row>
    <row r="540" spans="1:6" ht="41.25">
      <c r="A540" s="143" t="s">
        <v>697</v>
      </c>
      <c r="B540" s="497" t="s">
        <v>181</v>
      </c>
      <c r="C540" s="145"/>
      <c r="D540" s="144"/>
      <c r="E540" s="144"/>
      <c r="F540" s="307">
        <f>F541</f>
        <v>11320.099999999999</v>
      </c>
    </row>
    <row r="541" spans="1:6" ht="13.5">
      <c r="A541" s="143" t="s">
        <v>267</v>
      </c>
      <c r="B541" s="497" t="s">
        <v>181</v>
      </c>
      <c r="C541" s="145" t="s">
        <v>266</v>
      </c>
      <c r="D541" s="144"/>
      <c r="E541" s="144"/>
      <c r="F541" s="307">
        <f>F542</f>
        <v>11320.099999999999</v>
      </c>
    </row>
    <row r="542" spans="1:6" ht="13.5">
      <c r="A542" s="143" t="s">
        <v>153</v>
      </c>
      <c r="B542" s="497" t="s">
        <v>181</v>
      </c>
      <c r="C542" s="145" t="s">
        <v>151</v>
      </c>
      <c r="D542" s="144"/>
      <c r="E542" s="144"/>
      <c r="F542" s="307">
        <f>F543+F547+F556</f>
        <v>11320.099999999999</v>
      </c>
    </row>
    <row r="543" spans="1:6" ht="66">
      <c r="A543" s="63" t="s">
        <v>2</v>
      </c>
      <c r="B543" s="279" t="s">
        <v>181</v>
      </c>
      <c r="C543" s="59" t="s">
        <v>151</v>
      </c>
      <c r="D543" s="60" t="s">
        <v>12</v>
      </c>
      <c r="E543" s="60"/>
      <c r="F543" s="498">
        <f>F544</f>
        <v>32</v>
      </c>
    </row>
    <row r="544" spans="1:6" ht="92.25">
      <c r="A544" s="65" t="s">
        <v>728</v>
      </c>
      <c r="B544" s="279" t="s">
        <v>181</v>
      </c>
      <c r="C544" s="59" t="s">
        <v>151</v>
      </c>
      <c r="D544" s="60" t="s">
        <v>45</v>
      </c>
      <c r="E544" s="60"/>
      <c r="F544" s="498">
        <f>F545</f>
        <v>32</v>
      </c>
    </row>
    <row r="545" spans="1:6" ht="105">
      <c r="A545" s="74" t="s">
        <v>727</v>
      </c>
      <c r="B545" s="260" t="s">
        <v>181</v>
      </c>
      <c r="C545" s="68" t="s">
        <v>151</v>
      </c>
      <c r="D545" s="1" t="s">
        <v>191</v>
      </c>
      <c r="E545" s="1"/>
      <c r="F545" s="256">
        <f>F546</f>
        <v>32</v>
      </c>
    </row>
    <row r="546" spans="1:6" ht="26.25">
      <c r="A546" s="39" t="s">
        <v>984</v>
      </c>
      <c r="B546" s="260" t="s">
        <v>181</v>
      </c>
      <c r="C546" s="68" t="s">
        <v>151</v>
      </c>
      <c r="D546" s="1" t="s">
        <v>191</v>
      </c>
      <c r="E546" s="1">
        <v>240</v>
      </c>
      <c r="F546" s="256">
        <v>32</v>
      </c>
    </row>
    <row r="547" spans="1:6" ht="26.25">
      <c r="A547" s="63" t="s">
        <v>164</v>
      </c>
      <c r="B547" s="499" t="s">
        <v>181</v>
      </c>
      <c r="C547" s="59" t="s">
        <v>151</v>
      </c>
      <c r="D547" s="89" t="s">
        <v>163</v>
      </c>
      <c r="E547" s="89"/>
      <c r="F547" s="500">
        <f>F548</f>
        <v>10638.099999999999</v>
      </c>
    </row>
    <row r="548" spans="1:6" s="58" customFormat="1" ht="13.5">
      <c r="A548" s="65" t="s">
        <v>159</v>
      </c>
      <c r="B548" s="279" t="s">
        <v>181</v>
      </c>
      <c r="C548" s="59" t="s">
        <v>151</v>
      </c>
      <c r="D548" s="60" t="s">
        <v>158</v>
      </c>
      <c r="E548" s="60"/>
      <c r="F548" s="498">
        <f>F549+F551+F553</f>
        <v>10638.099999999999</v>
      </c>
    </row>
    <row r="549" spans="1:6" s="58" customFormat="1" ht="39">
      <c r="A549" s="77" t="s">
        <v>88</v>
      </c>
      <c r="B549" s="501" t="s">
        <v>181</v>
      </c>
      <c r="C549" s="68" t="s">
        <v>151</v>
      </c>
      <c r="D549" s="80" t="s">
        <v>152</v>
      </c>
      <c r="E549" s="80"/>
      <c r="F549" s="502">
        <f>F550</f>
        <v>7424.4</v>
      </c>
    </row>
    <row r="550" spans="1:6" s="58" customFormat="1" ht="26.25">
      <c r="A550" s="88" t="s">
        <v>974</v>
      </c>
      <c r="B550" s="501" t="s">
        <v>181</v>
      </c>
      <c r="C550" s="68" t="s">
        <v>151</v>
      </c>
      <c r="D550" s="80" t="s">
        <v>152</v>
      </c>
      <c r="E550" s="80">
        <v>120</v>
      </c>
      <c r="F550" s="502">
        <v>7424.4</v>
      </c>
    </row>
    <row r="551" spans="1:6" ht="26.25">
      <c r="A551" s="88" t="s">
        <v>89</v>
      </c>
      <c r="B551" s="501" t="s">
        <v>181</v>
      </c>
      <c r="C551" s="68" t="s">
        <v>151</v>
      </c>
      <c r="D551" s="80" t="s">
        <v>150</v>
      </c>
      <c r="E551" s="80"/>
      <c r="F551" s="502">
        <f>F552</f>
        <v>259.7</v>
      </c>
    </row>
    <row r="552" spans="1:6" ht="26.25">
      <c r="A552" s="88" t="s">
        <v>984</v>
      </c>
      <c r="B552" s="501" t="s">
        <v>181</v>
      </c>
      <c r="C552" s="68" t="s">
        <v>151</v>
      </c>
      <c r="D552" s="80" t="s">
        <v>150</v>
      </c>
      <c r="E552" s="80">
        <v>240</v>
      </c>
      <c r="F552" s="502">
        <v>259.7</v>
      </c>
    </row>
    <row r="553" spans="1:6" ht="52.5">
      <c r="A553" s="91" t="s">
        <v>1003</v>
      </c>
      <c r="B553" s="501" t="s">
        <v>181</v>
      </c>
      <c r="C553" s="68" t="s">
        <v>151</v>
      </c>
      <c r="D553" s="92" t="s">
        <v>922</v>
      </c>
      <c r="E553" s="93"/>
      <c r="F553" s="502">
        <f>F554+F555</f>
        <v>2954</v>
      </c>
    </row>
    <row r="554" spans="1:6" ht="26.25">
      <c r="A554" s="88" t="s">
        <v>974</v>
      </c>
      <c r="B554" s="501" t="s">
        <v>181</v>
      </c>
      <c r="C554" s="68" t="s">
        <v>151</v>
      </c>
      <c r="D554" s="92" t="s">
        <v>922</v>
      </c>
      <c r="E554" s="93">
        <v>120</v>
      </c>
      <c r="F554" s="502">
        <v>2683</v>
      </c>
    </row>
    <row r="555" spans="1:6" ht="26.25">
      <c r="A555" s="88" t="s">
        <v>984</v>
      </c>
      <c r="B555" s="501" t="s">
        <v>181</v>
      </c>
      <c r="C555" s="68" t="s">
        <v>151</v>
      </c>
      <c r="D555" s="92" t="s">
        <v>922</v>
      </c>
      <c r="E555" s="93">
        <v>240</v>
      </c>
      <c r="F555" s="502">
        <v>271</v>
      </c>
    </row>
    <row r="556" spans="1:6" s="58" customFormat="1" ht="13.5">
      <c r="A556" s="63" t="s">
        <v>405</v>
      </c>
      <c r="B556" s="499" t="s">
        <v>181</v>
      </c>
      <c r="C556" s="59" t="s">
        <v>151</v>
      </c>
      <c r="D556" s="89" t="s">
        <v>4</v>
      </c>
      <c r="E556" s="89"/>
      <c r="F556" s="500">
        <f>F557</f>
        <v>650</v>
      </c>
    </row>
    <row r="557" spans="1:6" s="58" customFormat="1" ht="13.5">
      <c r="A557" s="65" t="s">
        <v>242</v>
      </c>
      <c r="B557" s="279" t="s">
        <v>181</v>
      </c>
      <c r="C557" s="59" t="s">
        <v>151</v>
      </c>
      <c r="D557" s="60" t="s">
        <v>237</v>
      </c>
      <c r="E557" s="60"/>
      <c r="F557" s="498">
        <f>F558+F560</f>
        <v>650</v>
      </c>
    </row>
    <row r="558" spans="1:6" s="66" customFormat="1" ht="39.75">
      <c r="A558" s="77" t="s">
        <v>412</v>
      </c>
      <c r="B558" s="501" t="s">
        <v>181</v>
      </c>
      <c r="C558" s="68" t="s">
        <v>151</v>
      </c>
      <c r="D558" s="80" t="s">
        <v>241</v>
      </c>
      <c r="E558" s="80"/>
      <c r="F558" s="502">
        <f>F559</f>
        <v>350</v>
      </c>
    </row>
    <row r="559" spans="1:6" s="70" customFormat="1" ht="27">
      <c r="A559" s="77" t="s">
        <v>984</v>
      </c>
      <c r="B559" s="501" t="s">
        <v>181</v>
      </c>
      <c r="C559" s="68" t="s">
        <v>151</v>
      </c>
      <c r="D559" s="80" t="s">
        <v>241</v>
      </c>
      <c r="E559" s="80">
        <v>240</v>
      </c>
      <c r="F559" s="502">
        <v>350</v>
      </c>
    </row>
    <row r="560" spans="1:6" s="176" customFormat="1" ht="26.25">
      <c r="A560" s="77" t="s">
        <v>415</v>
      </c>
      <c r="B560" s="501" t="s">
        <v>181</v>
      </c>
      <c r="C560" s="68" t="s">
        <v>151</v>
      </c>
      <c r="D560" s="80" t="s">
        <v>243</v>
      </c>
      <c r="E560" s="80"/>
      <c r="F560" s="502">
        <f>F561</f>
        <v>300</v>
      </c>
    </row>
    <row r="561" spans="1:6" s="166" customFormat="1" ht="27">
      <c r="A561" s="77" t="s">
        <v>984</v>
      </c>
      <c r="B561" s="501" t="s">
        <v>181</v>
      </c>
      <c r="C561" s="68" t="s">
        <v>151</v>
      </c>
      <c r="D561" s="80" t="s">
        <v>243</v>
      </c>
      <c r="E561" s="80">
        <v>240</v>
      </c>
      <c r="F561" s="502">
        <v>300</v>
      </c>
    </row>
    <row r="562" spans="1:6" s="58" customFormat="1" ht="27">
      <c r="A562" s="143" t="s">
        <v>345</v>
      </c>
      <c r="B562" s="497" t="s">
        <v>424</v>
      </c>
      <c r="C562" s="145"/>
      <c r="D562" s="144"/>
      <c r="E562" s="144"/>
      <c r="F562" s="307">
        <f>F563</f>
        <v>48575.3</v>
      </c>
    </row>
    <row r="563" spans="1:6" s="58" customFormat="1" ht="13.5">
      <c r="A563" s="143" t="s">
        <v>267</v>
      </c>
      <c r="B563" s="497" t="s">
        <v>424</v>
      </c>
      <c r="C563" s="145" t="s">
        <v>266</v>
      </c>
      <c r="D563" s="144"/>
      <c r="E563" s="144"/>
      <c r="F563" s="307">
        <f>F564</f>
        <v>48575.3</v>
      </c>
    </row>
    <row r="564" spans="1:6" s="108" customFormat="1" ht="13.5">
      <c r="A564" s="143" t="s">
        <v>153</v>
      </c>
      <c r="B564" s="497" t="s">
        <v>424</v>
      </c>
      <c r="C564" s="145" t="s">
        <v>151</v>
      </c>
      <c r="D564" s="144"/>
      <c r="E564" s="144"/>
      <c r="F564" s="307">
        <f>F565</f>
        <v>48575.3</v>
      </c>
    </row>
    <row r="565" spans="1:6" s="66" customFormat="1" ht="13.5">
      <c r="A565" s="63" t="s">
        <v>405</v>
      </c>
      <c r="B565" s="499" t="s">
        <v>424</v>
      </c>
      <c r="C565" s="90" t="s">
        <v>151</v>
      </c>
      <c r="D565" s="89" t="s">
        <v>4</v>
      </c>
      <c r="E565" s="89"/>
      <c r="F565" s="500">
        <f>F566</f>
        <v>48575.3</v>
      </c>
    </row>
    <row r="566" spans="1:6" s="70" customFormat="1" ht="13.5">
      <c r="A566" s="65" t="s">
        <v>242</v>
      </c>
      <c r="B566" s="279" t="s">
        <v>424</v>
      </c>
      <c r="C566" s="59" t="s">
        <v>151</v>
      </c>
      <c r="D566" s="60" t="s">
        <v>237</v>
      </c>
      <c r="E566" s="60"/>
      <c r="F566" s="498">
        <f>F567+F571</f>
        <v>48575.3</v>
      </c>
    </row>
    <row r="567" spans="1:6" s="70" customFormat="1" ht="39">
      <c r="A567" s="95" t="s">
        <v>409</v>
      </c>
      <c r="B567" s="501" t="s">
        <v>424</v>
      </c>
      <c r="C567" s="81" t="s">
        <v>151</v>
      </c>
      <c r="D567" s="80" t="s">
        <v>238</v>
      </c>
      <c r="E567" s="80"/>
      <c r="F567" s="502">
        <f>F568+F569+F570</f>
        <v>33409.3</v>
      </c>
    </row>
    <row r="568" spans="1:6" s="70" customFormat="1" ht="13.5">
      <c r="A568" s="77" t="s">
        <v>983</v>
      </c>
      <c r="B568" s="501" t="s">
        <v>424</v>
      </c>
      <c r="C568" s="81" t="s">
        <v>151</v>
      </c>
      <c r="D568" s="80" t="s">
        <v>238</v>
      </c>
      <c r="E568" s="80">
        <v>110</v>
      </c>
      <c r="F568" s="502">
        <f>16004+20+810+204</f>
        <v>17038</v>
      </c>
    </row>
    <row r="569" spans="1:6" s="70" customFormat="1" ht="27">
      <c r="A569" s="77" t="s">
        <v>984</v>
      </c>
      <c r="B569" s="501" t="s">
        <v>424</v>
      </c>
      <c r="C569" s="81" t="s">
        <v>151</v>
      </c>
      <c r="D569" s="80" t="s">
        <v>238</v>
      </c>
      <c r="E569" s="80">
        <v>240</v>
      </c>
      <c r="F569" s="502">
        <f>12008+4361.3-204-31.8+200</f>
        <v>16333.5</v>
      </c>
    </row>
    <row r="570" spans="1:6" s="70" customFormat="1" ht="13.5">
      <c r="A570" s="77" t="s">
        <v>988</v>
      </c>
      <c r="B570" s="501" t="s">
        <v>424</v>
      </c>
      <c r="C570" s="81" t="s">
        <v>151</v>
      </c>
      <c r="D570" s="80" t="s">
        <v>238</v>
      </c>
      <c r="E570" s="80">
        <v>850</v>
      </c>
      <c r="F570" s="502">
        <f>6+31.8</f>
        <v>37.8</v>
      </c>
    </row>
    <row r="571" spans="1:6" s="70" customFormat="1" ht="52.5">
      <c r="A571" s="91" t="s">
        <v>1004</v>
      </c>
      <c r="B571" s="503" t="s">
        <v>424</v>
      </c>
      <c r="C571" s="81" t="s">
        <v>151</v>
      </c>
      <c r="D571" s="92" t="s">
        <v>923</v>
      </c>
      <c r="E571" s="93"/>
      <c r="F571" s="306">
        <f>F572+F573</f>
        <v>15166</v>
      </c>
    </row>
    <row r="572" spans="1:6" s="160" customFormat="1" ht="14.25">
      <c r="A572" s="77" t="s">
        <v>983</v>
      </c>
      <c r="B572" s="503" t="s">
        <v>424</v>
      </c>
      <c r="C572" s="81" t="s">
        <v>151</v>
      </c>
      <c r="D572" s="92" t="s">
        <v>923</v>
      </c>
      <c r="E572" s="93">
        <v>110</v>
      </c>
      <c r="F572" s="306">
        <f>7684+188+0.4</f>
        <v>7872.4</v>
      </c>
    </row>
    <row r="573" spans="1:6" s="160" customFormat="1" ht="27">
      <c r="A573" s="77" t="s">
        <v>984</v>
      </c>
      <c r="B573" s="503" t="s">
        <v>424</v>
      </c>
      <c r="C573" s="81" t="s">
        <v>151</v>
      </c>
      <c r="D573" s="92" t="s">
        <v>923</v>
      </c>
      <c r="E573" s="93">
        <v>240</v>
      </c>
      <c r="F573" s="306">
        <f>3796+3686-188-0.4</f>
        <v>7293.6</v>
      </c>
    </row>
    <row r="574" spans="1:6" s="66" customFormat="1" ht="13.5">
      <c r="A574" s="143" t="s">
        <v>263</v>
      </c>
      <c r="B574" s="497" t="s">
        <v>259</v>
      </c>
      <c r="C574" s="145"/>
      <c r="D574" s="144"/>
      <c r="E574" s="144"/>
      <c r="F574" s="307">
        <f>F575</f>
        <v>6793.8</v>
      </c>
    </row>
    <row r="575" spans="1:6" s="70" customFormat="1" ht="13.5">
      <c r="A575" s="143" t="s">
        <v>267</v>
      </c>
      <c r="B575" s="497" t="s">
        <v>259</v>
      </c>
      <c r="C575" s="145" t="s">
        <v>266</v>
      </c>
      <c r="D575" s="144"/>
      <c r="E575" s="144"/>
      <c r="F575" s="307">
        <f>F576+F586</f>
        <v>6793.8</v>
      </c>
    </row>
    <row r="576" spans="1:6" ht="41.25">
      <c r="A576" s="153" t="s">
        <v>157</v>
      </c>
      <c r="B576" s="519" t="s">
        <v>259</v>
      </c>
      <c r="C576" s="152" t="s">
        <v>156</v>
      </c>
      <c r="D576" s="174"/>
      <c r="E576" s="174"/>
      <c r="F576" s="520">
        <f>F577</f>
        <v>5932.2</v>
      </c>
    </row>
    <row r="577" spans="1:6" ht="26.25">
      <c r="A577" s="63" t="s">
        <v>164</v>
      </c>
      <c r="B577" s="519" t="s">
        <v>259</v>
      </c>
      <c r="C577" s="90" t="s">
        <v>156</v>
      </c>
      <c r="D577" s="60" t="s">
        <v>163</v>
      </c>
      <c r="E577" s="174"/>
      <c r="F577" s="520">
        <f>F578</f>
        <v>5932.2</v>
      </c>
    </row>
    <row r="578" spans="1:6" ht="13.5">
      <c r="A578" s="65" t="s">
        <v>159</v>
      </c>
      <c r="B578" s="279" t="s">
        <v>259</v>
      </c>
      <c r="C578" s="90" t="s">
        <v>156</v>
      </c>
      <c r="D578" s="60" t="s">
        <v>158</v>
      </c>
      <c r="E578" s="60"/>
      <c r="F578" s="498">
        <f>F579+F581+F584</f>
        <v>5932.2</v>
      </c>
    </row>
    <row r="579" spans="1:6" ht="39.75">
      <c r="A579" s="78" t="s">
        <v>88</v>
      </c>
      <c r="B579" s="501" t="s">
        <v>259</v>
      </c>
      <c r="C579" s="81" t="s">
        <v>156</v>
      </c>
      <c r="D579" s="80" t="s">
        <v>152</v>
      </c>
      <c r="E579" s="80"/>
      <c r="F579" s="502">
        <f>F580</f>
        <v>2936.2</v>
      </c>
    </row>
    <row r="580" spans="1:6" s="70" customFormat="1" ht="26.25">
      <c r="A580" s="88" t="s">
        <v>974</v>
      </c>
      <c r="B580" s="501" t="s">
        <v>259</v>
      </c>
      <c r="C580" s="81" t="s">
        <v>156</v>
      </c>
      <c r="D580" s="80" t="s">
        <v>152</v>
      </c>
      <c r="E580" s="80">
        <v>120</v>
      </c>
      <c r="F580" s="502">
        <v>2936.2</v>
      </c>
    </row>
    <row r="581" spans="1:6" ht="26.25">
      <c r="A581" s="88" t="s">
        <v>89</v>
      </c>
      <c r="B581" s="501" t="s">
        <v>259</v>
      </c>
      <c r="C581" s="81" t="s">
        <v>156</v>
      </c>
      <c r="D581" s="80" t="s">
        <v>150</v>
      </c>
      <c r="E581" s="80"/>
      <c r="F581" s="502">
        <f>F582+F583</f>
        <v>844</v>
      </c>
    </row>
    <row r="582" spans="1:6" ht="26.25">
      <c r="A582" s="88" t="s">
        <v>974</v>
      </c>
      <c r="B582" s="501" t="s">
        <v>259</v>
      </c>
      <c r="C582" s="81" t="s">
        <v>156</v>
      </c>
      <c r="D582" s="80" t="s">
        <v>150</v>
      </c>
      <c r="E582" s="80">
        <v>120</v>
      </c>
      <c r="F582" s="502">
        <v>9</v>
      </c>
    </row>
    <row r="583" spans="1:6" s="161" customFormat="1" ht="26.25">
      <c r="A583" s="88" t="s">
        <v>984</v>
      </c>
      <c r="B583" s="501" t="s">
        <v>259</v>
      </c>
      <c r="C583" s="81" t="s">
        <v>156</v>
      </c>
      <c r="D583" s="80" t="s">
        <v>150</v>
      </c>
      <c r="E583" s="80">
        <v>240</v>
      </c>
      <c r="F583" s="502">
        <v>835</v>
      </c>
    </row>
    <row r="584" spans="1:6" ht="39">
      <c r="A584" s="88" t="s">
        <v>1002</v>
      </c>
      <c r="B584" s="501" t="s">
        <v>259</v>
      </c>
      <c r="C584" s="81" t="s">
        <v>156</v>
      </c>
      <c r="D584" s="83" t="s">
        <v>924</v>
      </c>
      <c r="E584" s="83"/>
      <c r="F584" s="502">
        <f>F585</f>
        <v>2152</v>
      </c>
    </row>
    <row r="585" spans="1:6" ht="26.25">
      <c r="A585" s="88" t="s">
        <v>974</v>
      </c>
      <c r="B585" s="501" t="s">
        <v>259</v>
      </c>
      <c r="C585" s="81" t="s">
        <v>156</v>
      </c>
      <c r="D585" s="83" t="s">
        <v>924</v>
      </c>
      <c r="E585" s="83">
        <v>120</v>
      </c>
      <c r="F585" s="502">
        <v>2152</v>
      </c>
    </row>
    <row r="586" spans="1:6" ht="13.5">
      <c r="A586" s="143" t="s">
        <v>153</v>
      </c>
      <c r="B586" s="497" t="s">
        <v>259</v>
      </c>
      <c r="C586" s="145" t="s">
        <v>151</v>
      </c>
      <c r="D586" s="144"/>
      <c r="E586" s="144"/>
      <c r="F586" s="307">
        <f>F591+F595+F587</f>
        <v>861.6</v>
      </c>
    </row>
    <row r="587" spans="1:6" s="66" customFormat="1" ht="66">
      <c r="A587" s="63" t="s">
        <v>768</v>
      </c>
      <c r="B587" s="279" t="s">
        <v>259</v>
      </c>
      <c r="C587" s="109" t="s">
        <v>151</v>
      </c>
      <c r="D587" s="60" t="s">
        <v>12</v>
      </c>
      <c r="E587" s="60"/>
      <c r="F587" s="498">
        <f>F588</f>
        <v>11.6</v>
      </c>
    </row>
    <row r="588" spans="1:6" s="66" customFormat="1" ht="92.25">
      <c r="A588" s="65" t="s">
        <v>772</v>
      </c>
      <c r="B588" s="279" t="s">
        <v>259</v>
      </c>
      <c r="C588" s="109" t="s">
        <v>151</v>
      </c>
      <c r="D588" s="60" t="s">
        <v>45</v>
      </c>
      <c r="E588" s="60"/>
      <c r="F588" s="498">
        <f>F589</f>
        <v>11.6</v>
      </c>
    </row>
    <row r="589" spans="1:6" s="70" customFormat="1" ht="105">
      <c r="A589" s="74" t="s">
        <v>771</v>
      </c>
      <c r="B589" s="260" t="s">
        <v>259</v>
      </c>
      <c r="C589" s="110" t="s">
        <v>151</v>
      </c>
      <c r="D589" s="1" t="s">
        <v>191</v>
      </c>
      <c r="E589" s="1"/>
      <c r="F589" s="256">
        <f>F590</f>
        <v>11.6</v>
      </c>
    </row>
    <row r="590" spans="1:6" s="70" customFormat="1" ht="26.25">
      <c r="A590" s="39" t="s">
        <v>984</v>
      </c>
      <c r="B590" s="260" t="s">
        <v>259</v>
      </c>
      <c r="C590" s="110" t="s">
        <v>151</v>
      </c>
      <c r="D590" s="1" t="s">
        <v>191</v>
      </c>
      <c r="E590" s="1">
        <v>240</v>
      </c>
      <c r="F590" s="256">
        <v>11.6</v>
      </c>
    </row>
    <row r="591" spans="1:6" ht="39">
      <c r="A591" s="63" t="s">
        <v>3</v>
      </c>
      <c r="B591" s="279" t="s">
        <v>259</v>
      </c>
      <c r="C591" s="59" t="s">
        <v>151</v>
      </c>
      <c r="D591" s="60" t="s">
        <v>14</v>
      </c>
      <c r="E591" s="60"/>
      <c r="F591" s="498">
        <f>F592</f>
        <v>650</v>
      </c>
    </row>
    <row r="592" spans="1:6" ht="52.5">
      <c r="A592" s="65" t="s">
        <v>606</v>
      </c>
      <c r="B592" s="279" t="s">
        <v>259</v>
      </c>
      <c r="C592" s="59" t="s">
        <v>151</v>
      </c>
      <c r="D592" s="60" t="s">
        <v>49</v>
      </c>
      <c r="E592" s="60"/>
      <c r="F592" s="498">
        <f>F593</f>
        <v>650</v>
      </c>
    </row>
    <row r="593" spans="1:6" ht="105">
      <c r="A593" s="74" t="s">
        <v>694</v>
      </c>
      <c r="B593" s="260" t="s">
        <v>259</v>
      </c>
      <c r="C593" s="68" t="s">
        <v>151</v>
      </c>
      <c r="D593" s="1" t="s">
        <v>216</v>
      </c>
      <c r="E593" s="1"/>
      <c r="F593" s="256">
        <f>F594</f>
        <v>650</v>
      </c>
    </row>
    <row r="594" spans="1:6" ht="26.25">
      <c r="A594" s="88" t="s">
        <v>984</v>
      </c>
      <c r="B594" s="260" t="s">
        <v>259</v>
      </c>
      <c r="C594" s="68" t="s">
        <v>151</v>
      </c>
      <c r="D594" s="1" t="s">
        <v>216</v>
      </c>
      <c r="E594" s="1">
        <v>240</v>
      </c>
      <c r="F594" s="256">
        <f>100+550</f>
        <v>650</v>
      </c>
    </row>
    <row r="595" spans="1:6" s="161" customFormat="1" ht="14.25">
      <c r="A595" s="63" t="s">
        <v>405</v>
      </c>
      <c r="B595" s="279" t="s">
        <v>259</v>
      </c>
      <c r="C595" s="90" t="s">
        <v>151</v>
      </c>
      <c r="D595" s="89" t="s">
        <v>4</v>
      </c>
      <c r="E595" s="1"/>
      <c r="F595" s="498">
        <f>F596</f>
        <v>200</v>
      </c>
    </row>
    <row r="596" spans="1:6" s="161" customFormat="1" ht="14.25">
      <c r="A596" s="65" t="s">
        <v>242</v>
      </c>
      <c r="B596" s="279" t="s">
        <v>259</v>
      </c>
      <c r="C596" s="59" t="s">
        <v>151</v>
      </c>
      <c r="D596" s="60" t="s">
        <v>237</v>
      </c>
      <c r="E596" s="1"/>
      <c r="F596" s="498">
        <f>F597</f>
        <v>200</v>
      </c>
    </row>
    <row r="597" spans="1:6" s="156" customFormat="1" ht="27">
      <c r="A597" s="77" t="s">
        <v>407</v>
      </c>
      <c r="B597" s="501" t="s">
        <v>259</v>
      </c>
      <c r="C597" s="81" t="s">
        <v>151</v>
      </c>
      <c r="D597" s="80" t="s">
        <v>244</v>
      </c>
      <c r="E597" s="80"/>
      <c r="F597" s="502">
        <f>F598</f>
        <v>200</v>
      </c>
    </row>
    <row r="598" spans="1:6" s="99" customFormat="1" ht="13.5">
      <c r="A598" s="88" t="s">
        <v>988</v>
      </c>
      <c r="B598" s="501" t="s">
        <v>259</v>
      </c>
      <c r="C598" s="81" t="s">
        <v>151</v>
      </c>
      <c r="D598" s="80" t="s">
        <v>244</v>
      </c>
      <c r="E598" s="80">
        <v>850</v>
      </c>
      <c r="F598" s="502">
        <v>200</v>
      </c>
    </row>
    <row r="599" spans="1:6" s="99" customFormat="1" ht="27">
      <c r="A599" s="143" t="s">
        <v>262</v>
      </c>
      <c r="B599" s="497" t="s">
        <v>69</v>
      </c>
      <c r="C599" s="145"/>
      <c r="D599" s="144"/>
      <c r="E599" s="144"/>
      <c r="F599" s="307">
        <f>F600+F608+F627</f>
        <v>18507.9</v>
      </c>
    </row>
    <row r="600" spans="1:6" s="99" customFormat="1" ht="13.5">
      <c r="A600" s="143" t="s">
        <v>267</v>
      </c>
      <c r="B600" s="497" t="s">
        <v>69</v>
      </c>
      <c r="C600" s="145" t="s">
        <v>266</v>
      </c>
      <c r="D600" s="144"/>
      <c r="E600" s="144"/>
      <c r="F600" s="307">
        <f>F601</f>
        <v>74</v>
      </c>
    </row>
    <row r="601" spans="1:6" ht="13.5">
      <c r="A601" s="143" t="s">
        <v>153</v>
      </c>
      <c r="B601" s="497" t="s">
        <v>69</v>
      </c>
      <c r="C601" s="145" t="s">
        <v>151</v>
      </c>
      <c r="D601" s="144"/>
      <c r="E601" s="144"/>
      <c r="F601" s="307">
        <f>F602</f>
        <v>74</v>
      </c>
    </row>
    <row r="602" spans="1:6" ht="66">
      <c r="A602" s="63" t="s">
        <v>2</v>
      </c>
      <c r="B602" s="279" t="s">
        <v>69</v>
      </c>
      <c r="C602" s="59" t="s">
        <v>151</v>
      </c>
      <c r="D602" s="60" t="s">
        <v>12</v>
      </c>
      <c r="E602" s="60"/>
      <c r="F602" s="498">
        <f>F603</f>
        <v>74</v>
      </c>
    </row>
    <row r="603" spans="1:6" ht="92.25">
      <c r="A603" s="65" t="s">
        <v>728</v>
      </c>
      <c r="B603" s="279" t="s">
        <v>69</v>
      </c>
      <c r="C603" s="59" t="s">
        <v>151</v>
      </c>
      <c r="D603" s="60" t="s">
        <v>45</v>
      </c>
      <c r="E603" s="60"/>
      <c r="F603" s="498">
        <f>F604+F606</f>
        <v>74</v>
      </c>
    </row>
    <row r="604" spans="1:6" s="161" customFormat="1" ht="105">
      <c r="A604" s="74" t="s">
        <v>726</v>
      </c>
      <c r="B604" s="260" t="s">
        <v>69</v>
      </c>
      <c r="C604" s="68" t="s">
        <v>151</v>
      </c>
      <c r="D604" s="1" t="s">
        <v>190</v>
      </c>
      <c r="E604" s="1"/>
      <c r="F604" s="256">
        <f>F605</f>
        <v>32</v>
      </c>
    </row>
    <row r="605" spans="1:6" s="161" customFormat="1" ht="26.25">
      <c r="A605" s="39" t="s">
        <v>984</v>
      </c>
      <c r="B605" s="260" t="s">
        <v>69</v>
      </c>
      <c r="C605" s="68" t="s">
        <v>151</v>
      </c>
      <c r="D605" s="1" t="s">
        <v>190</v>
      </c>
      <c r="E605" s="1">
        <v>240</v>
      </c>
      <c r="F605" s="256">
        <v>32</v>
      </c>
    </row>
    <row r="606" spans="1:6" ht="105">
      <c r="A606" s="74" t="s">
        <v>727</v>
      </c>
      <c r="B606" s="260" t="s">
        <v>69</v>
      </c>
      <c r="C606" s="68" t="s">
        <v>151</v>
      </c>
      <c r="D606" s="1" t="s">
        <v>191</v>
      </c>
      <c r="E606" s="1"/>
      <c r="F606" s="256">
        <f>F607</f>
        <v>42</v>
      </c>
    </row>
    <row r="607" spans="1:6" ht="26.25">
      <c r="A607" s="39" t="s">
        <v>984</v>
      </c>
      <c r="B607" s="260" t="s">
        <v>69</v>
      </c>
      <c r="C607" s="68" t="s">
        <v>151</v>
      </c>
      <c r="D607" s="1" t="s">
        <v>191</v>
      </c>
      <c r="E607" s="1">
        <v>240</v>
      </c>
      <c r="F607" s="256">
        <v>42</v>
      </c>
    </row>
    <row r="608" spans="1:6" ht="13.5">
      <c r="A608" s="163" t="s">
        <v>398</v>
      </c>
      <c r="B608" s="497" t="s">
        <v>69</v>
      </c>
      <c r="C608" s="145" t="s">
        <v>276</v>
      </c>
      <c r="D608" s="144"/>
      <c r="E608" s="144"/>
      <c r="F608" s="307">
        <f>F609</f>
        <v>6361.9</v>
      </c>
    </row>
    <row r="609" spans="1:6" s="58" customFormat="1" ht="13.5">
      <c r="A609" s="143" t="s">
        <v>175</v>
      </c>
      <c r="B609" s="497" t="s">
        <v>69</v>
      </c>
      <c r="C609" s="145" t="s">
        <v>174</v>
      </c>
      <c r="D609" s="144"/>
      <c r="E609" s="144"/>
      <c r="F609" s="307">
        <f>F610+F619</f>
        <v>6361.9</v>
      </c>
    </row>
    <row r="610" spans="1:6" s="58" customFormat="1" ht="39">
      <c r="A610" s="63" t="s">
        <v>208</v>
      </c>
      <c r="B610" s="279" t="s">
        <v>69</v>
      </c>
      <c r="C610" s="59" t="s">
        <v>174</v>
      </c>
      <c r="D610" s="60" t="s">
        <v>8</v>
      </c>
      <c r="E610" s="60"/>
      <c r="F610" s="498">
        <f>F611+F615</f>
        <v>1485.9</v>
      </c>
    </row>
    <row r="611" spans="1:6" ht="52.5">
      <c r="A611" s="65" t="s">
        <v>23</v>
      </c>
      <c r="B611" s="279" t="s">
        <v>69</v>
      </c>
      <c r="C611" s="59" t="s">
        <v>174</v>
      </c>
      <c r="D611" s="60" t="s">
        <v>22</v>
      </c>
      <c r="E611" s="60"/>
      <c r="F611" s="498">
        <f>F612</f>
        <v>693.6</v>
      </c>
    </row>
    <row r="612" spans="1:6" ht="66">
      <c r="A612" s="78" t="s">
        <v>614</v>
      </c>
      <c r="B612" s="260" t="s">
        <v>69</v>
      </c>
      <c r="C612" s="68" t="s">
        <v>174</v>
      </c>
      <c r="D612" s="80" t="s">
        <v>68</v>
      </c>
      <c r="E612" s="1" t="s">
        <v>177</v>
      </c>
      <c r="F612" s="256">
        <f>F613+F614</f>
        <v>693.6</v>
      </c>
    </row>
    <row r="613" spans="1:6" ht="27">
      <c r="A613" s="78" t="s">
        <v>974</v>
      </c>
      <c r="B613" s="260" t="s">
        <v>69</v>
      </c>
      <c r="C613" s="68" t="s">
        <v>174</v>
      </c>
      <c r="D613" s="80" t="s">
        <v>68</v>
      </c>
      <c r="E613" s="1">
        <v>120</v>
      </c>
      <c r="F613" s="256">
        <v>578</v>
      </c>
    </row>
    <row r="614" spans="1:6" ht="27">
      <c r="A614" s="78" t="s">
        <v>984</v>
      </c>
      <c r="B614" s="260" t="s">
        <v>69</v>
      </c>
      <c r="C614" s="68" t="s">
        <v>174</v>
      </c>
      <c r="D614" s="80" t="s">
        <v>68</v>
      </c>
      <c r="E614" s="1">
        <v>240</v>
      </c>
      <c r="F614" s="256">
        <v>115.6</v>
      </c>
    </row>
    <row r="615" spans="1:6" ht="78.75">
      <c r="A615" s="65" t="s">
        <v>615</v>
      </c>
      <c r="B615" s="279" t="s">
        <v>69</v>
      </c>
      <c r="C615" s="59" t="s">
        <v>174</v>
      </c>
      <c r="D615" s="60" t="s">
        <v>24</v>
      </c>
      <c r="E615" s="60"/>
      <c r="F615" s="498">
        <f>F616</f>
        <v>792.3</v>
      </c>
    </row>
    <row r="616" spans="1:6" ht="93">
      <c r="A616" s="78" t="s">
        <v>616</v>
      </c>
      <c r="B616" s="260" t="s">
        <v>69</v>
      </c>
      <c r="C616" s="68" t="s">
        <v>174</v>
      </c>
      <c r="D616" s="80" t="s">
        <v>73</v>
      </c>
      <c r="E616" s="1"/>
      <c r="F616" s="256">
        <f>F617+F618</f>
        <v>792.3</v>
      </c>
    </row>
    <row r="617" spans="1:6" ht="27">
      <c r="A617" s="78" t="s">
        <v>974</v>
      </c>
      <c r="B617" s="260" t="s">
        <v>69</v>
      </c>
      <c r="C617" s="68" t="s">
        <v>174</v>
      </c>
      <c r="D617" s="80" t="s">
        <v>73</v>
      </c>
      <c r="E617" s="1">
        <v>120</v>
      </c>
      <c r="F617" s="256">
        <v>660.3</v>
      </c>
    </row>
    <row r="618" spans="1:6" ht="27">
      <c r="A618" s="78" t="s">
        <v>984</v>
      </c>
      <c r="B618" s="260" t="s">
        <v>69</v>
      </c>
      <c r="C618" s="68" t="s">
        <v>174</v>
      </c>
      <c r="D618" s="80" t="s">
        <v>73</v>
      </c>
      <c r="E618" s="1">
        <v>240</v>
      </c>
      <c r="F618" s="256">
        <v>132</v>
      </c>
    </row>
    <row r="619" spans="1:6" ht="26.25">
      <c r="A619" s="63" t="s">
        <v>164</v>
      </c>
      <c r="B619" s="499" t="s">
        <v>69</v>
      </c>
      <c r="C619" s="90" t="s">
        <v>174</v>
      </c>
      <c r="D619" s="89" t="s">
        <v>163</v>
      </c>
      <c r="E619" s="89"/>
      <c r="F619" s="500">
        <f>F620</f>
        <v>4876</v>
      </c>
    </row>
    <row r="620" spans="1:6" ht="13.5">
      <c r="A620" s="65" t="s">
        <v>159</v>
      </c>
      <c r="B620" s="279" t="s">
        <v>69</v>
      </c>
      <c r="C620" s="59" t="s">
        <v>174</v>
      </c>
      <c r="D620" s="60" t="s">
        <v>158</v>
      </c>
      <c r="E620" s="60"/>
      <c r="F620" s="498">
        <f>F621+F623</f>
        <v>4876</v>
      </c>
    </row>
    <row r="621" spans="1:6" ht="39.75">
      <c r="A621" s="77" t="s">
        <v>88</v>
      </c>
      <c r="B621" s="501" t="s">
        <v>69</v>
      </c>
      <c r="C621" s="81" t="s">
        <v>174</v>
      </c>
      <c r="D621" s="80" t="s">
        <v>152</v>
      </c>
      <c r="E621" s="80"/>
      <c r="F621" s="502">
        <f>F622</f>
        <v>4609</v>
      </c>
    </row>
    <row r="622" spans="1:6" ht="26.25">
      <c r="A622" s="88" t="s">
        <v>974</v>
      </c>
      <c r="B622" s="501" t="s">
        <v>69</v>
      </c>
      <c r="C622" s="81" t="s">
        <v>174</v>
      </c>
      <c r="D622" s="80" t="s">
        <v>152</v>
      </c>
      <c r="E622" s="80">
        <v>120</v>
      </c>
      <c r="F622" s="502">
        <v>4609</v>
      </c>
    </row>
    <row r="623" spans="1:6" s="161" customFormat="1" ht="26.25">
      <c r="A623" s="88" t="s">
        <v>89</v>
      </c>
      <c r="B623" s="501" t="s">
        <v>69</v>
      </c>
      <c r="C623" s="81" t="s">
        <v>174</v>
      </c>
      <c r="D623" s="80" t="s">
        <v>150</v>
      </c>
      <c r="E623" s="80"/>
      <c r="F623" s="502">
        <f>F624+F625+F626</f>
        <v>267</v>
      </c>
    </row>
    <row r="624" spans="1:6" s="161" customFormat="1" ht="26.25">
      <c r="A624" s="88" t="s">
        <v>974</v>
      </c>
      <c r="B624" s="501" t="s">
        <v>69</v>
      </c>
      <c r="C624" s="81" t="s">
        <v>174</v>
      </c>
      <c r="D624" s="80" t="s">
        <v>150</v>
      </c>
      <c r="E624" s="80">
        <v>120</v>
      </c>
      <c r="F624" s="502">
        <v>45</v>
      </c>
    </row>
    <row r="625" spans="1:6" ht="26.25">
      <c r="A625" s="88" t="s">
        <v>984</v>
      </c>
      <c r="B625" s="501" t="s">
        <v>69</v>
      </c>
      <c r="C625" s="81" t="s">
        <v>174</v>
      </c>
      <c r="D625" s="80" t="s">
        <v>150</v>
      </c>
      <c r="E625" s="80">
        <v>240</v>
      </c>
      <c r="F625" s="502">
        <v>219</v>
      </c>
    </row>
    <row r="626" spans="1:6" ht="13.5">
      <c r="A626" s="88" t="s">
        <v>988</v>
      </c>
      <c r="B626" s="501" t="s">
        <v>69</v>
      </c>
      <c r="C626" s="81" t="s">
        <v>174</v>
      </c>
      <c r="D626" s="80" t="s">
        <v>150</v>
      </c>
      <c r="E626" s="80">
        <v>850</v>
      </c>
      <c r="F626" s="502">
        <v>3</v>
      </c>
    </row>
    <row r="627" spans="1:6" ht="13.5">
      <c r="A627" s="143" t="s">
        <v>268</v>
      </c>
      <c r="B627" s="497" t="s">
        <v>69</v>
      </c>
      <c r="C627" s="145" t="s">
        <v>269</v>
      </c>
      <c r="D627" s="144"/>
      <c r="E627" s="144"/>
      <c r="F627" s="307">
        <f>F628</f>
        <v>12072</v>
      </c>
    </row>
    <row r="628" spans="1:6" ht="13.5">
      <c r="A628" s="143" t="s">
        <v>182</v>
      </c>
      <c r="B628" s="497" t="s">
        <v>69</v>
      </c>
      <c r="C628" s="145" t="s">
        <v>183</v>
      </c>
      <c r="D628" s="144"/>
      <c r="E628" s="144"/>
      <c r="F628" s="307">
        <f>F629</f>
        <v>12072</v>
      </c>
    </row>
    <row r="629" spans="1:6" s="156" customFormat="1" ht="39">
      <c r="A629" s="63" t="s">
        <v>208</v>
      </c>
      <c r="B629" s="279" t="s">
        <v>69</v>
      </c>
      <c r="C629" s="59" t="s">
        <v>183</v>
      </c>
      <c r="D629" s="60" t="s">
        <v>8</v>
      </c>
      <c r="E629" s="60"/>
      <c r="F629" s="498">
        <f>F630</f>
        <v>12072</v>
      </c>
    </row>
    <row r="630" spans="1:6" s="161" customFormat="1" ht="66">
      <c r="A630" s="65" t="s">
        <v>601</v>
      </c>
      <c r="B630" s="279" t="s">
        <v>69</v>
      </c>
      <c r="C630" s="59" t="s">
        <v>183</v>
      </c>
      <c r="D630" s="60" t="s">
        <v>22</v>
      </c>
      <c r="E630" s="60"/>
      <c r="F630" s="498">
        <f>F631</f>
        <v>12072</v>
      </c>
    </row>
    <row r="631" spans="1:6" s="161" customFormat="1" ht="66">
      <c r="A631" s="78" t="s">
        <v>614</v>
      </c>
      <c r="B631" s="260" t="s">
        <v>69</v>
      </c>
      <c r="C631" s="68" t="s">
        <v>183</v>
      </c>
      <c r="D631" s="80" t="s">
        <v>68</v>
      </c>
      <c r="E631" s="1" t="s">
        <v>177</v>
      </c>
      <c r="F631" s="256">
        <f>F632</f>
        <v>12072</v>
      </c>
    </row>
    <row r="632" spans="1:6" ht="13.5">
      <c r="A632" s="78" t="s">
        <v>992</v>
      </c>
      <c r="B632" s="260" t="s">
        <v>69</v>
      </c>
      <c r="C632" s="68" t="s">
        <v>183</v>
      </c>
      <c r="D632" s="80" t="s">
        <v>68</v>
      </c>
      <c r="E632" s="1">
        <v>310</v>
      </c>
      <c r="F632" s="256">
        <v>12072</v>
      </c>
    </row>
    <row r="633" spans="1:6" ht="54.75">
      <c r="A633" s="143" t="s">
        <v>917</v>
      </c>
      <c r="B633" s="497" t="s">
        <v>82</v>
      </c>
      <c r="C633" s="145"/>
      <c r="D633" s="144"/>
      <c r="E633" s="144"/>
      <c r="F633" s="307">
        <f>F642+F653+F634+F682</f>
        <v>75887.79999999999</v>
      </c>
    </row>
    <row r="634" spans="1:6" ht="13.5">
      <c r="A634" s="143" t="s">
        <v>267</v>
      </c>
      <c r="B634" s="497" t="s">
        <v>82</v>
      </c>
      <c r="C634" s="145" t="s">
        <v>266</v>
      </c>
      <c r="D634" s="144"/>
      <c r="E634" s="144"/>
      <c r="F634" s="307">
        <f>F635</f>
        <v>6969.2</v>
      </c>
    </row>
    <row r="635" spans="1:6" s="99" customFormat="1" ht="13.5">
      <c r="A635" s="143" t="s">
        <v>153</v>
      </c>
      <c r="B635" s="497" t="s">
        <v>82</v>
      </c>
      <c r="C635" s="145" t="s">
        <v>151</v>
      </c>
      <c r="D635" s="144"/>
      <c r="E635" s="144"/>
      <c r="F635" s="307">
        <f>F636</f>
        <v>6969.2</v>
      </c>
    </row>
    <row r="636" spans="1:6" s="99" customFormat="1" ht="13.5">
      <c r="A636" s="63" t="s">
        <v>405</v>
      </c>
      <c r="B636" s="499" t="s">
        <v>82</v>
      </c>
      <c r="C636" s="90" t="s">
        <v>151</v>
      </c>
      <c r="D636" s="89" t="s">
        <v>4</v>
      </c>
      <c r="E636" s="89"/>
      <c r="F636" s="500">
        <f>F637</f>
        <v>6969.2</v>
      </c>
    </row>
    <row r="637" spans="1:6" s="99" customFormat="1" ht="13.5">
      <c r="A637" s="65" t="s">
        <v>242</v>
      </c>
      <c r="B637" s="279" t="s">
        <v>82</v>
      </c>
      <c r="C637" s="59" t="s">
        <v>151</v>
      </c>
      <c r="D637" s="60" t="s">
        <v>237</v>
      </c>
      <c r="E637" s="60"/>
      <c r="F637" s="498">
        <f>F638</f>
        <v>6969.2</v>
      </c>
    </row>
    <row r="638" spans="1:6" s="99" customFormat="1" ht="39">
      <c r="A638" s="95" t="s">
        <v>409</v>
      </c>
      <c r="B638" s="501" t="s">
        <v>82</v>
      </c>
      <c r="C638" s="81" t="s">
        <v>151</v>
      </c>
      <c r="D638" s="80" t="s">
        <v>238</v>
      </c>
      <c r="E638" s="80"/>
      <c r="F638" s="502">
        <f>F639+F640+F641</f>
        <v>6969.2</v>
      </c>
    </row>
    <row r="639" spans="1:6" s="175" customFormat="1" ht="14.25">
      <c r="A639" s="77" t="s">
        <v>983</v>
      </c>
      <c r="B639" s="501" t="s">
        <v>82</v>
      </c>
      <c r="C639" s="81" t="s">
        <v>151</v>
      </c>
      <c r="D639" s="80" t="s">
        <v>238</v>
      </c>
      <c r="E639" s="80">
        <v>110</v>
      </c>
      <c r="F639" s="502">
        <f>7333.2+2-440-60-60</f>
        <v>6775.2</v>
      </c>
    </row>
    <row r="640" spans="1:6" s="99" customFormat="1" ht="27">
      <c r="A640" s="77" t="s">
        <v>984</v>
      </c>
      <c r="B640" s="501" t="s">
        <v>82</v>
      </c>
      <c r="C640" s="81" t="s">
        <v>151</v>
      </c>
      <c r="D640" s="80" t="s">
        <v>238</v>
      </c>
      <c r="E640" s="80">
        <v>240</v>
      </c>
      <c r="F640" s="502">
        <f>72+60+55</f>
        <v>187</v>
      </c>
    </row>
    <row r="641" spans="1:6" ht="13.5">
      <c r="A641" s="77" t="s">
        <v>988</v>
      </c>
      <c r="B641" s="501" t="s">
        <v>82</v>
      </c>
      <c r="C641" s="81" t="s">
        <v>151</v>
      </c>
      <c r="D641" s="80" t="s">
        <v>238</v>
      </c>
      <c r="E641" s="80">
        <v>850</v>
      </c>
      <c r="F641" s="502">
        <f>2+5</f>
        <v>7</v>
      </c>
    </row>
    <row r="642" spans="1:6" ht="13.5">
      <c r="A642" s="143" t="s">
        <v>281</v>
      </c>
      <c r="B642" s="497" t="s">
        <v>82</v>
      </c>
      <c r="C642" s="145" t="s">
        <v>276</v>
      </c>
      <c r="D642" s="144"/>
      <c r="E642" s="144"/>
      <c r="F642" s="307">
        <f>F643</f>
        <v>64454.2</v>
      </c>
    </row>
    <row r="643" spans="1:6" ht="13.5">
      <c r="A643" s="143" t="s">
        <v>63</v>
      </c>
      <c r="B643" s="497" t="s">
        <v>82</v>
      </c>
      <c r="C643" s="145" t="s">
        <v>62</v>
      </c>
      <c r="D643" s="144"/>
      <c r="E643" s="144"/>
      <c r="F643" s="307">
        <f>F644</f>
        <v>64454.2</v>
      </c>
    </row>
    <row r="644" spans="1:6" ht="39">
      <c r="A644" s="63" t="s">
        <v>419</v>
      </c>
      <c r="B644" s="279" t="s">
        <v>82</v>
      </c>
      <c r="C644" s="59" t="s">
        <v>62</v>
      </c>
      <c r="D644" s="60" t="s">
        <v>6</v>
      </c>
      <c r="E644" s="60"/>
      <c r="F644" s="498">
        <f>F645+F648</f>
        <v>64454.2</v>
      </c>
    </row>
    <row r="645" spans="1:6" ht="66">
      <c r="A645" s="65" t="s">
        <v>617</v>
      </c>
      <c r="B645" s="279" t="s">
        <v>82</v>
      </c>
      <c r="C645" s="59" t="s">
        <v>62</v>
      </c>
      <c r="D645" s="60" t="s">
        <v>20</v>
      </c>
      <c r="E645" s="60"/>
      <c r="F645" s="498">
        <f>F646</f>
        <v>62635</v>
      </c>
    </row>
    <row r="646" spans="1:6" ht="78.75">
      <c r="A646" s="74" t="s">
        <v>423</v>
      </c>
      <c r="B646" s="260" t="s">
        <v>82</v>
      </c>
      <c r="C646" s="68" t="s">
        <v>62</v>
      </c>
      <c r="D646" s="1" t="s">
        <v>84</v>
      </c>
      <c r="E646" s="1"/>
      <c r="F646" s="256">
        <f>F647</f>
        <v>62635</v>
      </c>
    </row>
    <row r="647" spans="1:6" s="161" customFormat="1" ht="14.25">
      <c r="A647" s="78" t="s">
        <v>987</v>
      </c>
      <c r="B647" s="260" t="s">
        <v>82</v>
      </c>
      <c r="C647" s="68" t="s">
        <v>62</v>
      </c>
      <c r="D647" s="1" t="s">
        <v>84</v>
      </c>
      <c r="E647" s="1">
        <v>610</v>
      </c>
      <c r="F647" s="256">
        <f>62695-60</f>
        <v>62635</v>
      </c>
    </row>
    <row r="648" spans="1:6" ht="78.75">
      <c r="A648" s="65" t="s">
        <v>618</v>
      </c>
      <c r="B648" s="279" t="s">
        <v>82</v>
      </c>
      <c r="C648" s="59" t="s">
        <v>62</v>
      </c>
      <c r="D648" s="60" t="s">
        <v>21</v>
      </c>
      <c r="E648" s="60"/>
      <c r="F648" s="498">
        <f>F649+F651</f>
        <v>1819.2</v>
      </c>
    </row>
    <row r="649" spans="1:6" ht="78.75">
      <c r="A649" s="74" t="s">
        <v>619</v>
      </c>
      <c r="B649" s="260" t="s">
        <v>82</v>
      </c>
      <c r="C649" s="68" t="s">
        <v>62</v>
      </c>
      <c r="D649" s="1" t="s">
        <v>85</v>
      </c>
      <c r="E649" s="1"/>
      <c r="F649" s="256">
        <f>F650</f>
        <v>1319.2</v>
      </c>
    </row>
    <row r="650" spans="1:6" ht="13.5">
      <c r="A650" s="74" t="s">
        <v>987</v>
      </c>
      <c r="B650" s="260" t="s">
        <v>82</v>
      </c>
      <c r="C650" s="68" t="s">
        <v>62</v>
      </c>
      <c r="D650" s="1" t="s">
        <v>85</v>
      </c>
      <c r="E650" s="1">
        <v>610</v>
      </c>
      <c r="F650" s="256">
        <v>1319.2</v>
      </c>
    </row>
    <row r="651" spans="1:6" ht="105">
      <c r="A651" s="74" t="s">
        <v>1118</v>
      </c>
      <c r="B651" s="260" t="s">
        <v>82</v>
      </c>
      <c r="C651" s="68" t="s">
        <v>62</v>
      </c>
      <c r="D651" s="1" t="s">
        <v>1117</v>
      </c>
      <c r="E651" s="1"/>
      <c r="F651" s="256">
        <f>F652</f>
        <v>500</v>
      </c>
    </row>
    <row r="652" spans="1:6" ht="13.5">
      <c r="A652" s="74" t="s">
        <v>987</v>
      </c>
      <c r="B652" s="260" t="s">
        <v>82</v>
      </c>
      <c r="C652" s="68" t="s">
        <v>62</v>
      </c>
      <c r="D652" s="1" t="s">
        <v>1117</v>
      </c>
      <c r="E652" s="1" t="s">
        <v>978</v>
      </c>
      <c r="F652" s="256">
        <v>500</v>
      </c>
    </row>
    <row r="653" spans="1:6" ht="13.5">
      <c r="A653" s="143" t="s">
        <v>282</v>
      </c>
      <c r="B653" s="497" t="s">
        <v>82</v>
      </c>
      <c r="C653" s="145" t="s">
        <v>277</v>
      </c>
      <c r="D653" s="144"/>
      <c r="E653" s="144"/>
      <c r="F653" s="307">
        <f>F654</f>
        <v>4309.4</v>
      </c>
    </row>
    <row r="654" spans="1:6" ht="13.5">
      <c r="A654" s="143" t="s">
        <v>58</v>
      </c>
      <c r="B654" s="497" t="s">
        <v>82</v>
      </c>
      <c r="C654" s="145" t="s">
        <v>57</v>
      </c>
      <c r="D654" s="144"/>
      <c r="E654" s="144"/>
      <c r="F654" s="307">
        <f>F655+F678</f>
        <v>4309.4</v>
      </c>
    </row>
    <row r="655" spans="1:6" ht="39">
      <c r="A655" s="63" t="s">
        <v>419</v>
      </c>
      <c r="B655" s="279" t="s">
        <v>82</v>
      </c>
      <c r="C655" s="59" t="s">
        <v>57</v>
      </c>
      <c r="D655" s="60" t="s">
        <v>6</v>
      </c>
      <c r="E655" s="60"/>
      <c r="F655" s="498">
        <f>F656+F663+F669</f>
        <v>3999.3999999999996</v>
      </c>
    </row>
    <row r="656" spans="1:6" ht="52.5">
      <c r="A656" s="65" t="s">
        <v>420</v>
      </c>
      <c r="B656" s="279" t="s">
        <v>82</v>
      </c>
      <c r="C656" s="59" t="s">
        <v>57</v>
      </c>
      <c r="D656" s="60" t="s">
        <v>19</v>
      </c>
      <c r="E656" s="60"/>
      <c r="F656" s="498">
        <f>F657+F661</f>
        <v>3297.7</v>
      </c>
    </row>
    <row r="657" spans="1:6" s="58" customFormat="1" ht="78.75">
      <c r="A657" s="74" t="s">
        <v>421</v>
      </c>
      <c r="B657" s="260" t="s">
        <v>82</v>
      </c>
      <c r="C657" s="68" t="s">
        <v>57</v>
      </c>
      <c r="D657" s="1" t="s">
        <v>81</v>
      </c>
      <c r="E657" s="1"/>
      <c r="F657" s="256">
        <f>F658+F659+F660</f>
        <v>3176</v>
      </c>
    </row>
    <row r="658" spans="1:6" s="66" customFormat="1" ht="13.5">
      <c r="A658" s="74" t="s">
        <v>983</v>
      </c>
      <c r="B658" s="260" t="s">
        <v>82</v>
      </c>
      <c r="C658" s="68" t="s">
        <v>57</v>
      </c>
      <c r="D658" s="1" t="s">
        <v>81</v>
      </c>
      <c r="E658" s="1">
        <v>110</v>
      </c>
      <c r="F658" s="256">
        <f>2643+8.7</f>
        <v>2651.7</v>
      </c>
    </row>
    <row r="659" spans="1:6" s="66" customFormat="1" ht="26.25">
      <c r="A659" s="74" t="s">
        <v>984</v>
      </c>
      <c r="B659" s="260" t="s">
        <v>82</v>
      </c>
      <c r="C659" s="68" t="s">
        <v>57</v>
      </c>
      <c r="D659" s="1" t="s">
        <v>81</v>
      </c>
      <c r="E659" s="1">
        <v>240</v>
      </c>
      <c r="F659" s="256">
        <v>524</v>
      </c>
    </row>
    <row r="660" spans="1:6" s="70" customFormat="1" ht="13.5">
      <c r="A660" s="77" t="s">
        <v>988</v>
      </c>
      <c r="B660" s="260" t="s">
        <v>82</v>
      </c>
      <c r="C660" s="68" t="s">
        <v>57</v>
      </c>
      <c r="D660" s="75" t="s">
        <v>81</v>
      </c>
      <c r="E660" s="75">
        <v>850</v>
      </c>
      <c r="F660" s="256">
        <v>0.3</v>
      </c>
    </row>
    <row r="661" spans="1:6" s="70" customFormat="1" ht="79.5">
      <c r="A661" s="77" t="s">
        <v>1274</v>
      </c>
      <c r="B661" s="521">
        <v>117</v>
      </c>
      <c r="C661" s="68" t="s">
        <v>57</v>
      </c>
      <c r="D661" s="75" t="s">
        <v>1259</v>
      </c>
      <c r="E661" s="75"/>
      <c r="F661" s="256">
        <f>F662</f>
        <v>121.7</v>
      </c>
    </row>
    <row r="662" spans="1:6" s="70" customFormat="1" ht="13.5">
      <c r="A662" s="77" t="s">
        <v>983</v>
      </c>
      <c r="B662" s="521">
        <v>117</v>
      </c>
      <c r="C662" s="68" t="s">
        <v>57</v>
      </c>
      <c r="D662" s="75" t="s">
        <v>1259</v>
      </c>
      <c r="E662" s="75" t="s">
        <v>5</v>
      </c>
      <c r="F662" s="256">
        <v>121.7</v>
      </c>
    </row>
    <row r="663" spans="1:6" s="70" customFormat="1" ht="52.5">
      <c r="A663" s="65" t="s">
        <v>422</v>
      </c>
      <c r="B663" s="279" t="s">
        <v>82</v>
      </c>
      <c r="C663" s="59" t="s">
        <v>57</v>
      </c>
      <c r="D663" s="60" t="s">
        <v>20</v>
      </c>
      <c r="E663" s="60"/>
      <c r="F663" s="498">
        <f>F664+F667</f>
        <v>380</v>
      </c>
    </row>
    <row r="664" spans="1:6" s="70" customFormat="1" ht="78.75">
      <c r="A664" s="74" t="s">
        <v>620</v>
      </c>
      <c r="B664" s="260" t="s">
        <v>82</v>
      </c>
      <c r="C664" s="68" t="s">
        <v>57</v>
      </c>
      <c r="D664" s="1" t="s">
        <v>83</v>
      </c>
      <c r="E664" s="1"/>
      <c r="F664" s="256">
        <f>F665+F666</f>
        <v>320</v>
      </c>
    </row>
    <row r="665" spans="1:6" s="58" customFormat="1" ht="26.25">
      <c r="A665" s="74" t="s">
        <v>984</v>
      </c>
      <c r="B665" s="260" t="s">
        <v>82</v>
      </c>
      <c r="C665" s="68" t="s">
        <v>57</v>
      </c>
      <c r="D665" s="1" t="s">
        <v>83</v>
      </c>
      <c r="E665" s="1">
        <v>240</v>
      </c>
      <c r="F665" s="256">
        <v>130</v>
      </c>
    </row>
    <row r="666" spans="1:6" s="58" customFormat="1" ht="13.5">
      <c r="A666" s="74" t="s">
        <v>987</v>
      </c>
      <c r="B666" s="260" t="s">
        <v>82</v>
      </c>
      <c r="C666" s="68" t="s">
        <v>57</v>
      </c>
      <c r="D666" s="1" t="s">
        <v>83</v>
      </c>
      <c r="E666" s="1">
        <v>610</v>
      </c>
      <c r="F666" s="256">
        <v>190</v>
      </c>
    </row>
    <row r="667" spans="1:6" s="58" customFormat="1" ht="92.25">
      <c r="A667" s="74" t="s">
        <v>621</v>
      </c>
      <c r="B667" s="260" t="s">
        <v>82</v>
      </c>
      <c r="C667" s="68" t="s">
        <v>57</v>
      </c>
      <c r="D667" s="1" t="s">
        <v>258</v>
      </c>
      <c r="E667" s="1"/>
      <c r="F667" s="256">
        <f>F668</f>
        <v>60</v>
      </c>
    </row>
    <row r="668" spans="1:6" s="58" customFormat="1" ht="13.5">
      <c r="A668" s="74" t="s">
        <v>987</v>
      </c>
      <c r="B668" s="260" t="s">
        <v>82</v>
      </c>
      <c r="C668" s="68" t="s">
        <v>57</v>
      </c>
      <c r="D668" s="1" t="s">
        <v>258</v>
      </c>
      <c r="E668" s="1">
        <v>610</v>
      </c>
      <c r="F668" s="256">
        <v>60</v>
      </c>
    </row>
    <row r="669" spans="1:6" s="58" customFormat="1" ht="78.75">
      <c r="A669" s="65" t="s">
        <v>618</v>
      </c>
      <c r="B669" s="279" t="s">
        <v>82</v>
      </c>
      <c r="C669" s="59" t="s">
        <v>57</v>
      </c>
      <c r="D669" s="60" t="s">
        <v>21</v>
      </c>
      <c r="E669" s="60"/>
      <c r="F669" s="498">
        <f>F670+F673+F674+F676</f>
        <v>321.7</v>
      </c>
    </row>
    <row r="670" spans="1:6" s="58" customFormat="1" ht="92.25">
      <c r="A670" s="74" t="s">
        <v>622</v>
      </c>
      <c r="B670" s="260" t="s">
        <v>82</v>
      </c>
      <c r="C670" s="68" t="s">
        <v>57</v>
      </c>
      <c r="D670" s="1" t="s">
        <v>117</v>
      </c>
      <c r="E670" s="1"/>
      <c r="F670" s="256">
        <f>F671</f>
        <v>40</v>
      </c>
    </row>
    <row r="671" spans="1:6" s="58" customFormat="1" ht="26.25">
      <c r="A671" s="74" t="s">
        <v>984</v>
      </c>
      <c r="B671" s="260" t="s">
        <v>82</v>
      </c>
      <c r="C671" s="68" t="s">
        <v>57</v>
      </c>
      <c r="D671" s="1" t="s">
        <v>117</v>
      </c>
      <c r="E671" s="1">
        <v>240</v>
      </c>
      <c r="F671" s="256">
        <v>40</v>
      </c>
    </row>
    <row r="672" spans="1:6" s="58" customFormat="1" ht="78.75">
      <c r="A672" s="74" t="s">
        <v>623</v>
      </c>
      <c r="B672" s="260" t="s">
        <v>82</v>
      </c>
      <c r="C672" s="68" t="s">
        <v>57</v>
      </c>
      <c r="D672" s="1" t="s">
        <v>118</v>
      </c>
      <c r="E672" s="1"/>
      <c r="F672" s="256">
        <f>F673</f>
        <v>10</v>
      </c>
    </row>
    <row r="673" spans="1:6" s="58" customFormat="1" ht="26.25">
      <c r="A673" s="74" t="s">
        <v>984</v>
      </c>
      <c r="B673" s="260" t="s">
        <v>82</v>
      </c>
      <c r="C673" s="68" t="s">
        <v>57</v>
      </c>
      <c r="D673" s="1" t="s">
        <v>118</v>
      </c>
      <c r="E673" s="1">
        <v>240</v>
      </c>
      <c r="F673" s="256">
        <v>10</v>
      </c>
    </row>
    <row r="674" spans="1:6" s="58" customFormat="1" ht="105">
      <c r="A674" s="74" t="s">
        <v>1275</v>
      </c>
      <c r="B674" s="521">
        <v>117</v>
      </c>
      <c r="C674" s="68" t="s">
        <v>57</v>
      </c>
      <c r="D674" s="198" t="s">
        <v>1260</v>
      </c>
      <c r="E674" s="1"/>
      <c r="F674" s="256">
        <f>F675</f>
        <v>29.3</v>
      </c>
    </row>
    <row r="675" spans="1:6" s="58" customFormat="1" ht="26.25">
      <c r="A675" s="74" t="s">
        <v>984</v>
      </c>
      <c r="B675" s="521">
        <v>117</v>
      </c>
      <c r="C675" s="68" t="s">
        <v>57</v>
      </c>
      <c r="D675" s="198" t="s">
        <v>1260</v>
      </c>
      <c r="E675" s="1" t="s">
        <v>975</v>
      </c>
      <c r="F675" s="256">
        <v>29.3</v>
      </c>
    </row>
    <row r="676" spans="1:6" s="58" customFormat="1" ht="92.25">
      <c r="A676" s="74" t="s">
        <v>1276</v>
      </c>
      <c r="B676" s="521">
        <v>117</v>
      </c>
      <c r="C676" s="68" t="s">
        <v>57</v>
      </c>
      <c r="D676" s="198" t="s">
        <v>1261</v>
      </c>
      <c r="E676" s="1"/>
      <c r="F676" s="256">
        <f>F677</f>
        <v>242.4</v>
      </c>
    </row>
    <row r="677" spans="1:6" s="58" customFormat="1" ht="26.25">
      <c r="A677" s="74" t="s">
        <v>984</v>
      </c>
      <c r="B677" s="521">
        <v>117</v>
      </c>
      <c r="C677" s="68" t="s">
        <v>57</v>
      </c>
      <c r="D677" s="198" t="s">
        <v>1261</v>
      </c>
      <c r="E677" s="1" t="s">
        <v>975</v>
      </c>
      <c r="F677" s="256">
        <v>242.4</v>
      </c>
    </row>
    <row r="678" spans="1:6" s="107" customFormat="1" ht="52.5">
      <c r="A678" s="63" t="s">
        <v>0</v>
      </c>
      <c r="B678" s="509" t="s">
        <v>82</v>
      </c>
      <c r="C678" s="59" t="s">
        <v>57</v>
      </c>
      <c r="D678" s="213" t="s">
        <v>10</v>
      </c>
      <c r="E678" s="60"/>
      <c r="F678" s="498">
        <f>F679</f>
        <v>310</v>
      </c>
    </row>
    <row r="679" spans="1:6" s="107" customFormat="1" ht="78.75">
      <c r="A679" s="65" t="s">
        <v>574</v>
      </c>
      <c r="B679" s="509" t="s">
        <v>82</v>
      </c>
      <c r="C679" s="59" t="s">
        <v>57</v>
      </c>
      <c r="D679" s="213" t="s">
        <v>40</v>
      </c>
      <c r="E679" s="60"/>
      <c r="F679" s="498">
        <f>F680</f>
        <v>310</v>
      </c>
    </row>
    <row r="680" spans="1:6" s="66" customFormat="1" ht="118.5">
      <c r="A680" s="39" t="s">
        <v>960</v>
      </c>
      <c r="B680" s="515" t="s">
        <v>82</v>
      </c>
      <c r="C680" s="68" t="s">
        <v>57</v>
      </c>
      <c r="D680" s="1" t="s">
        <v>851</v>
      </c>
      <c r="E680" s="1"/>
      <c r="F680" s="256">
        <f>F681</f>
        <v>310</v>
      </c>
    </row>
    <row r="681" spans="1:6" s="66" customFormat="1" ht="13.5">
      <c r="A681" s="73" t="s">
        <v>75</v>
      </c>
      <c r="B681" s="515" t="s">
        <v>82</v>
      </c>
      <c r="C681" s="68" t="s">
        <v>57</v>
      </c>
      <c r="D681" s="1" t="s">
        <v>851</v>
      </c>
      <c r="E681" s="1" t="s">
        <v>185</v>
      </c>
      <c r="F681" s="256">
        <f>155+155</f>
        <v>310</v>
      </c>
    </row>
    <row r="682" spans="1:6" s="66" customFormat="1" ht="13.5">
      <c r="A682" s="171" t="s">
        <v>268</v>
      </c>
      <c r="B682" s="509" t="s">
        <v>82</v>
      </c>
      <c r="C682" s="59" t="s">
        <v>269</v>
      </c>
      <c r="D682" s="60"/>
      <c r="E682" s="60"/>
      <c r="F682" s="498">
        <f>F683</f>
        <v>155</v>
      </c>
    </row>
    <row r="683" spans="1:6" s="176" customFormat="1" ht="14.25">
      <c r="A683" s="143" t="s">
        <v>203</v>
      </c>
      <c r="B683" s="497" t="s">
        <v>82</v>
      </c>
      <c r="C683" s="149" t="s">
        <v>202</v>
      </c>
      <c r="D683" s="144"/>
      <c r="E683" s="144"/>
      <c r="F683" s="307">
        <f>F684</f>
        <v>155</v>
      </c>
    </row>
    <row r="684" spans="1:6" s="66" customFormat="1" ht="52.5">
      <c r="A684" s="63" t="s">
        <v>0</v>
      </c>
      <c r="B684" s="509" t="s">
        <v>82</v>
      </c>
      <c r="C684" s="59" t="s">
        <v>202</v>
      </c>
      <c r="D684" s="60" t="s">
        <v>10</v>
      </c>
      <c r="E684" s="60"/>
      <c r="F684" s="498">
        <f>F685</f>
        <v>155</v>
      </c>
    </row>
    <row r="685" spans="1:6" s="66" customFormat="1" ht="78.75">
      <c r="A685" s="65" t="s">
        <v>574</v>
      </c>
      <c r="B685" s="509" t="s">
        <v>82</v>
      </c>
      <c r="C685" s="59" t="s">
        <v>202</v>
      </c>
      <c r="D685" s="60" t="s">
        <v>40</v>
      </c>
      <c r="E685" s="60"/>
      <c r="F685" s="498">
        <f>F686</f>
        <v>155</v>
      </c>
    </row>
    <row r="686" spans="1:6" s="66" customFormat="1" ht="105">
      <c r="A686" s="71" t="s">
        <v>1026</v>
      </c>
      <c r="B686" s="515" t="s">
        <v>82</v>
      </c>
      <c r="C686" s="68" t="s">
        <v>202</v>
      </c>
      <c r="D686" s="1" t="s">
        <v>1025</v>
      </c>
      <c r="E686" s="1"/>
      <c r="F686" s="256">
        <f>F687</f>
        <v>155</v>
      </c>
    </row>
    <row r="687" spans="1:6" s="66" customFormat="1" ht="13.5">
      <c r="A687" s="73" t="s">
        <v>75</v>
      </c>
      <c r="B687" s="515" t="s">
        <v>82</v>
      </c>
      <c r="C687" s="68" t="s">
        <v>202</v>
      </c>
      <c r="D687" s="1" t="s">
        <v>1025</v>
      </c>
      <c r="E687" s="1" t="s">
        <v>185</v>
      </c>
      <c r="F687" s="256">
        <v>155</v>
      </c>
    </row>
    <row r="688" spans="1:6" ht="41.25">
      <c r="A688" s="143" t="s">
        <v>346</v>
      </c>
      <c r="B688" s="497" t="s">
        <v>260</v>
      </c>
      <c r="C688" s="145"/>
      <c r="D688" s="144"/>
      <c r="E688" s="144"/>
      <c r="F688" s="307">
        <f>F689+F705</f>
        <v>12979.3</v>
      </c>
    </row>
    <row r="689" spans="1:6" ht="13.5">
      <c r="A689" s="143" t="s">
        <v>267</v>
      </c>
      <c r="B689" s="497" t="s">
        <v>260</v>
      </c>
      <c r="C689" s="145" t="s">
        <v>266</v>
      </c>
      <c r="D689" s="144"/>
      <c r="E689" s="144"/>
      <c r="F689" s="307">
        <f>F690</f>
        <v>11929.3</v>
      </c>
    </row>
    <row r="690" spans="1:6" ht="13.5">
      <c r="A690" s="143" t="s">
        <v>153</v>
      </c>
      <c r="B690" s="497" t="s">
        <v>260</v>
      </c>
      <c r="C690" s="145" t="s">
        <v>151</v>
      </c>
      <c r="D690" s="144"/>
      <c r="E690" s="144"/>
      <c r="F690" s="307">
        <f>F695+F691</f>
        <v>11929.3</v>
      </c>
    </row>
    <row r="691" spans="1:6" ht="39">
      <c r="A691" s="63" t="s">
        <v>3</v>
      </c>
      <c r="B691" s="497" t="s">
        <v>260</v>
      </c>
      <c r="C691" s="59" t="s">
        <v>151</v>
      </c>
      <c r="D691" s="60" t="s">
        <v>14</v>
      </c>
      <c r="E691" s="60"/>
      <c r="F691" s="498">
        <f>F692</f>
        <v>188</v>
      </c>
    </row>
    <row r="692" spans="1:6" ht="52.5">
      <c r="A692" s="65" t="s">
        <v>606</v>
      </c>
      <c r="B692" s="497" t="s">
        <v>260</v>
      </c>
      <c r="C692" s="59" t="s">
        <v>151</v>
      </c>
      <c r="D692" s="60" t="s">
        <v>49</v>
      </c>
      <c r="E692" s="60"/>
      <c r="F692" s="498">
        <f>F693</f>
        <v>188</v>
      </c>
    </row>
    <row r="693" spans="1:6" ht="105">
      <c r="A693" s="74" t="s">
        <v>694</v>
      </c>
      <c r="B693" s="521">
        <v>118</v>
      </c>
      <c r="C693" s="68" t="s">
        <v>151</v>
      </c>
      <c r="D693" s="1" t="s">
        <v>216</v>
      </c>
      <c r="E693" s="1"/>
      <c r="F693" s="256">
        <f>F694</f>
        <v>188</v>
      </c>
    </row>
    <row r="694" spans="1:6" ht="26.25">
      <c r="A694" s="88" t="s">
        <v>984</v>
      </c>
      <c r="B694" s="521">
        <v>118</v>
      </c>
      <c r="C694" s="68" t="s">
        <v>151</v>
      </c>
      <c r="D694" s="1" t="s">
        <v>216</v>
      </c>
      <c r="E694" s="1">
        <v>240</v>
      </c>
      <c r="F694" s="256">
        <v>188</v>
      </c>
    </row>
    <row r="695" spans="1:6" ht="13.5">
      <c r="A695" s="63" t="s">
        <v>405</v>
      </c>
      <c r="B695" s="499" t="s">
        <v>260</v>
      </c>
      <c r="C695" s="90" t="s">
        <v>151</v>
      </c>
      <c r="D695" s="89" t="s">
        <v>4</v>
      </c>
      <c r="E695" s="89"/>
      <c r="F695" s="500">
        <f>F696</f>
        <v>11741.3</v>
      </c>
    </row>
    <row r="696" spans="1:6" ht="13.5">
      <c r="A696" s="65" t="s">
        <v>242</v>
      </c>
      <c r="B696" s="279" t="s">
        <v>260</v>
      </c>
      <c r="C696" s="90" t="s">
        <v>151</v>
      </c>
      <c r="D696" s="60" t="s">
        <v>237</v>
      </c>
      <c r="E696" s="60"/>
      <c r="F696" s="498">
        <f>F697+F701</f>
        <v>11741.3</v>
      </c>
    </row>
    <row r="697" spans="1:6" ht="39">
      <c r="A697" s="95" t="s">
        <v>409</v>
      </c>
      <c r="B697" s="501" t="s">
        <v>260</v>
      </c>
      <c r="C697" s="81" t="s">
        <v>151</v>
      </c>
      <c r="D697" s="80" t="s">
        <v>238</v>
      </c>
      <c r="E697" s="80"/>
      <c r="F697" s="502">
        <f>F698+F699+F700</f>
        <v>8090.1</v>
      </c>
    </row>
    <row r="698" spans="1:6" ht="13.5">
      <c r="A698" s="77" t="s">
        <v>983</v>
      </c>
      <c r="B698" s="501" t="s">
        <v>260</v>
      </c>
      <c r="C698" s="81" t="s">
        <v>151</v>
      </c>
      <c r="D698" s="80" t="s">
        <v>238</v>
      </c>
      <c r="E698" s="80">
        <v>110</v>
      </c>
      <c r="F698" s="502">
        <f>8263-410.9</f>
        <v>7852.1</v>
      </c>
    </row>
    <row r="699" spans="1:6" ht="27">
      <c r="A699" s="77" t="s">
        <v>984</v>
      </c>
      <c r="B699" s="501" t="s">
        <v>260</v>
      </c>
      <c r="C699" s="81" t="s">
        <v>151</v>
      </c>
      <c r="D699" s="80" t="s">
        <v>238</v>
      </c>
      <c r="E699" s="80">
        <v>240</v>
      </c>
      <c r="F699" s="502">
        <v>108</v>
      </c>
    </row>
    <row r="700" spans="1:6" ht="13.5">
      <c r="A700" s="77" t="s">
        <v>988</v>
      </c>
      <c r="B700" s="501" t="s">
        <v>260</v>
      </c>
      <c r="C700" s="81" t="s">
        <v>151</v>
      </c>
      <c r="D700" s="80" t="s">
        <v>238</v>
      </c>
      <c r="E700" s="80">
        <v>850</v>
      </c>
      <c r="F700" s="502">
        <v>130</v>
      </c>
    </row>
    <row r="701" spans="1:6" ht="52.5">
      <c r="A701" s="91" t="s">
        <v>1005</v>
      </c>
      <c r="B701" s="503" t="s">
        <v>260</v>
      </c>
      <c r="C701" s="81" t="s">
        <v>151</v>
      </c>
      <c r="D701" s="92" t="s">
        <v>925</v>
      </c>
      <c r="E701" s="93"/>
      <c r="F701" s="306">
        <f>F702+F703+F704</f>
        <v>3651.2</v>
      </c>
    </row>
    <row r="702" spans="1:6" s="161" customFormat="1" ht="14.25">
      <c r="A702" s="77" t="s">
        <v>983</v>
      </c>
      <c r="B702" s="503" t="s">
        <v>260</v>
      </c>
      <c r="C702" s="81" t="s">
        <v>151</v>
      </c>
      <c r="D702" s="92" t="s">
        <v>925</v>
      </c>
      <c r="E702" s="93">
        <v>110</v>
      </c>
      <c r="F702" s="306">
        <v>3519.2</v>
      </c>
    </row>
    <row r="703" spans="1:6" s="161" customFormat="1" ht="27">
      <c r="A703" s="77" t="s">
        <v>984</v>
      </c>
      <c r="B703" s="503" t="s">
        <v>260</v>
      </c>
      <c r="C703" s="81" t="s">
        <v>151</v>
      </c>
      <c r="D703" s="92" t="s">
        <v>925</v>
      </c>
      <c r="E703" s="93">
        <v>240</v>
      </c>
      <c r="F703" s="306">
        <v>130</v>
      </c>
    </row>
    <row r="704" spans="1:6" s="161" customFormat="1" ht="14.25">
      <c r="A704" s="77" t="s">
        <v>988</v>
      </c>
      <c r="B704" s="503" t="s">
        <v>260</v>
      </c>
      <c r="C704" s="81" t="s">
        <v>151</v>
      </c>
      <c r="D704" s="92" t="s">
        <v>925</v>
      </c>
      <c r="E704" s="93">
        <v>850</v>
      </c>
      <c r="F704" s="306">
        <v>2</v>
      </c>
    </row>
    <row r="705" spans="1:6" s="161" customFormat="1" ht="14.25">
      <c r="A705" s="159" t="s">
        <v>275</v>
      </c>
      <c r="B705" s="504" t="s">
        <v>260</v>
      </c>
      <c r="C705" s="154" t="s">
        <v>274</v>
      </c>
      <c r="D705" s="165"/>
      <c r="E705" s="155"/>
      <c r="F705" s="305">
        <f>F706</f>
        <v>1050</v>
      </c>
    </row>
    <row r="706" spans="1:6" s="161" customFormat="1" ht="14.25">
      <c r="A706" s="309" t="s">
        <v>1050</v>
      </c>
      <c r="B706" s="504" t="s">
        <v>260</v>
      </c>
      <c r="C706" s="154" t="s">
        <v>1052</v>
      </c>
      <c r="D706" s="165"/>
      <c r="E706" s="155"/>
      <c r="F706" s="305">
        <f>F707</f>
        <v>1050</v>
      </c>
    </row>
    <row r="707" spans="1:6" s="161" customFormat="1" ht="41.25">
      <c r="A707" s="303" t="s">
        <v>430</v>
      </c>
      <c r="B707" s="504" t="s">
        <v>260</v>
      </c>
      <c r="C707" s="154" t="s">
        <v>1052</v>
      </c>
      <c r="D707" s="165" t="s">
        <v>13</v>
      </c>
      <c r="E707" s="158"/>
      <c r="F707" s="305">
        <f>F708</f>
        <v>1050</v>
      </c>
    </row>
    <row r="708" spans="1:6" s="161" customFormat="1" ht="66">
      <c r="A708" s="65" t="s">
        <v>525</v>
      </c>
      <c r="B708" s="504" t="s">
        <v>260</v>
      </c>
      <c r="C708" s="154" t="s">
        <v>1052</v>
      </c>
      <c r="D708" s="165" t="s">
        <v>210</v>
      </c>
      <c r="E708" s="158"/>
      <c r="F708" s="305">
        <f>F709</f>
        <v>1050</v>
      </c>
    </row>
    <row r="709" spans="1:6" s="161" customFormat="1" ht="66">
      <c r="A709" s="77" t="s">
        <v>1051</v>
      </c>
      <c r="B709" s="503" t="s">
        <v>260</v>
      </c>
      <c r="C709" s="94" t="s">
        <v>1052</v>
      </c>
      <c r="D709" s="92" t="s">
        <v>1053</v>
      </c>
      <c r="E709" s="93"/>
      <c r="F709" s="306">
        <f>F710</f>
        <v>1050</v>
      </c>
    </row>
    <row r="710" spans="1:6" s="161" customFormat="1" ht="14.25">
      <c r="A710" s="77" t="s">
        <v>985</v>
      </c>
      <c r="B710" s="503" t="s">
        <v>260</v>
      </c>
      <c r="C710" s="94" t="s">
        <v>1052</v>
      </c>
      <c r="D710" s="92" t="s">
        <v>1053</v>
      </c>
      <c r="E710" s="93">
        <v>410</v>
      </c>
      <c r="F710" s="306">
        <v>1050</v>
      </c>
    </row>
    <row r="711" spans="1:6" s="70" customFormat="1" ht="41.25">
      <c r="A711" s="143" t="s">
        <v>699</v>
      </c>
      <c r="B711" s="497" t="s">
        <v>70</v>
      </c>
      <c r="C711" s="145"/>
      <c r="D711" s="144"/>
      <c r="E711" s="144"/>
      <c r="F711" s="307">
        <f>F712+F849+F855</f>
        <v>1254618.8</v>
      </c>
    </row>
    <row r="712" spans="1:6" s="70" customFormat="1" ht="13.5">
      <c r="A712" s="143" t="s">
        <v>281</v>
      </c>
      <c r="B712" s="497" t="s">
        <v>70</v>
      </c>
      <c r="C712" s="145" t="s">
        <v>276</v>
      </c>
      <c r="D712" s="144"/>
      <c r="E712" s="144"/>
      <c r="F712" s="307">
        <f>F713+F730+F805+F800+F795</f>
        <v>1227531.5</v>
      </c>
    </row>
    <row r="713" spans="1:6" s="70" customFormat="1" ht="13.5">
      <c r="A713" s="143" t="s">
        <v>179</v>
      </c>
      <c r="B713" s="497" t="s">
        <v>70</v>
      </c>
      <c r="C713" s="145" t="s">
        <v>180</v>
      </c>
      <c r="D713" s="144"/>
      <c r="E713" s="144"/>
      <c r="F713" s="307">
        <f>F714</f>
        <v>467207.4</v>
      </c>
    </row>
    <row r="714" spans="1:6" s="66" customFormat="1" ht="39">
      <c r="A714" s="63" t="s">
        <v>208</v>
      </c>
      <c r="B714" s="279" t="s">
        <v>70</v>
      </c>
      <c r="C714" s="59" t="s">
        <v>180</v>
      </c>
      <c r="D714" s="60" t="s">
        <v>8</v>
      </c>
      <c r="E714" s="60"/>
      <c r="F714" s="498">
        <f>F715</f>
        <v>467207.4</v>
      </c>
    </row>
    <row r="715" spans="1:6" s="70" customFormat="1" ht="66">
      <c r="A715" s="65" t="s">
        <v>601</v>
      </c>
      <c r="B715" s="279" t="s">
        <v>70</v>
      </c>
      <c r="C715" s="59" t="s">
        <v>180</v>
      </c>
      <c r="D715" s="60" t="s">
        <v>22</v>
      </c>
      <c r="E715" s="60"/>
      <c r="F715" s="498">
        <f>F716+F720+F722+F726+F718+F728+F724</f>
        <v>467207.4</v>
      </c>
    </row>
    <row r="716" spans="1:6" ht="79.5">
      <c r="A716" s="78" t="s">
        <v>624</v>
      </c>
      <c r="B716" s="260" t="s">
        <v>70</v>
      </c>
      <c r="C716" s="68" t="s">
        <v>180</v>
      </c>
      <c r="D716" s="79" t="s">
        <v>66</v>
      </c>
      <c r="E716" s="79"/>
      <c r="F716" s="256">
        <f>F717</f>
        <v>233551.4</v>
      </c>
    </row>
    <row r="717" spans="1:6" ht="13.5">
      <c r="A717" s="78" t="s">
        <v>987</v>
      </c>
      <c r="B717" s="260" t="s">
        <v>70</v>
      </c>
      <c r="C717" s="68" t="s">
        <v>180</v>
      </c>
      <c r="D717" s="79" t="s">
        <v>66</v>
      </c>
      <c r="E717" s="79">
        <v>610</v>
      </c>
      <c r="F717" s="256">
        <v>233551.4</v>
      </c>
    </row>
    <row r="718" spans="1:6" s="66" customFormat="1" ht="66">
      <c r="A718" s="74" t="s">
        <v>1049</v>
      </c>
      <c r="B718" s="260" t="s">
        <v>70</v>
      </c>
      <c r="C718" s="68" t="s">
        <v>180</v>
      </c>
      <c r="D718" s="1" t="s">
        <v>1048</v>
      </c>
      <c r="E718" s="68"/>
      <c r="F718" s="308">
        <f>F719</f>
        <v>1100.7</v>
      </c>
    </row>
    <row r="719" spans="1:6" ht="13.5">
      <c r="A719" s="78" t="s">
        <v>987</v>
      </c>
      <c r="B719" s="260" t="s">
        <v>70</v>
      </c>
      <c r="C719" s="68" t="s">
        <v>180</v>
      </c>
      <c r="D719" s="1" t="s">
        <v>1048</v>
      </c>
      <c r="E719" s="1" t="s">
        <v>978</v>
      </c>
      <c r="F719" s="308">
        <v>1100.7</v>
      </c>
    </row>
    <row r="720" spans="1:6" ht="79.5">
      <c r="A720" s="78" t="s">
        <v>625</v>
      </c>
      <c r="B720" s="260" t="s">
        <v>70</v>
      </c>
      <c r="C720" s="68" t="s">
        <v>180</v>
      </c>
      <c r="D720" s="1" t="s">
        <v>121</v>
      </c>
      <c r="E720" s="1"/>
      <c r="F720" s="256">
        <f>F721</f>
        <v>1704.6</v>
      </c>
    </row>
    <row r="721" spans="1:6" s="99" customFormat="1" ht="13.5">
      <c r="A721" s="72" t="s">
        <v>987</v>
      </c>
      <c r="B721" s="260" t="s">
        <v>70</v>
      </c>
      <c r="C721" s="68" t="s">
        <v>180</v>
      </c>
      <c r="D721" s="1" t="s">
        <v>121</v>
      </c>
      <c r="E721" s="1">
        <v>610</v>
      </c>
      <c r="F721" s="256">
        <f>700+1004.6</f>
        <v>1704.6</v>
      </c>
    </row>
    <row r="722" spans="1:6" s="99" customFormat="1" ht="66">
      <c r="A722" s="78" t="s">
        <v>795</v>
      </c>
      <c r="B722" s="260" t="s">
        <v>70</v>
      </c>
      <c r="C722" s="68" t="s">
        <v>180</v>
      </c>
      <c r="D722" s="1" t="s">
        <v>792</v>
      </c>
      <c r="E722" s="1"/>
      <c r="F722" s="256">
        <f>F723</f>
        <v>300</v>
      </c>
    </row>
    <row r="723" spans="1:6" s="99" customFormat="1" ht="13.5">
      <c r="A723" s="72" t="s">
        <v>987</v>
      </c>
      <c r="B723" s="260" t="s">
        <v>70</v>
      </c>
      <c r="C723" s="68" t="s">
        <v>180</v>
      </c>
      <c r="D723" s="1" t="s">
        <v>792</v>
      </c>
      <c r="E723" s="1">
        <v>610</v>
      </c>
      <c r="F723" s="256">
        <v>300</v>
      </c>
    </row>
    <row r="724" spans="1:6" s="99" customFormat="1" ht="79.5">
      <c r="A724" s="77" t="s">
        <v>1252</v>
      </c>
      <c r="B724" s="260" t="s">
        <v>70</v>
      </c>
      <c r="C724" s="68" t="s">
        <v>180</v>
      </c>
      <c r="D724" s="1" t="s">
        <v>1212</v>
      </c>
      <c r="E724" s="1"/>
      <c r="F724" s="256">
        <f>F725</f>
        <v>2162.5</v>
      </c>
    </row>
    <row r="725" spans="1:6" s="99" customFormat="1" ht="13.5">
      <c r="A725" s="72" t="s">
        <v>987</v>
      </c>
      <c r="B725" s="260" t="s">
        <v>70</v>
      </c>
      <c r="C725" s="68" t="s">
        <v>180</v>
      </c>
      <c r="D725" s="1" t="s">
        <v>1212</v>
      </c>
      <c r="E725" s="1" t="s">
        <v>978</v>
      </c>
      <c r="F725" s="256">
        <v>2162.5</v>
      </c>
    </row>
    <row r="726" spans="1:6" s="99" customFormat="1" ht="66">
      <c r="A726" s="78" t="s">
        <v>626</v>
      </c>
      <c r="B726" s="260" t="s">
        <v>70</v>
      </c>
      <c r="C726" s="68" t="s">
        <v>180</v>
      </c>
      <c r="D726" s="80" t="s">
        <v>67</v>
      </c>
      <c r="E726" s="1" t="s">
        <v>177</v>
      </c>
      <c r="F726" s="256">
        <f>F727</f>
        <v>225443.2</v>
      </c>
    </row>
    <row r="727" spans="1:6" s="99" customFormat="1" ht="13.5">
      <c r="A727" s="78" t="s">
        <v>987</v>
      </c>
      <c r="B727" s="260" t="s">
        <v>70</v>
      </c>
      <c r="C727" s="68" t="s">
        <v>180</v>
      </c>
      <c r="D727" s="80" t="s">
        <v>67</v>
      </c>
      <c r="E727" s="1">
        <v>610</v>
      </c>
      <c r="F727" s="256">
        <v>225443.2</v>
      </c>
    </row>
    <row r="728" spans="1:6" s="99" customFormat="1" ht="93">
      <c r="A728" s="77" t="s">
        <v>1120</v>
      </c>
      <c r="B728" s="260" t="s">
        <v>70</v>
      </c>
      <c r="C728" s="68" t="s">
        <v>180</v>
      </c>
      <c r="D728" s="83" t="s">
        <v>1119</v>
      </c>
      <c r="E728" s="1"/>
      <c r="F728" s="256">
        <f>F729</f>
        <v>2945</v>
      </c>
    </row>
    <row r="729" spans="1:6" s="99" customFormat="1" ht="13.5">
      <c r="A729" s="77" t="s">
        <v>987</v>
      </c>
      <c r="B729" s="260" t="s">
        <v>70</v>
      </c>
      <c r="C729" s="68" t="s">
        <v>180</v>
      </c>
      <c r="D729" s="83" t="s">
        <v>1119</v>
      </c>
      <c r="E729" s="1" t="s">
        <v>978</v>
      </c>
      <c r="F729" s="256">
        <v>2945</v>
      </c>
    </row>
    <row r="730" spans="1:6" s="166" customFormat="1" ht="14.25">
      <c r="A730" s="143" t="s">
        <v>63</v>
      </c>
      <c r="B730" s="279" t="s">
        <v>70</v>
      </c>
      <c r="C730" s="145" t="s">
        <v>62</v>
      </c>
      <c r="D730" s="144"/>
      <c r="E730" s="144"/>
      <c r="F730" s="307">
        <f>F737+F781+F787+F731+F791</f>
        <v>734436.2999999999</v>
      </c>
    </row>
    <row r="731" spans="1:6" s="166" customFormat="1" ht="39">
      <c r="A731" s="63" t="s">
        <v>207</v>
      </c>
      <c r="B731" s="104">
        <v>119</v>
      </c>
      <c r="C731" s="149" t="s">
        <v>62</v>
      </c>
      <c r="D731" s="144" t="s">
        <v>7</v>
      </c>
      <c r="E731" s="144"/>
      <c r="F731" s="307">
        <f>F732</f>
        <v>11230</v>
      </c>
    </row>
    <row r="732" spans="1:6" s="99" customFormat="1" ht="66">
      <c r="A732" s="65" t="s">
        <v>613</v>
      </c>
      <c r="B732" s="279" t="s">
        <v>70</v>
      </c>
      <c r="C732" s="104" t="s">
        <v>62</v>
      </c>
      <c r="D732" s="104" t="s">
        <v>18</v>
      </c>
      <c r="E732" s="104"/>
      <c r="F732" s="498">
        <f>F735+F733</f>
        <v>11230</v>
      </c>
    </row>
    <row r="733" spans="1:6" ht="78.75">
      <c r="A733" s="74" t="s">
        <v>1147</v>
      </c>
      <c r="B733" s="68">
        <v>119</v>
      </c>
      <c r="C733" s="68" t="s">
        <v>62</v>
      </c>
      <c r="D733" s="75" t="s">
        <v>1148</v>
      </c>
      <c r="E733" s="75"/>
      <c r="F733" s="256">
        <f>F734</f>
        <v>230</v>
      </c>
    </row>
    <row r="734" spans="1:6" ht="13.5">
      <c r="A734" s="74" t="s">
        <v>987</v>
      </c>
      <c r="B734" s="68">
        <v>119</v>
      </c>
      <c r="C734" s="68" t="s">
        <v>62</v>
      </c>
      <c r="D734" s="75" t="s">
        <v>1148</v>
      </c>
      <c r="E734" s="75" t="s">
        <v>978</v>
      </c>
      <c r="F734" s="256">
        <v>230</v>
      </c>
    </row>
    <row r="735" spans="1:6" ht="78.75">
      <c r="A735" s="74" t="s">
        <v>1103</v>
      </c>
      <c r="B735" s="68">
        <v>119</v>
      </c>
      <c r="C735" s="68" t="s">
        <v>62</v>
      </c>
      <c r="D735" s="75" t="s">
        <v>1104</v>
      </c>
      <c r="E735" s="75"/>
      <c r="F735" s="256">
        <f>F736</f>
        <v>11000</v>
      </c>
    </row>
    <row r="736" spans="1:6" ht="13.5">
      <c r="A736" s="74" t="s">
        <v>987</v>
      </c>
      <c r="B736" s="68">
        <v>119</v>
      </c>
      <c r="C736" s="68" t="s">
        <v>62</v>
      </c>
      <c r="D736" s="75" t="s">
        <v>1104</v>
      </c>
      <c r="E736" s="75" t="s">
        <v>978</v>
      </c>
      <c r="F736" s="256">
        <v>11000</v>
      </c>
    </row>
    <row r="737" spans="1:6" s="66" customFormat="1" ht="39">
      <c r="A737" s="63" t="s">
        <v>208</v>
      </c>
      <c r="B737" s="279" t="s">
        <v>70</v>
      </c>
      <c r="C737" s="59" t="s">
        <v>62</v>
      </c>
      <c r="D737" s="60" t="s">
        <v>8</v>
      </c>
      <c r="E737" s="60"/>
      <c r="F737" s="498">
        <f>F738+F764</f>
        <v>719443.2</v>
      </c>
    </row>
    <row r="738" spans="1:6" s="66" customFormat="1" ht="78.75">
      <c r="A738" s="65" t="s">
        <v>615</v>
      </c>
      <c r="B738" s="279" t="s">
        <v>70</v>
      </c>
      <c r="C738" s="59" t="s">
        <v>62</v>
      </c>
      <c r="D738" s="60" t="s">
        <v>24</v>
      </c>
      <c r="E738" s="60"/>
      <c r="F738" s="498">
        <f>F739+F743+F745+F747+F749+F752+F760+F741+F754+F758+F762+F757</f>
        <v>591525.7</v>
      </c>
    </row>
    <row r="739" spans="1:6" ht="79.5">
      <c r="A739" s="78" t="s">
        <v>627</v>
      </c>
      <c r="B739" s="260" t="s">
        <v>70</v>
      </c>
      <c r="C739" s="68" t="s">
        <v>62</v>
      </c>
      <c r="D739" s="83" t="s">
        <v>71</v>
      </c>
      <c r="E739" s="1"/>
      <c r="F739" s="256">
        <f>F740</f>
        <v>71776.9</v>
      </c>
    </row>
    <row r="740" spans="1:6" ht="13.5">
      <c r="A740" s="78" t="s">
        <v>987</v>
      </c>
      <c r="B740" s="260" t="s">
        <v>70</v>
      </c>
      <c r="C740" s="68" t="s">
        <v>62</v>
      </c>
      <c r="D740" s="83" t="s">
        <v>71</v>
      </c>
      <c r="E740" s="1">
        <v>610</v>
      </c>
      <c r="F740" s="256">
        <v>71776.9</v>
      </c>
    </row>
    <row r="741" spans="1:6" ht="78.75">
      <c r="A741" s="84" t="s">
        <v>1043</v>
      </c>
      <c r="B741" s="260" t="s">
        <v>70</v>
      </c>
      <c r="C741" s="68" t="s">
        <v>62</v>
      </c>
      <c r="D741" s="83" t="s">
        <v>1044</v>
      </c>
      <c r="E741" s="1"/>
      <c r="F741" s="256">
        <f>F742</f>
        <v>1065</v>
      </c>
    </row>
    <row r="742" spans="1:6" ht="13.5">
      <c r="A742" s="72" t="s">
        <v>987</v>
      </c>
      <c r="B742" s="260" t="s">
        <v>70</v>
      </c>
      <c r="C742" s="68" t="s">
        <v>62</v>
      </c>
      <c r="D742" s="83" t="s">
        <v>1044</v>
      </c>
      <c r="E742" s="1" t="s">
        <v>978</v>
      </c>
      <c r="F742" s="256">
        <v>1065</v>
      </c>
    </row>
    <row r="743" spans="1:6" ht="79.5">
      <c r="A743" s="78" t="s">
        <v>628</v>
      </c>
      <c r="B743" s="260" t="s">
        <v>70</v>
      </c>
      <c r="C743" s="68" t="s">
        <v>62</v>
      </c>
      <c r="D743" s="83" t="s">
        <v>246</v>
      </c>
      <c r="E743" s="1"/>
      <c r="F743" s="256">
        <f>F744</f>
        <v>46374.7</v>
      </c>
    </row>
    <row r="744" spans="1:6" ht="78.75">
      <c r="A744" s="211" t="s">
        <v>986</v>
      </c>
      <c r="B744" s="260" t="s">
        <v>70</v>
      </c>
      <c r="C744" s="68" t="s">
        <v>62</v>
      </c>
      <c r="D744" s="83" t="s">
        <v>246</v>
      </c>
      <c r="E744" s="1">
        <v>460</v>
      </c>
      <c r="F744" s="256">
        <v>46374.7</v>
      </c>
    </row>
    <row r="745" spans="1:6" ht="92.25">
      <c r="A745" s="84" t="s">
        <v>629</v>
      </c>
      <c r="B745" s="260" t="s">
        <v>70</v>
      </c>
      <c r="C745" s="68" t="s">
        <v>62</v>
      </c>
      <c r="D745" s="83" t="s">
        <v>122</v>
      </c>
      <c r="E745" s="1"/>
      <c r="F745" s="256">
        <f>F746</f>
        <v>2300</v>
      </c>
    </row>
    <row r="746" spans="1:6" ht="13.5">
      <c r="A746" s="72" t="s">
        <v>987</v>
      </c>
      <c r="B746" s="260" t="s">
        <v>70</v>
      </c>
      <c r="C746" s="68" t="s">
        <v>62</v>
      </c>
      <c r="D746" s="83" t="s">
        <v>122</v>
      </c>
      <c r="E746" s="1">
        <v>610</v>
      </c>
      <c r="F746" s="256">
        <f>3500-1200</f>
        <v>2300</v>
      </c>
    </row>
    <row r="747" spans="1:6" ht="78.75">
      <c r="A747" s="84" t="s">
        <v>630</v>
      </c>
      <c r="B747" s="260" t="s">
        <v>70</v>
      </c>
      <c r="C747" s="68" t="s">
        <v>62</v>
      </c>
      <c r="D747" s="83" t="s">
        <v>123</v>
      </c>
      <c r="E747" s="1"/>
      <c r="F747" s="256">
        <f>F748</f>
        <v>4249.4</v>
      </c>
    </row>
    <row r="748" spans="1:6" ht="13.5">
      <c r="A748" s="72" t="s">
        <v>987</v>
      </c>
      <c r="B748" s="260" t="s">
        <v>70</v>
      </c>
      <c r="C748" s="68" t="s">
        <v>62</v>
      </c>
      <c r="D748" s="83" t="s">
        <v>123</v>
      </c>
      <c r="E748" s="1">
        <v>610</v>
      </c>
      <c r="F748" s="256">
        <v>4249.4</v>
      </c>
    </row>
    <row r="749" spans="1:6" ht="78.75">
      <c r="A749" s="84" t="s">
        <v>631</v>
      </c>
      <c r="B749" s="260" t="s">
        <v>70</v>
      </c>
      <c r="C749" s="68" t="s">
        <v>62</v>
      </c>
      <c r="D749" s="83" t="s">
        <v>124</v>
      </c>
      <c r="E749" s="1"/>
      <c r="F749" s="256">
        <f>F751+F750</f>
        <v>850</v>
      </c>
    </row>
    <row r="750" spans="1:6" ht="27">
      <c r="A750" s="77" t="s">
        <v>984</v>
      </c>
      <c r="B750" s="260" t="s">
        <v>70</v>
      </c>
      <c r="C750" s="68" t="s">
        <v>62</v>
      </c>
      <c r="D750" s="83" t="s">
        <v>124</v>
      </c>
      <c r="E750" s="1">
        <v>240</v>
      </c>
      <c r="F750" s="256">
        <v>350</v>
      </c>
    </row>
    <row r="751" spans="1:6" ht="13.5">
      <c r="A751" s="72" t="s">
        <v>987</v>
      </c>
      <c r="B751" s="260" t="s">
        <v>70</v>
      </c>
      <c r="C751" s="68" t="s">
        <v>62</v>
      </c>
      <c r="D751" s="83" t="s">
        <v>124</v>
      </c>
      <c r="E751" s="1">
        <v>610</v>
      </c>
      <c r="F751" s="256">
        <v>500</v>
      </c>
    </row>
    <row r="752" spans="1:6" ht="79.5">
      <c r="A752" s="221" t="s">
        <v>794</v>
      </c>
      <c r="B752" s="260" t="s">
        <v>70</v>
      </c>
      <c r="C752" s="68" t="s">
        <v>62</v>
      </c>
      <c r="D752" s="83" t="s">
        <v>793</v>
      </c>
      <c r="E752" s="1"/>
      <c r="F752" s="256">
        <f>F753</f>
        <v>200</v>
      </c>
    </row>
    <row r="753" spans="1:6" ht="13.5">
      <c r="A753" s="72" t="s">
        <v>987</v>
      </c>
      <c r="B753" s="260" t="s">
        <v>70</v>
      </c>
      <c r="C753" s="68" t="s">
        <v>62</v>
      </c>
      <c r="D753" s="83" t="s">
        <v>793</v>
      </c>
      <c r="E753" s="1">
        <v>610</v>
      </c>
      <c r="F753" s="256">
        <v>200</v>
      </c>
    </row>
    <row r="754" spans="1:6" ht="79.5">
      <c r="A754" s="314" t="s">
        <v>1109</v>
      </c>
      <c r="B754" s="260" t="s">
        <v>70</v>
      </c>
      <c r="C754" s="68" t="s">
        <v>62</v>
      </c>
      <c r="D754" s="83" t="s">
        <v>1106</v>
      </c>
      <c r="E754" s="1"/>
      <c r="F754" s="256">
        <f>F755</f>
        <v>12551.1</v>
      </c>
    </row>
    <row r="755" spans="1:6" ht="13.5">
      <c r="A755" s="72" t="s">
        <v>987</v>
      </c>
      <c r="B755" s="260" t="s">
        <v>70</v>
      </c>
      <c r="C755" s="68" t="s">
        <v>62</v>
      </c>
      <c r="D755" s="83" t="s">
        <v>1106</v>
      </c>
      <c r="E755" s="1" t="s">
        <v>978</v>
      </c>
      <c r="F755" s="256">
        <v>12551.1</v>
      </c>
    </row>
    <row r="756" spans="1:6" ht="96" customHeight="1">
      <c r="A756" s="446" t="s">
        <v>1322</v>
      </c>
      <c r="B756" s="521">
        <v>119</v>
      </c>
      <c r="C756" s="68" t="s">
        <v>62</v>
      </c>
      <c r="D756" s="83" t="s">
        <v>1255</v>
      </c>
      <c r="E756" s="1"/>
      <c r="F756" s="256">
        <v>1174.7</v>
      </c>
    </row>
    <row r="757" spans="1:6" ht="13.5">
      <c r="A757" s="447" t="s">
        <v>987</v>
      </c>
      <c r="B757" s="521">
        <v>119</v>
      </c>
      <c r="C757" s="68" t="s">
        <v>62</v>
      </c>
      <c r="D757" s="83" t="s">
        <v>1255</v>
      </c>
      <c r="E757" s="1" t="s">
        <v>978</v>
      </c>
      <c r="F757" s="256">
        <v>1174.7</v>
      </c>
    </row>
    <row r="758" spans="1:6" ht="79.5">
      <c r="A758" s="313" t="s">
        <v>1110</v>
      </c>
      <c r="B758" s="260" t="s">
        <v>70</v>
      </c>
      <c r="C758" s="68" t="s">
        <v>62</v>
      </c>
      <c r="D758" s="83" t="s">
        <v>1107</v>
      </c>
      <c r="E758" s="1"/>
      <c r="F758" s="256">
        <f>F759</f>
        <v>22528</v>
      </c>
    </row>
    <row r="759" spans="1:6" ht="78.75">
      <c r="A759" s="211" t="s">
        <v>986</v>
      </c>
      <c r="B759" s="260" t="s">
        <v>70</v>
      </c>
      <c r="C759" s="68" t="s">
        <v>62</v>
      </c>
      <c r="D759" s="83" t="s">
        <v>1107</v>
      </c>
      <c r="E759" s="1" t="s">
        <v>980</v>
      </c>
      <c r="F759" s="256">
        <v>22528</v>
      </c>
    </row>
    <row r="760" spans="1:6" ht="92.25">
      <c r="A760" s="39" t="s">
        <v>632</v>
      </c>
      <c r="B760" s="260" t="s">
        <v>70</v>
      </c>
      <c r="C760" s="68" t="s">
        <v>62</v>
      </c>
      <c r="D760" s="83" t="s">
        <v>72</v>
      </c>
      <c r="E760" s="1"/>
      <c r="F760" s="256">
        <f>F761</f>
        <v>416780.9</v>
      </c>
    </row>
    <row r="761" spans="1:6" ht="13.5">
      <c r="A761" s="77" t="s">
        <v>987</v>
      </c>
      <c r="B761" s="260" t="s">
        <v>70</v>
      </c>
      <c r="C761" s="68" t="s">
        <v>62</v>
      </c>
      <c r="D761" s="83" t="s">
        <v>72</v>
      </c>
      <c r="E761" s="1">
        <v>610</v>
      </c>
      <c r="F761" s="256">
        <v>416780.9</v>
      </c>
    </row>
    <row r="762" spans="1:6" ht="93">
      <c r="A762" s="316" t="s">
        <v>1122</v>
      </c>
      <c r="B762" s="260" t="s">
        <v>70</v>
      </c>
      <c r="C762" s="68" t="s">
        <v>62</v>
      </c>
      <c r="D762" s="83" t="s">
        <v>1121</v>
      </c>
      <c r="E762" s="1"/>
      <c r="F762" s="256">
        <f>F763</f>
        <v>11675</v>
      </c>
    </row>
    <row r="763" spans="1:6" ht="13.5">
      <c r="A763" s="77" t="s">
        <v>987</v>
      </c>
      <c r="B763" s="260" t="s">
        <v>70</v>
      </c>
      <c r="C763" s="68" t="s">
        <v>62</v>
      </c>
      <c r="D763" s="83" t="s">
        <v>1121</v>
      </c>
      <c r="E763" s="1" t="s">
        <v>978</v>
      </c>
      <c r="F763" s="256">
        <v>11675</v>
      </c>
    </row>
    <row r="764" spans="1:6" ht="66">
      <c r="A764" s="65" t="s">
        <v>633</v>
      </c>
      <c r="B764" s="279" t="s">
        <v>70</v>
      </c>
      <c r="C764" s="59" t="s">
        <v>62</v>
      </c>
      <c r="D764" s="60" t="s">
        <v>25</v>
      </c>
      <c r="E764" s="60"/>
      <c r="F764" s="498">
        <f>F765+F767+F771+F773+F775+F769+F779+F777</f>
        <v>127917.5</v>
      </c>
    </row>
    <row r="765" spans="1:6" ht="79.5">
      <c r="A765" s="78" t="s">
        <v>634</v>
      </c>
      <c r="B765" s="260" t="s">
        <v>70</v>
      </c>
      <c r="C765" s="68" t="s">
        <v>62</v>
      </c>
      <c r="D765" s="83" t="s">
        <v>247</v>
      </c>
      <c r="E765" s="1"/>
      <c r="F765" s="256">
        <f>F766</f>
        <v>120361.3</v>
      </c>
    </row>
    <row r="766" spans="1:6" ht="13.5">
      <c r="A766" s="78" t="s">
        <v>987</v>
      </c>
      <c r="B766" s="260" t="s">
        <v>70</v>
      </c>
      <c r="C766" s="68" t="s">
        <v>62</v>
      </c>
      <c r="D766" s="83" t="s">
        <v>247</v>
      </c>
      <c r="E766" s="1">
        <v>610</v>
      </c>
      <c r="F766" s="256">
        <f>119328.3+1033</f>
        <v>120361.3</v>
      </c>
    </row>
    <row r="767" spans="1:6" ht="66">
      <c r="A767" s="84" t="s">
        <v>635</v>
      </c>
      <c r="B767" s="260" t="s">
        <v>70</v>
      </c>
      <c r="C767" s="68" t="s">
        <v>62</v>
      </c>
      <c r="D767" s="83" t="s">
        <v>248</v>
      </c>
      <c r="E767" s="1"/>
      <c r="F767" s="256">
        <f>F768</f>
        <v>988.1</v>
      </c>
    </row>
    <row r="768" spans="1:6" ht="13.5">
      <c r="A768" s="72" t="s">
        <v>987</v>
      </c>
      <c r="B768" s="260" t="s">
        <v>70</v>
      </c>
      <c r="C768" s="68" t="s">
        <v>62</v>
      </c>
      <c r="D768" s="83" t="s">
        <v>248</v>
      </c>
      <c r="E768" s="1">
        <v>610</v>
      </c>
      <c r="F768" s="256">
        <f>500+488.1</f>
        <v>988.1</v>
      </c>
    </row>
    <row r="769" spans="1:6" ht="78.75">
      <c r="A769" s="84" t="s">
        <v>1036</v>
      </c>
      <c r="B769" s="260" t="s">
        <v>70</v>
      </c>
      <c r="C769" s="68" t="s">
        <v>62</v>
      </c>
      <c r="D769" s="83" t="s">
        <v>124</v>
      </c>
      <c r="E769" s="1"/>
      <c r="F769" s="256">
        <f>F770</f>
        <v>700</v>
      </c>
    </row>
    <row r="770" spans="1:6" ht="13.5">
      <c r="A770" s="72" t="s">
        <v>987</v>
      </c>
      <c r="B770" s="260" t="s">
        <v>70</v>
      </c>
      <c r="C770" s="68" t="s">
        <v>62</v>
      </c>
      <c r="D770" s="83" t="s">
        <v>124</v>
      </c>
      <c r="E770" s="1">
        <v>610</v>
      </c>
      <c r="F770" s="256">
        <v>700</v>
      </c>
    </row>
    <row r="771" spans="1:6" s="99" customFormat="1" ht="78.75">
      <c r="A771" s="85" t="s">
        <v>636</v>
      </c>
      <c r="B771" s="260" t="s">
        <v>70</v>
      </c>
      <c r="C771" s="68" t="s">
        <v>62</v>
      </c>
      <c r="D771" s="83" t="s">
        <v>125</v>
      </c>
      <c r="E771" s="1"/>
      <c r="F771" s="256">
        <f>F772</f>
        <v>339.7</v>
      </c>
    </row>
    <row r="772" spans="1:6" s="99" customFormat="1" ht="13.5">
      <c r="A772" s="72" t="s">
        <v>987</v>
      </c>
      <c r="B772" s="260" t="s">
        <v>70</v>
      </c>
      <c r="C772" s="68" t="s">
        <v>62</v>
      </c>
      <c r="D772" s="83" t="s">
        <v>125</v>
      </c>
      <c r="E772" s="1">
        <v>610</v>
      </c>
      <c r="F772" s="256">
        <f>200+70+69.7</f>
        <v>339.7</v>
      </c>
    </row>
    <row r="773" spans="1:6" s="99" customFormat="1" ht="66">
      <c r="A773" s="85" t="s">
        <v>91</v>
      </c>
      <c r="B773" s="260" t="s">
        <v>70</v>
      </c>
      <c r="C773" s="68" t="s">
        <v>62</v>
      </c>
      <c r="D773" s="83" t="s">
        <v>126</v>
      </c>
      <c r="E773" s="1"/>
      <c r="F773" s="256">
        <f>F774</f>
        <v>2000</v>
      </c>
    </row>
    <row r="774" spans="1:6" s="99" customFormat="1" ht="13.5">
      <c r="A774" s="72" t="s">
        <v>987</v>
      </c>
      <c r="B774" s="260" t="s">
        <v>70</v>
      </c>
      <c r="C774" s="68" t="s">
        <v>62</v>
      </c>
      <c r="D774" s="83" t="s">
        <v>126</v>
      </c>
      <c r="E774" s="1">
        <v>610</v>
      </c>
      <c r="F774" s="256">
        <v>2000</v>
      </c>
    </row>
    <row r="775" spans="1:6" s="99" customFormat="1" ht="66">
      <c r="A775" s="85" t="s">
        <v>841</v>
      </c>
      <c r="B775" s="260" t="s">
        <v>70</v>
      </c>
      <c r="C775" s="68" t="s">
        <v>62</v>
      </c>
      <c r="D775" s="83" t="s">
        <v>840</v>
      </c>
      <c r="E775" s="1"/>
      <c r="F775" s="256">
        <f>F776</f>
        <v>300</v>
      </c>
    </row>
    <row r="776" spans="1:6" s="99" customFormat="1" ht="13.5">
      <c r="A776" s="72" t="s">
        <v>987</v>
      </c>
      <c r="B776" s="260" t="s">
        <v>70</v>
      </c>
      <c r="C776" s="68" t="s">
        <v>62</v>
      </c>
      <c r="D776" s="83" t="s">
        <v>840</v>
      </c>
      <c r="E776" s="1">
        <v>610</v>
      </c>
      <c r="F776" s="256">
        <v>300</v>
      </c>
    </row>
    <row r="777" spans="1:6" s="99" customFormat="1" ht="79.5">
      <c r="A777" s="77" t="s">
        <v>1216</v>
      </c>
      <c r="B777" s="260" t="s">
        <v>70</v>
      </c>
      <c r="C777" s="68" t="s">
        <v>62</v>
      </c>
      <c r="D777" s="83" t="s">
        <v>1215</v>
      </c>
      <c r="E777" s="1"/>
      <c r="F777" s="256">
        <f>F778</f>
        <v>1841.4</v>
      </c>
    </row>
    <row r="778" spans="1:6" s="99" customFormat="1" ht="13.5">
      <c r="A778" s="72" t="s">
        <v>987</v>
      </c>
      <c r="B778" s="260" t="s">
        <v>70</v>
      </c>
      <c r="C778" s="68" t="s">
        <v>62</v>
      </c>
      <c r="D778" s="83" t="s">
        <v>1215</v>
      </c>
      <c r="E778" s="1" t="s">
        <v>978</v>
      </c>
      <c r="F778" s="256">
        <v>1841.4</v>
      </c>
    </row>
    <row r="779" spans="1:6" s="99" customFormat="1" ht="93">
      <c r="A779" s="77" t="s">
        <v>1124</v>
      </c>
      <c r="B779" s="260" t="s">
        <v>70</v>
      </c>
      <c r="C779" s="68" t="s">
        <v>62</v>
      </c>
      <c r="D779" s="255" t="s">
        <v>1123</v>
      </c>
      <c r="E779" s="75"/>
      <c r="F779" s="256">
        <f>F780</f>
        <v>1387</v>
      </c>
    </row>
    <row r="780" spans="1:6" s="99" customFormat="1" ht="13.5">
      <c r="A780" s="72" t="s">
        <v>987</v>
      </c>
      <c r="B780" s="260" t="s">
        <v>70</v>
      </c>
      <c r="C780" s="68" t="s">
        <v>62</v>
      </c>
      <c r="D780" s="255" t="s">
        <v>1123</v>
      </c>
      <c r="E780" s="75" t="s">
        <v>978</v>
      </c>
      <c r="F780" s="256">
        <f>987+400</f>
        <v>1387</v>
      </c>
    </row>
    <row r="781" spans="1:6" s="99" customFormat="1" ht="52.5">
      <c r="A781" s="63" t="s">
        <v>0</v>
      </c>
      <c r="B781" s="279" t="s">
        <v>70</v>
      </c>
      <c r="C781" s="59" t="s">
        <v>62</v>
      </c>
      <c r="D781" s="112" t="s">
        <v>10</v>
      </c>
      <c r="E781" s="104"/>
      <c r="F781" s="498">
        <f>F782</f>
        <v>1332.6</v>
      </c>
    </row>
    <row r="782" spans="1:6" s="99" customFormat="1" ht="78.75">
      <c r="A782" s="65" t="s">
        <v>506</v>
      </c>
      <c r="B782" s="279" t="s">
        <v>70</v>
      </c>
      <c r="C782" s="59" t="s">
        <v>62</v>
      </c>
      <c r="D782" s="112" t="s">
        <v>40</v>
      </c>
      <c r="E782" s="104"/>
      <c r="F782" s="498">
        <f>F783+F785</f>
        <v>1332.6</v>
      </c>
    </row>
    <row r="783" spans="1:6" s="66" customFormat="1" ht="105">
      <c r="A783" s="39" t="s">
        <v>576</v>
      </c>
      <c r="B783" s="521">
        <v>119</v>
      </c>
      <c r="C783" s="68" t="s">
        <v>62</v>
      </c>
      <c r="D783" s="1" t="s">
        <v>285</v>
      </c>
      <c r="E783" s="1"/>
      <c r="F783" s="256">
        <f>F784</f>
        <v>200</v>
      </c>
    </row>
    <row r="784" spans="1:6" s="66" customFormat="1" ht="13.5">
      <c r="A784" s="72" t="s">
        <v>987</v>
      </c>
      <c r="B784" s="521" t="s">
        <v>70</v>
      </c>
      <c r="C784" s="68" t="s">
        <v>62</v>
      </c>
      <c r="D784" s="1" t="s">
        <v>285</v>
      </c>
      <c r="E784" s="1">
        <v>610</v>
      </c>
      <c r="F784" s="256">
        <v>200</v>
      </c>
    </row>
    <row r="785" spans="1:6" s="66" customFormat="1" ht="99.75" customHeight="1">
      <c r="A785" s="448" t="s">
        <v>1271</v>
      </c>
      <c r="B785" s="521">
        <v>119</v>
      </c>
      <c r="C785" s="110" t="s">
        <v>62</v>
      </c>
      <c r="D785" s="1" t="s">
        <v>1256</v>
      </c>
      <c r="E785" s="1"/>
      <c r="F785" s="256">
        <f>F786</f>
        <v>1132.6</v>
      </c>
    </row>
    <row r="786" spans="1:6" s="66" customFormat="1" ht="13.5">
      <c r="A786" s="72" t="s">
        <v>987</v>
      </c>
      <c r="B786" s="521">
        <v>119</v>
      </c>
      <c r="C786" s="110" t="s">
        <v>62</v>
      </c>
      <c r="D786" s="1" t="s">
        <v>1256</v>
      </c>
      <c r="E786" s="1" t="s">
        <v>978</v>
      </c>
      <c r="F786" s="256">
        <v>1132.6</v>
      </c>
    </row>
    <row r="787" spans="1:6" s="99" customFormat="1" ht="39">
      <c r="A787" s="63" t="s">
        <v>1</v>
      </c>
      <c r="B787" s="279" t="s">
        <v>70</v>
      </c>
      <c r="C787" s="109" t="s">
        <v>62</v>
      </c>
      <c r="D787" s="60" t="s">
        <v>11</v>
      </c>
      <c r="E787" s="60"/>
      <c r="F787" s="498">
        <f>F788</f>
        <v>45</v>
      </c>
    </row>
    <row r="788" spans="1:6" s="99" customFormat="1" ht="66">
      <c r="A788" s="65" t="s">
        <v>508</v>
      </c>
      <c r="B788" s="279" t="s">
        <v>70</v>
      </c>
      <c r="C788" s="109" t="s">
        <v>62</v>
      </c>
      <c r="D788" s="60" t="s">
        <v>41</v>
      </c>
      <c r="E788" s="60"/>
      <c r="F788" s="498">
        <f>F789</f>
        <v>45</v>
      </c>
    </row>
    <row r="789" spans="1:6" s="99" customFormat="1" ht="105">
      <c r="A789" s="71" t="s">
        <v>931</v>
      </c>
      <c r="B789" s="260" t="s">
        <v>70</v>
      </c>
      <c r="C789" s="110" t="s">
        <v>62</v>
      </c>
      <c r="D789" s="83" t="s">
        <v>839</v>
      </c>
      <c r="E789" s="1"/>
      <c r="F789" s="256">
        <f>F790</f>
        <v>45</v>
      </c>
    </row>
    <row r="790" spans="1:6" s="99" customFormat="1" ht="13.5">
      <c r="A790" s="72" t="s">
        <v>987</v>
      </c>
      <c r="B790" s="260" t="s">
        <v>70</v>
      </c>
      <c r="C790" s="110" t="s">
        <v>62</v>
      </c>
      <c r="D790" s="83" t="s">
        <v>839</v>
      </c>
      <c r="E790" s="1">
        <v>610</v>
      </c>
      <c r="F790" s="256">
        <v>45</v>
      </c>
    </row>
    <row r="791" spans="1:6" s="99" customFormat="1" ht="13.5">
      <c r="A791" s="449" t="s">
        <v>405</v>
      </c>
      <c r="B791" s="525">
        <v>119</v>
      </c>
      <c r="C791" s="109" t="s">
        <v>62</v>
      </c>
      <c r="D791" s="112" t="s">
        <v>4</v>
      </c>
      <c r="E791" s="1"/>
      <c r="F791" s="256">
        <f>F792</f>
        <v>2385.5</v>
      </c>
    </row>
    <row r="792" spans="1:6" s="99" customFormat="1" ht="13.5">
      <c r="A792" s="449" t="s">
        <v>242</v>
      </c>
      <c r="B792" s="525">
        <v>119</v>
      </c>
      <c r="C792" s="109" t="s">
        <v>62</v>
      </c>
      <c r="D792" s="112" t="s">
        <v>237</v>
      </c>
      <c r="E792" s="1"/>
      <c r="F792" s="256">
        <f>F793</f>
        <v>2385.5</v>
      </c>
    </row>
    <row r="793" spans="1:6" s="99" customFormat="1" ht="39">
      <c r="A793" s="72" t="s">
        <v>1308</v>
      </c>
      <c r="B793" s="521">
        <v>119</v>
      </c>
      <c r="C793" s="110" t="s">
        <v>62</v>
      </c>
      <c r="D793" s="83" t="s">
        <v>1307</v>
      </c>
      <c r="E793" s="1"/>
      <c r="F793" s="256">
        <f>F794</f>
        <v>2385.5</v>
      </c>
    </row>
    <row r="794" spans="1:6" s="99" customFormat="1" ht="13.5">
      <c r="A794" s="72" t="s">
        <v>987</v>
      </c>
      <c r="B794" s="521">
        <v>119</v>
      </c>
      <c r="C794" s="110" t="s">
        <v>62</v>
      </c>
      <c r="D794" s="83" t="s">
        <v>1307</v>
      </c>
      <c r="E794" s="1" t="s">
        <v>978</v>
      </c>
      <c r="F794" s="256">
        <v>2385.5</v>
      </c>
    </row>
    <row r="795" spans="1:6" s="99" customFormat="1" ht="27">
      <c r="A795" s="143" t="s">
        <v>1262</v>
      </c>
      <c r="B795" s="526">
        <v>119</v>
      </c>
      <c r="C795" s="145" t="s">
        <v>1263</v>
      </c>
      <c r="D795" s="83"/>
      <c r="E795" s="1"/>
      <c r="F795" s="256">
        <f>F796</f>
        <v>240</v>
      </c>
    </row>
    <row r="796" spans="1:6" s="99" customFormat="1" ht="39">
      <c r="A796" s="63" t="s">
        <v>208</v>
      </c>
      <c r="B796" s="525">
        <v>119</v>
      </c>
      <c r="C796" s="109" t="s">
        <v>1263</v>
      </c>
      <c r="D796" s="112" t="s">
        <v>8</v>
      </c>
      <c r="E796" s="1"/>
      <c r="F796" s="256">
        <f>F797</f>
        <v>240</v>
      </c>
    </row>
    <row r="797" spans="1:6" s="99" customFormat="1" ht="66">
      <c r="A797" s="65" t="s">
        <v>466</v>
      </c>
      <c r="B797" s="525">
        <v>119</v>
      </c>
      <c r="C797" s="109" t="s">
        <v>1263</v>
      </c>
      <c r="D797" s="112" t="s">
        <v>26</v>
      </c>
      <c r="E797" s="1"/>
      <c r="F797" s="256">
        <f>F798</f>
        <v>240</v>
      </c>
    </row>
    <row r="798" spans="1:6" s="99" customFormat="1" ht="78.75">
      <c r="A798" s="74" t="s">
        <v>1302</v>
      </c>
      <c r="B798" s="521">
        <v>119</v>
      </c>
      <c r="C798" s="110" t="s">
        <v>1263</v>
      </c>
      <c r="D798" s="83" t="s">
        <v>1264</v>
      </c>
      <c r="E798" s="1"/>
      <c r="F798" s="256">
        <f>F799</f>
        <v>240</v>
      </c>
    </row>
    <row r="799" spans="1:6" s="99" customFormat="1" ht="13.5">
      <c r="A799" s="74" t="s">
        <v>987</v>
      </c>
      <c r="B799" s="521">
        <v>119</v>
      </c>
      <c r="C799" s="110" t="s">
        <v>1263</v>
      </c>
      <c r="D799" s="83" t="s">
        <v>1264</v>
      </c>
      <c r="E799" s="1" t="s">
        <v>978</v>
      </c>
      <c r="F799" s="256">
        <v>240</v>
      </c>
    </row>
    <row r="800" spans="1:6" ht="13.5">
      <c r="A800" s="143" t="s">
        <v>223</v>
      </c>
      <c r="B800" s="497" t="s">
        <v>70</v>
      </c>
      <c r="C800" s="145" t="s">
        <v>222</v>
      </c>
      <c r="D800" s="174"/>
      <c r="E800" s="144"/>
      <c r="F800" s="307">
        <f>F801</f>
        <v>4017</v>
      </c>
    </row>
    <row r="801" spans="1:6" ht="39">
      <c r="A801" s="63" t="s">
        <v>208</v>
      </c>
      <c r="B801" s="279" t="s">
        <v>70</v>
      </c>
      <c r="C801" s="59" t="s">
        <v>222</v>
      </c>
      <c r="D801" s="112" t="s">
        <v>8</v>
      </c>
      <c r="E801" s="60"/>
      <c r="F801" s="498">
        <f>F802</f>
        <v>4017</v>
      </c>
    </row>
    <row r="802" spans="1:6" ht="66">
      <c r="A802" s="65" t="s">
        <v>601</v>
      </c>
      <c r="B802" s="279" t="s">
        <v>70</v>
      </c>
      <c r="C802" s="59" t="s">
        <v>222</v>
      </c>
      <c r="D802" s="112" t="s">
        <v>22</v>
      </c>
      <c r="E802" s="112"/>
      <c r="F802" s="498">
        <f>F803</f>
        <v>4017</v>
      </c>
    </row>
    <row r="803" spans="1:6" s="99" customFormat="1" ht="79.5">
      <c r="A803" s="313" t="s">
        <v>1214</v>
      </c>
      <c r="B803" s="260" t="s">
        <v>70</v>
      </c>
      <c r="C803" s="110" t="s">
        <v>222</v>
      </c>
      <c r="D803" s="83" t="s">
        <v>1245</v>
      </c>
      <c r="E803" s="1"/>
      <c r="F803" s="256">
        <f>F804</f>
        <v>4017</v>
      </c>
    </row>
    <row r="804" spans="1:6" s="99" customFormat="1" ht="13.5">
      <c r="A804" s="72" t="s">
        <v>987</v>
      </c>
      <c r="B804" s="260" t="s">
        <v>70</v>
      </c>
      <c r="C804" s="110" t="s">
        <v>222</v>
      </c>
      <c r="D804" s="83" t="s">
        <v>1245</v>
      </c>
      <c r="E804" s="1" t="s">
        <v>978</v>
      </c>
      <c r="F804" s="256">
        <v>4017</v>
      </c>
    </row>
    <row r="805" spans="1:6" ht="13.5">
      <c r="A805" s="143" t="s">
        <v>175</v>
      </c>
      <c r="B805" s="497" t="s">
        <v>70</v>
      </c>
      <c r="C805" s="145" t="s">
        <v>174</v>
      </c>
      <c r="D805" s="174"/>
      <c r="E805" s="144"/>
      <c r="F805" s="307">
        <f>F806+F833+F843+F830</f>
        <v>21630.8</v>
      </c>
    </row>
    <row r="806" spans="1:6" ht="39">
      <c r="A806" s="63" t="s">
        <v>208</v>
      </c>
      <c r="B806" s="279" t="s">
        <v>70</v>
      </c>
      <c r="C806" s="59" t="s">
        <v>174</v>
      </c>
      <c r="D806" s="112" t="s">
        <v>8</v>
      </c>
      <c r="E806" s="60"/>
      <c r="F806" s="498">
        <f>F815+F819+F826+F810+F807</f>
        <v>6861.8</v>
      </c>
    </row>
    <row r="807" spans="1:6" ht="66">
      <c r="A807" s="65" t="s">
        <v>601</v>
      </c>
      <c r="B807" s="279" t="s">
        <v>70</v>
      </c>
      <c r="C807" s="59" t="s">
        <v>174</v>
      </c>
      <c r="D807" s="112" t="s">
        <v>22</v>
      </c>
      <c r="E807" s="60"/>
      <c r="F807" s="498">
        <f>F808</f>
        <v>558.1</v>
      </c>
    </row>
    <row r="808" spans="1:6" s="99" customFormat="1" ht="79.5">
      <c r="A808" s="77" t="s">
        <v>1252</v>
      </c>
      <c r="B808" s="260" t="s">
        <v>70</v>
      </c>
      <c r="C808" s="68" t="s">
        <v>174</v>
      </c>
      <c r="D808" s="1" t="s">
        <v>1212</v>
      </c>
      <c r="E808" s="1"/>
      <c r="F808" s="256">
        <f>F809</f>
        <v>558.1</v>
      </c>
    </row>
    <row r="809" spans="1:6" s="99" customFormat="1" ht="13.5">
      <c r="A809" s="72" t="s">
        <v>987</v>
      </c>
      <c r="B809" s="260" t="s">
        <v>70</v>
      </c>
      <c r="C809" s="68" t="s">
        <v>174</v>
      </c>
      <c r="D809" s="1" t="s">
        <v>1212</v>
      </c>
      <c r="E809" s="1" t="s">
        <v>978</v>
      </c>
      <c r="F809" s="256">
        <v>558.1</v>
      </c>
    </row>
    <row r="810" spans="1:6" ht="78.75">
      <c r="A810" s="65" t="s">
        <v>615</v>
      </c>
      <c r="B810" s="279" t="s">
        <v>70</v>
      </c>
      <c r="C810" s="59" t="s">
        <v>174</v>
      </c>
      <c r="D810" s="112" t="s">
        <v>24</v>
      </c>
      <c r="E810" s="60"/>
      <c r="F810" s="498">
        <f>F811+F813</f>
        <v>2153.7</v>
      </c>
    </row>
    <row r="811" spans="1:6" ht="105.75">
      <c r="A811" s="314" t="s">
        <v>1108</v>
      </c>
      <c r="B811" s="260" t="s">
        <v>70</v>
      </c>
      <c r="C811" s="68" t="s">
        <v>174</v>
      </c>
      <c r="D811" s="83" t="s">
        <v>1105</v>
      </c>
      <c r="E811" s="1"/>
      <c r="F811" s="256">
        <f>F812</f>
        <v>2033.7</v>
      </c>
    </row>
    <row r="812" spans="1:6" ht="13.5">
      <c r="A812" s="72" t="s">
        <v>987</v>
      </c>
      <c r="B812" s="260" t="s">
        <v>70</v>
      </c>
      <c r="C812" s="68" t="s">
        <v>174</v>
      </c>
      <c r="D812" s="83" t="s">
        <v>1105</v>
      </c>
      <c r="E812" s="1" t="s">
        <v>978</v>
      </c>
      <c r="F812" s="256">
        <v>2033.7</v>
      </c>
    </row>
    <row r="813" spans="1:6" ht="78.75">
      <c r="A813" s="448" t="s">
        <v>1273</v>
      </c>
      <c r="B813" s="521">
        <v>119</v>
      </c>
      <c r="C813" s="68" t="s">
        <v>174</v>
      </c>
      <c r="D813" s="83" t="s">
        <v>1258</v>
      </c>
      <c r="E813" s="1"/>
      <c r="F813" s="256">
        <f>F814</f>
        <v>120</v>
      </c>
    </row>
    <row r="814" spans="1:6" ht="13.5">
      <c r="A814" s="72" t="s">
        <v>987</v>
      </c>
      <c r="B814" s="521">
        <v>119</v>
      </c>
      <c r="C814" s="68" t="s">
        <v>174</v>
      </c>
      <c r="D814" s="83" t="s">
        <v>1258</v>
      </c>
      <c r="E814" s="1" t="s">
        <v>978</v>
      </c>
      <c r="F814" s="256">
        <v>120</v>
      </c>
    </row>
    <row r="815" spans="1:6" ht="66">
      <c r="A815" s="65" t="s">
        <v>646</v>
      </c>
      <c r="B815" s="279" t="s">
        <v>70</v>
      </c>
      <c r="C815" s="59" t="s">
        <v>174</v>
      </c>
      <c r="D815" s="60" t="s">
        <v>26</v>
      </c>
      <c r="E815" s="60"/>
      <c r="F815" s="498">
        <f>F816</f>
        <v>450</v>
      </c>
    </row>
    <row r="816" spans="1:6" s="66" customFormat="1" ht="79.5">
      <c r="A816" s="78" t="s">
        <v>647</v>
      </c>
      <c r="B816" s="260" t="s">
        <v>70</v>
      </c>
      <c r="C816" s="68" t="s">
        <v>174</v>
      </c>
      <c r="D816" s="1" t="s">
        <v>127</v>
      </c>
      <c r="E816" s="1"/>
      <c r="F816" s="256">
        <f>F818+F817</f>
        <v>450</v>
      </c>
    </row>
    <row r="817" spans="1:6" ht="27">
      <c r="A817" s="77" t="s">
        <v>984</v>
      </c>
      <c r="B817" s="260" t="s">
        <v>70</v>
      </c>
      <c r="C817" s="68" t="s">
        <v>174</v>
      </c>
      <c r="D817" s="1" t="s">
        <v>127</v>
      </c>
      <c r="E817" s="1">
        <v>240</v>
      </c>
      <c r="F817" s="256">
        <v>250</v>
      </c>
    </row>
    <row r="818" spans="1:6" ht="13.5">
      <c r="A818" s="72" t="s">
        <v>987</v>
      </c>
      <c r="B818" s="260" t="s">
        <v>70</v>
      </c>
      <c r="C818" s="68" t="s">
        <v>174</v>
      </c>
      <c r="D818" s="1" t="s">
        <v>127</v>
      </c>
      <c r="E818" s="1">
        <v>610</v>
      </c>
      <c r="F818" s="256">
        <v>200</v>
      </c>
    </row>
    <row r="819" spans="1:6" s="99" customFormat="1" ht="78.75">
      <c r="A819" s="65" t="s">
        <v>648</v>
      </c>
      <c r="B819" s="279" t="s">
        <v>70</v>
      </c>
      <c r="C819" s="59" t="s">
        <v>174</v>
      </c>
      <c r="D819" s="60" t="s">
        <v>27</v>
      </c>
      <c r="E819" s="60"/>
      <c r="F819" s="498">
        <f>F820+F822+F824</f>
        <v>3200</v>
      </c>
    </row>
    <row r="820" spans="1:6" ht="92.25">
      <c r="A820" s="85" t="s">
        <v>649</v>
      </c>
      <c r="B820" s="260" t="s">
        <v>70</v>
      </c>
      <c r="C820" s="68" t="s">
        <v>174</v>
      </c>
      <c r="D820" s="1" t="s">
        <v>128</v>
      </c>
      <c r="E820" s="1"/>
      <c r="F820" s="256">
        <f>F821</f>
        <v>2200</v>
      </c>
    </row>
    <row r="821" spans="1:6" ht="13.5">
      <c r="A821" s="72" t="s">
        <v>987</v>
      </c>
      <c r="B821" s="260" t="s">
        <v>70</v>
      </c>
      <c r="C821" s="68" t="s">
        <v>174</v>
      </c>
      <c r="D821" s="1" t="s">
        <v>128</v>
      </c>
      <c r="E821" s="1">
        <v>610</v>
      </c>
      <c r="F821" s="256">
        <v>2200</v>
      </c>
    </row>
    <row r="822" spans="1:6" ht="78.75">
      <c r="A822" s="85" t="s">
        <v>650</v>
      </c>
      <c r="B822" s="260" t="s">
        <v>70</v>
      </c>
      <c r="C822" s="68" t="s">
        <v>174</v>
      </c>
      <c r="D822" s="1" t="s">
        <v>129</v>
      </c>
      <c r="E822" s="1"/>
      <c r="F822" s="256">
        <f>F823</f>
        <v>350</v>
      </c>
    </row>
    <row r="823" spans="1:6" s="66" customFormat="1" ht="13.5">
      <c r="A823" s="72" t="s">
        <v>987</v>
      </c>
      <c r="B823" s="260" t="s">
        <v>70</v>
      </c>
      <c r="C823" s="68" t="s">
        <v>174</v>
      </c>
      <c r="D823" s="1" t="s">
        <v>129</v>
      </c>
      <c r="E823" s="1">
        <v>610</v>
      </c>
      <c r="F823" s="256">
        <v>350</v>
      </c>
    </row>
    <row r="824" spans="1:6" ht="78.75">
      <c r="A824" s="85" t="s">
        <v>651</v>
      </c>
      <c r="B824" s="260" t="s">
        <v>70</v>
      </c>
      <c r="C824" s="68" t="s">
        <v>174</v>
      </c>
      <c r="D824" s="1" t="s">
        <v>130</v>
      </c>
      <c r="E824" s="1"/>
      <c r="F824" s="256">
        <f>F825</f>
        <v>650</v>
      </c>
    </row>
    <row r="825" spans="1:6" ht="13.5">
      <c r="A825" s="72" t="s">
        <v>987</v>
      </c>
      <c r="B825" s="260" t="s">
        <v>70</v>
      </c>
      <c r="C825" s="68" t="s">
        <v>174</v>
      </c>
      <c r="D825" s="1" t="s">
        <v>130</v>
      </c>
      <c r="E825" s="1">
        <v>610</v>
      </c>
      <c r="F825" s="256">
        <v>650</v>
      </c>
    </row>
    <row r="826" spans="1:6" ht="78.75">
      <c r="A826" s="65" t="s">
        <v>652</v>
      </c>
      <c r="B826" s="279" t="s">
        <v>70</v>
      </c>
      <c r="C826" s="59" t="s">
        <v>174</v>
      </c>
      <c r="D826" s="60" t="s">
        <v>28</v>
      </c>
      <c r="E826" s="60"/>
      <c r="F826" s="498">
        <f>F827</f>
        <v>500</v>
      </c>
    </row>
    <row r="827" spans="1:6" ht="79.5">
      <c r="A827" s="78" t="s">
        <v>936</v>
      </c>
      <c r="B827" s="260" t="s">
        <v>70</v>
      </c>
      <c r="C827" s="68" t="s">
        <v>174</v>
      </c>
      <c r="D827" s="83" t="s">
        <v>131</v>
      </c>
      <c r="E827" s="1"/>
      <c r="F827" s="256">
        <f>F828+F829</f>
        <v>500</v>
      </c>
    </row>
    <row r="828" spans="1:6" ht="13.5">
      <c r="A828" s="72" t="s">
        <v>987</v>
      </c>
      <c r="B828" s="260" t="s">
        <v>70</v>
      </c>
      <c r="C828" s="68" t="s">
        <v>174</v>
      </c>
      <c r="D828" s="83" t="s">
        <v>131</v>
      </c>
      <c r="E828" s="75">
        <v>610</v>
      </c>
      <c r="F828" s="256">
        <v>400</v>
      </c>
    </row>
    <row r="829" spans="1:6" ht="27">
      <c r="A829" s="77" t="s">
        <v>984</v>
      </c>
      <c r="B829" s="521">
        <v>119</v>
      </c>
      <c r="C829" s="68" t="s">
        <v>174</v>
      </c>
      <c r="D829" s="83" t="s">
        <v>131</v>
      </c>
      <c r="E829" s="75">
        <v>240</v>
      </c>
      <c r="F829" s="256">
        <v>100</v>
      </c>
    </row>
    <row r="830" spans="1:6" ht="88.5" customHeight="1">
      <c r="A830" s="527" t="s">
        <v>506</v>
      </c>
      <c r="B830" s="525">
        <v>119</v>
      </c>
      <c r="C830" s="509" t="s">
        <v>174</v>
      </c>
      <c r="D830" s="279" t="s">
        <v>40</v>
      </c>
      <c r="E830" s="498"/>
      <c r="F830" s="498">
        <f>F831</f>
        <v>800</v>
      </c>
    </row>
    <row r="831" spans="1:6" ht="93">
      <c r="A831" s="77" t="s">
        <v>1306</v>
      </c>
      <c r="B831" s="521">
        <v>119</v>
      </c>
      <c r="C831" s="68" t="s">
        <v>174</v>
      </c>
      <c r="D831" s="83" t="s">
        <v>1025</v>
      </c>
      <c r="E831" s="75"/>
      <c r="F831" s="256">
        <f>F832</f>
        <v>800</v>
      </c>
    </row>
    <row r="832" spans="1:6" ht="13.5">
      <c r="A832" s="77" t="s">
        <v>987</v>
      </c>
      <c r="B832" s="521">
        <v>119</v>
      </c>
      <c r="C832" s="68" t="s">
        <v>174</v>
      </c>
      <c r="D832" s="83" t="s">
        <v>1025</v>
      </c>
      <c r="E832" s="75" t="s">
        <v>978</v>
      </c>
      <c r="F832" s="256">
        <v>800</v>
      </c>
    </row>
    <row r="833" spans="1:6" ht="39">
      <c r="A833" s="63" t="s">
        <v>430</v>
      </c>
      <c r="B833" s="279" t="s">
        <v>70</v>
      </c>
      <c r="C833" s="59" t="s">
        <v>174</v>
      </c>
      <c r="D833" s="60" t="s">
        <v>13</v>
      </c>
      <c r="E833" s="60"/>
      <c r="F833" s="498">
        <f>F834</f>
        <v>214</v>
      </c>
    </row>
    <row r="834" spans="1:6" ht="66">
      <c r="A834" s="65" t="s">
        <v>525</v>
      </c>
      <c r="B834" s="279" t="s">
        <v>70</v>
      </c>
      <c r="C834" s="59" t="s">
        <v>174</v>
      </c>
      <c r="D834" s="60" t="s">
        <v>210</v>
      </c>
      <c r="E834" s="60"/>
      <c r="F834" s="498">
        <f>F835+F837+F839+F841</f>
        <v>214</v>
      </c>
    </row>
    <row r="835" spans="1:6" ht="92.25">
      <c r="A835" s="74" t="s">
        <v>526</v>
      </c>
      <c r="B835" s="260" t="s">
        <v>70</v>
      </c>
      <c r="C835" s="68" t="s">
        <v>174</v>
      </c>
      <c r="D835" s="1" t="s">
        <v>211</v>
      </c>
      <c r="E835" s="1"/>
      <c r="F835" s="256">
        <f>F836</f>
        <v>85</v>
      </c>
    </row>
    <row r="836" spans="1:6" ht="13.5">
      <c r="A836" s="72" t="s">
        <v>987</v>
      </c>
      <c r="B836" s="260" t="s">
        <v>70</v>
      </c>
      <c r="C836" s="68" t="s">
        <v>174</v>
      </c>
      <c r="D836" s="1" t="s">
        <v>211</v>
      </c>
      <c r="E836" s="1">
        <v>610</v>
      </c>
      <c r="F836" s="256">
        <v>85</v>
      </c>
    </row>
    <row r="837" spans="1:6" ht="92.25">
      <c r="A837" s="74" t="s">
        <v>653</v>
      </c>
      <c r="B837" s="260" t="s">
        <v>70</v>
      </c>
      <c r="C837" s="68" t="s">
        <v>174</v>
      </c>
      <c r="D837" s="1" t="s">
        <v>212</v>
      </c>
      <c r="E837" s="1"/>
      <c r="F837" s="256">
        <f>F838</f>
        <v>14</v>
      </c>
    </row>
    <row r="838" spans="1:6" ht="13.5">
      <c r="A838" s="72" t="s">
        <v>987</v>
      </c>
      <c r="B838" s="260" t="s">
        <v>70</v>
      </c>
      <c r="C838" s="68" t="s">
        <v>174</v>
      </c>
      <c r="D838" s="1" t="s">
        <v>212</v>
      </c>
      <c r="E838" s="1">
        <v>610</v>
      </c>
      <c r="F838" s="256">
        <v>14</v>
      </c>
    </row>
    <row r="839" spans="1:6" ht="78.75">
      <c r="A839" s="74" t="s">
        <v>559</v>
      </c>
      <c r="B839" s="260" t="s">
        <v>70</v>
      </c>
      <c r="C839" s="68" t="s">
        <v>174</v>
      </c>
      <c r="D839" s="1" t="s">
        <v>213</v>
      </c>
      <c r="E839" s="1"/>
      <c r="F839" s="256">
        <f>F840</f>
        <v>110</v>
      </c>
    </row>
    <row r="840" spans="1:6" ht="13.5">
      <c r="A840" s="72" t="s">
        <v>987</v>
      </c>
      <c r="B840" s="260" t="s">
        <v>70</v>
      </c>
      <c r="C840" s="68" t="s">
        <v>174</v>
      </c>
      <c r="D840" s="1" t="s">
        <v>213</v>
      </c>
      <c r="E840" s="1">
        <v>610</v>
      </c>
      <c r="F840" s="256">
        <v>110</v>
      </c>
    </row>
    <row r="841" spans="1:6" s="98" customFormat="1" ht="66">
      <c r="A841" s="72" t="s">
        <v>527</v>
      </c>
      <c r="B841" s="260" t="s">
        <v>70</v>
      </c>
      <c r="C841" s="68" t="s">
        <v>174</v>
      </c>
      <c r="D841" s="1" t="s">
        <v>214</v>
      </c>
      <c r="E841" s="1"/>
      <c r="F841" s="256">
        <f>F842</f>
        <v>5</v>
      </c>
    </row>
    <row r="842" spans="1:6" ht="13.5">
      <c r="A842" s="72" t="s">
        <v>987</v>
      </c>
      <c r="B842" s="260" t="s">
        <v>70</v>
      </c>
      <c r="C842" s="68" t="s">
        <v>174</v>
      </c>
      <c r="D842" s="1" t="s">
        <v>214</v>
      </c>
      <c r="E842" s="1">
        <v>610</v>
      </c>
      <c r="F842" s="256">
        <v>5</v>
      </c>
    </row>
    <row r="843" spans="1:6" ht="13.5">
      <c r="A843" s="63" t="s">
        <v>405</v>
      </c>
      <c r="B843" s="499" t="s">
        <v>70</v>
      </c>
      <c r="C843" s="90" t="s">
        <v>174</v>
      </c>
      <c r="D843" s="89" t="s">
        <v>4</v>
      </c>
      <c r="E843" s="89"/>
      <c r="F843" s="500">
        <f>F844</f>
        <v>13755</v>
      </c>
    </row>
    <row r="844" spans="1:6" ht="13.5">
      <c r="A844" s="65" t="s">
        <v>242</v>
      </c>
      <c r="B844" s="279" t="s">
        <v>70</v>
      </c>
      <c r="C844" s="90" t="s">
        <v>174</v>
      </c>
      <c r="D844" s="60" t="s">
        <v>237</v>
      </c>
      <c r="E844" s="60"/>
      <c r="F844" s="498">
        <f>F845</f>
        <v>13755</v>
      </c>
    </row>
    <row r="845" spans="1:6" ht="39">
      <c r="A845" s="95" t="s">
        <v>409</v>
      </c>
      <c r="B845" s="501" t="s">
        <v>70</v>
      </c>
      <c r="C845" s="81" t="s">
        <v>174</v>
      </c>
      <c r="D845" s="80" t="s">
        <v>238</v>
      </c>
      <c r="E845" s="80"/>
      <c r="F845" s="502">
        <f>F846+F847+F848</f>
        <v>13755</v>
      </c>
    </row>
    <row r="846" spans="1:6" ht="13.5">
      <c r="A846" s="77" t="s">
        <v>983</v>
      </c>
      <c r="B846" s="501" t="s">
        <v>70</v>
      </c>
      <c r="C846" s="81" t="s">
        <v>174</v>
      </c>
      <c r="D846" s="80" t="s">
        <v>238</v>
      </c>
      <c r="E846" s="80">
        <v>110</v>
      </c>
      <c r="F846" s="502">
        <f>13576+12</f>
        <v>13588</v>
      </c>
    </row>
    <row r="847" spans="1:6" s="161" customFormat="1" ht="27">
      <c r="A847" s="77" t="s">
        <v>984</v>
      </c>
      <c r="B847" s="501" t="s">
        <v>70</v>
      </c>
      <c r="C847" s="81" t="s">
        <v>174</v>
      </c>
      <c r="D847" s="80" t="s">
        <v>238</v>
      </c>
      <c r="E847" s="80">
        <v>240</v>
      </c>
      <c r="F847" s="502">
        <v>165</v>
      </c>
    </row>
    <row r="848" spans="1:6" s="161" customFormat="1" ht="14.25">
      <c r="A848" s="77" t="s">
        <v>988</v>
      </c>
      <c r="B848" s="501" t="s">
        <v>70</v>
      </c>
      <c r="C848" s="81" t="s">
        <v>174</v>
      </c>
      <c r="D848" s="80" t="s">
        <v>238</v>
      </c>
      <c r="E848" s="80">
        <v>850</v>
      </c>
      <c r="F848" s="502">
        <v>2</v>
      </c>
    </row>
    <row r="849" spans="1:6" ht="13.5">
      <c r="A849" s="143" t="s">
        <v>268</v>
      </c>
      <c r="B849" s="497" t="s">
        <v>70</v>
      </c>
      <c r="C849" s="145" t="s">
        <v>269</v>
      </c>
      <c r="D849" s="144"/>
      <c r="E849" s="144"/>
      <c r="F849" s="307">
        <f>F850</f>
        <v>26952.3</v>
      </c>
    </row>
    <row r="850" spans="1:6" ht="13.5">
      <c r="A850" s="143" t="s">
        <v>203</v>
      </c>
      <c r="B850" s="497" t="s">
        <v>70</v>
      </c>
      <c r="C850" s="145" t="s">
        <v>202</v>
      </c>
      <c r="D850" s="144"/>
      <c r="E850" s="144"/>
      <c r="F850" s="307">
        <f>F851</f>
        <v>26952.3</v>
      </c>
    </row>
    <row r="851" spans="1:6" s="161" customFormat="1" ht="39">
      <c r="A851" s="63" t="s">
        <v>208</v>
      </c>
      <c r="B851" s="279" t="s">
        <v>70</v>
      </c>
      <c r="C851" s="59" t="s">
        <v>202</v>
      </c>
      <c r="D851" s="60" t="s">
        <v>8</v>
      </c>
      <c r="E851" s="60"/>
      <c r="F851" s="498">
        <f>F852</f>
        <v>26952.3</v>
      </c>
    </row>
    <row r="852" spans="1:6" s="161" customFormat="1" ht="78.75">
      <c r="A852" s="65" t="s">
        <v>615</v>
      </c>
      <c r="B852" s="279" t="s">
        <v>70</v>
      </c>
      <c r="C852" s="59" t="s">
        <v>202</v>
      </c>
      <c r="D852" s="60" t="s">
        <v>24</v>
      </c>
      <c r="E852" s="60"/>
      <c r="F852" s="498">
        <f>F853</f>
        <v>26952.3</v>
      </c>
    </row>
    <row r="853" spans="1:6" ht="92.25">
      <c r="A853" s="86" t="s">
        <v>616</v>
      </c>
      <c r="B853" s="260" t="s">
        <v>70</v>
      </c>
      <c r="C853" s="68" t="s">
        <v>202</v>
      </c>
      <c r="D853" s="80" t="s">
        <v>73</v>
      </c>
      <c r="E853" s="75"/>
      <c r="F853" s="256">
        <f>F854</f>
        <v>26952.3</v>
      </c>
    </row>
    <row r="854" spans="1:6" ht="13.5">
      <c r="A854" s="72" t="s">
        <v>987</v>
      </c>
      <c r="B854" s="260" t="s">
        <v>70</v>
      </c>
      <c r="C854" s="68" t="s">
        <v>202</v>
      </c>
      <c r="D854" s="80" t="s">
        <v>73</v>
      </c>
      <c r="E854" s="1">
        <v>610</v>
      </c>
      <c r="F854" s="256">
        <v>26952.3</v>
      </c>
    </row>
    <row r="855" spans="1:6" ht="13.5">
      <c r="A855" s="143" t="s">
        <v>283</v>
      </c>
      <c r="B855" s="497" t="s">
        <v>70</v>
      </c>
      <c r="C855" s="145" t="s">
        <v>278</v>
      </c>
      <c r="D855" s="144"/>
      <c r="E855" s="144"/>
      <c r="F855" s="307">
        <f>F856</f>
        <v>135</v>
      </c>
    </row>
    <row r="856" spans="1:6" ht="13.5">
      <c r="A856" s="143" t="s">
        <v>65</v>
      </c>
      <c r="B856" s="497" t="s">
        <v>70</v>
      </c>
      <c r="C856" s="145" t="s">
        <v>64</v>
      </c>
      <c r="D856" s="144"/>
      <c r="E856" s="144"/>
      <c r="F856" s="307">
        <f>F857</f>
        <v>135</v>
      </c>
    </row>
    <row r="857" spans="1:6" s="66" customFormat="1" ht="39">
      <c r="A857" s="63" t="s">
        <v>207</v>
      </c>
      <c r="B857" s="279" t="s">
        <v>70</v>
      </c>
      <c r="C857" s="59" t="s">
        <v>64</v>
      </c>
      <c r="D857" s="60" t="s">
        <v>7</v>
      </c>
      <c r="E857" s="60"/>
      <c r="F857" s="498">
        <f>F858+F861</f>
        <v>135</v>
      </c>
    </row>
    <row r="858" spans="1:6" s="87" customFormat="1" ht="78.75">
      <c r="A858" s="65" t="s">
        <v>654</v>
      </c>
      <c r="B858" s="279" t="s">
        <v>70</v>
      </c>
      <c r="C858" s="59" t="s">
        <v>64</v>
      </c>
      <c r="D858" s="60" t="s">
        <v>16</v>
      </c>
      <c r="E858" s="60"/>
      <c r="F858" s="498">
        <f>F859</f>
        <v>80</v>
      </c>
    </row>
    <row r="859" spans="1:6" s="178" customFormat="1" ht="92.25">
      <c r="A859" s="74" t="s">
        <v>655</v>
      </c>
      <c r="B859" s="260" t="s">
        <v>70</v>
      </c>
      <c r="C859" s="68" t="s">
        <v>64</v>
      </c>
      <c r="D859" s="1" t="s">
        <v>119</v>
      </c>
      <c r="E859" s="1"/>
      <c r="F859" s="256">
        <f>F860</f>
        <v>80</v>
      </c>
    </row>
    <row r="860" spans="1:6" s="156" customFormat="1" ht="14.25">
      <c r="A860" s="74" t="s">
        <v>987</v>
      </c>
      <c r="B860" s="260" t="s">
        <v>70</v>
      </c>
      <c r="C860" s="68" t="s">
        <v>64</v>
      </c>
      <c r="D860" s="1" t="s">
        <v>119</v>
      </c>
      <c r="E860" s="1">
        <v>610</v>
      </c>
      <c r="F860" s="256">
        <v>80</v>
      </c>
    </row>
    <row r="861" spans="1:6" s="156" customFormat="1" ht="78.75">
      <c r="A861" s="65" t="s">
        <v>656</v>
      </c>
      <c r="B861" s="279" t="s">
        <v>70</v>
      </c>
      <c r="C861" s="59" t="s">
        <v>64</v>
      </c>
      <c r="D861" s="60" t="s">
        <v>17</v>
      </c>
      <c r="E861" s="60"/>
      <c r="F861" s="498">
        <f>F862</f>
        <v>55</v>
      </c>
    </row>
    <row r="862" spans="1:6" s="156" customFormat="1" ht="92.25">
      <c r="A862" s="74" t="s">
        <v>657</v>
      </c>
      <c r="B862" s="260" t="s">
        <v>70</v>
      </c>
      <c r="C862" s="68" t="s">
        <v>64</v>
      </c>
      <c r="D862" s="75" t="s">
        <v>693</v>
      </c>
      <c r="E862" s="75"/>
      <c r="F862" s="256">
        <f>F863</f>
        <v>55</v>
      </c>
    </row>
    <row r="863" spans="1:6" ht="13.5">
      <c r="A863" s="74" t="s">
        <v>987</v>
      </c>
      <c r="B863" s="260" t="s">
        <v>70</v>
      </c>
      <c r="C863" s="68" t="s">
        <v>64</v>
      </c>
      <c r="D863" s="75" t="s">
        <v>693</v>
      </c>
      <c r="E863" s="75">
        <v>610</v>
      </c>
      <c r="F863" s="256">
        <v>55</v>
      </c>
    </row>
    <row r="864" spans="1:6" ht="27">
      <c r="A864" s="143" t="s">
        <v>347</v>
      </c>
      <c r="B864" s="519" t="s">
        <v>261</v>
      </c>
      <c r="C864" s="152"/>
      <c r="D864" s="151"/>
      <c r="E864" s="151"/>
      <c r="F864" s="520">
        <f>F865</f>
        <v>3292.8999999999996</v>
      </c>
    </row>
    <row r="865" spans="1:6" ht="13.5">
      <c r="A865" s="143" t="s">
        <v>267</v>
      </c>
      <c r="B865" s="519" t="s">
        <v>261</v>
      </c>
      <c r="C865" s="152" t="s">
        <v>266</v>
      </c>
      <c r="D865" s="151"/>
      <c r="E865" s="151"/>
      <c r="F865" s="520">
        <f>F866+F880</f>
        <v>3292.8999999999996</v>
      </c>
    </row>
    <row r="866" spans="1:6" ht="41.25">
      <c r="A866" s="153" t="s">
        <v>155</v>
      </c>
      <c r="B866" s="519" t="s">
        <v>261</v>
      </c>
      <c r="C866" s="152" t="s">
        <v>154</v>
      </c>
      <c r="D866" s="151"/>
      <c r="E866" s="151"/>
      <c r="F866" s="520">
        <f>F867</f>
        <v>3285.2</v>
      </c>
    </row>
    <row r="867" spans="1:6" ht="26.25">
      <c r="A867" s="63" t="s">
        <v>164</v>
      </c>
      <c r="B867" s="499" t="s">
        <v>261</v>
      </c>
      <c r="C867" s="90" t="s">
        <v>154</v>
      </c>
      <c r="D867" s="89" t="s">
        <v>163</v>
      </c>
      <c r="E867" s="89"/>
      <c r="F867" s="500">
        <f>F868+F877</f>
        <v>3285.2</v>
      </c>
    </row>
    <row r="868" spans="1:6" ht="13.5">
      <c r="A868" s="65" t="s">
        <v>159</v>
      </c>
      <c r="B868" s="279" t="s">
        <v>261</v>
      </c>
      <c r="C868" s="90" t="s">
        <v>154</v>
      </c>
      <c r="D868" s="60" t="s">
        <v>158</v>
      </c>
      <c r="E868" s="60"/>
      <c r="F868" s="498">
        <f>F869+F874+F872</f>
        <v>1721.6</v>
      </c>
    </row>
    <row r="869" spans="1:6" ht="26.25">
      <c r="A869" s="88" t="s">
        <v>89</v>
      </c>
      <c r="B869" s="501" t="s">
        <v>261</v>
      </c>
      <c r="C869" s="81" t="s">
        <v>154</v>
      </c>
      <c r="D869" s="80" t="s">
        <v>150</v>
      </c>
      <c r="E869" s="80"/>
      <c r="F869" s="502">
        <f>F870+F871</f>
        <v>528</v>
      </c>
    </row>
    <row r="870" spans="1:6" ht="26.25">
      <c r="A870" s="88" t="s">
        <v>974</v>
      </c>
      <c r="B870" s="501" t="s">
        <v>261</v>
      </c>
      <c r="C870" s="81" t="s">
        <v>154</v>
      </c>
      <c r="D870" s="80" t="s">
        <v>150</v>
      </c>
      <c r="E870" s="80">
        <v>120</v>
      </c>
      <c r="F870" s="502">
        <v>30</v>
      </c>
    </row>
    <row r="871" spans="1:6" ht="26.25">
      <c r="A871" s="88" t="s">
        <v>984</v>
      </c>
      <c r="B871" s="501" t="s">
        <v>261</v>
      </c>
      <c r="C871" s="81" t="s">
        <v>154</v>
      </c>
      <c r="D871" s="80" t="s">
        <v>150</v>
      </c>
      <c r="E871" s="80">
        <v>240</v>
      </c>
      <c r="F871" s="502">
        <v>498</v>
      </c>
    </row>
    <row r="872" spans="1:6" ht="52.5">
      <c r="A872" s="71" t="s">
        <v>1032</v>
      </c>
      <c r="B872" s="501" t="s">
        <v>261</v>
      </c>
      <c r="C872" s="110" t="s">
        <v>154</v>
      </c>
      <c r="D872" s="79" t="s">
        <v>1031</v>
      </c>
      <c r="E872" s="79"/>
      <c r="F872" s="256">
        <f>F873</f>
        <v>256.6</v>
      </c>
    </row>
    <row r="873" spans="1:6" ht="26.25">
      <c r="A873" s="88" t="s">
        <v>974</v>
      </c>
      <c r="B873" s="501" t="s">
        <v>261</v>
      </c>
      <c r="C873" s="110" t="s">
        <v>154</v>
      </c>
      <c r="D873" s="79" t="s">
        <v>1031</v>
      </c>
      <c r="E873" s="79">
        <v>120</v>
      </c>
      <c r="F873" s="256">
        <v>256.6</v>
      </c>
    </row>
    <row r="874" spans="1:6" ht="52.5">
      <c r="A874" s="91" t="s">
        <v>1084</v>
      </c>
      <c r="B874" s="260" t="s">
        <v>261</v>
      </c>
      <c r="C874" s="81" t="s">
        <v>154</v>
      </c>
      <c r="D874" s="92" t="s">
        <v>926</v>
      </c>
      <c r="E874" s="93"/>
      <c r="F874" s="256">
        <f>F876+F875</f>
        <v>937</v>
      </c>
    </row>
    <row r="875" spans="1:6" ht="26.25">
      <c r="A875" s="88" t="s">
        <v>974</v>
      </c>
      <c r="B875" s="260" t="s">
        <v>261</v>
      </c>
      <c r="C875" s="81" t="s">
        <v>154</v>
      </c>
      <c r="D875" s="92" t="s">
        <v>926</v>
      </c>
      <c r="E875" s="93">
        <v>120</v>
      </c>
      <c r="F875" s="256">
        <v>887</v>
      </c>
    </row>
    <row r="876" spans="1:6" ht="26.25">
      <c r="A876" s="88" t="s">
        <v>984</v>
      </c>
      <c r="B876" s="260" t="s">
        <v>261</v>
      </c>
      <c r="C876" s="81" t="s">
        <v>154</v>
      </c>
      <c r="D876" s="92" t="s">
        <v>926</v>
      </c>
      <c r="E876" s="93">
        <v>240</v>
      </c>
      <c r="F876" s="256">
        <v>50</v>
      </c>
    </row>
    <row r="877" spans="1:6" ht="39">
      <c r="A877" s="65" t="s">
        <v>90</v>
      </c>
      <c r="B877" s="279" t="s">
        <v>261</v>
      </c>
      <c r="C877" s="90" t="s">
        <v>154</v>
      </c>
      <c r="D877" s="60" t="s">
        <v>147</v>
      </c>
      <c r="E877" s="60"/>
      <c r="F877" s="498">
        <f>F878</f>
        <v>1563.6</v>
      </c>
    </row>
    <row r="878" spans="1:6" ht="79.5">
      <c r="A878" s="77" t="s">
        <v>962</v>
      </c>
      <c r="B878" s="501" t="s">
        <v>261</v>
      </c>
      <c r="C878" s="81" t="s">
        <v>154</v>
      </c>
      <c r="D878" s="80" t="s">
        <v>176</v>
      </c>
      <c r="E878" s="80"/>
      <c r="F878" s="502">
        <f>F879</f>
        <v>1563.6</v>
      </c>
    </row>
    <row r="879" spans="1:6" ht="26.25">
      <c r="A879" s="88" t="s">
        <v>974</v>
      </c>
      <c r="B879" s="501" t="s">
        <v>261</v>
      </c>
      <c r="C879" s="81" t="s">
        <v>154</v>
      </c>
      <c r="D879" s="80" t="s">
        <v>176</v>
      </c>
      <c r="E879" s="80">
        <v>120</v>
      </c>
      <c r="F879" s="502">
        <v>1563.6</v>
      </c>
    </row>
    <row r="880" spans="1:6" s="66" customFormat="1" ht="13.5">
      <c r="A880" s="143" t="s">
        <v>153</v>
      </c>
      <c r="B880" s="279" t="s">
        <v>261</v>
      </c>
      <c r="C880" s="109" t="s">
        <v>151</v>
      </c>
      <c r="D880" s="60"/>
      <c r="E880" s="60"/>
      <c r="F880" s="498">
        <f>F881</f>
        <v>7.7</v>
      </c>
    </row>
    <row r="881" spans="1:6" s="66" customFormat="1" ht="66">
      <c r="A881" s="63" t="s">
        <v>768</v>
      </c>
      <c r="B881" s="279" t="s">
        <v>261</v>
      </c>
      <c r="C881" s="109" t="s">
        <v>151</v>
      </c>
      <c r="D881" s="60" t="s">
        <v>12</v>
      </c>
      <c r="E881" s="60"/>
      <c r="F881" s="498">
        <f>F882</f>
        <v>7.7</v>
      </c>
    </row>
    <row r="882" spans="1:6" s="66" customFormat="1" ht="92.25">
      <c r="A882" s="65" t="s">
        <v>772</v>
      </c>
      <c r="B882" s="279" t="s">
        <v>261</v>
      </c>
      <c r="C882" s="109" t="s">
        <v>151</v>
      </c>
      <c r="D882" s="60" t="s">
        <v>45</v>
      </c>
      <c r="E882" s="60"/>
      <c r="F882" s="498">
        <f>F883</f>
        <v>7.7</v>
      </c>
    </row>
    <row r="883" spans="1:6" s="70" customFormat="1" ht="105">
      <c r="A883" s="74" t="s">
        <v>771</v>
      </c>
      <c r="B883" s="260" t="s">
        <v>261</v>
      </c>
      <c r="C883" s="110" t="s">
        <v>151</v>
      </c>
      <c r="D883" s="1" t="s">
        <v>191</v>
      </c>
      <c r="E883" s="1"/>
      <c r="F883" s="256">
        <f>F884</f>
        <v>7.7</v>
      </c>
    </row>
    <row r="884" spans="1:6" s="70" customFormat="1" ht="26.25">
      <c r="A884" s="39" t="s">
        <v>984</v>
      </c>
      <c r="B884" s="260" t="s">
        <v>261</v>
      </c>
      <c r="C884" s="110" t="s">
        <v>151</v>
      </c>
      <c r="D884" s="1" t="s">
        <v>191</v>
      </c>
      <c r="E884" s="1">
        <v>240</v>
      </c>
      <c r="F884" s="256">
        <v>7.7</v>
      </c>
    </row>
    <row r="885" spans="1:6" ht="13.5">
      <c r="A885" s="105" t="s">
        <v>56</v>
      </c>
      <c r="B885" s="499"/>
      <c r="C885" s="90"/>
      <c r="D885" s="89"/>
      <c r="E885" s="89"/>
      <c r="F885" s="500">
        <f>F864+F711+F688+F633+F599+F574+F562+F411+F169+F13+F540</f>
        <v>2511239.4</v>
      </c>
    </row>
  </sheetData>
  <sheetProtection/>
  <autoFilter ref="A12:I885"/>
  <mergeCells count="1">
    <mergeCell ref="A9:F9"/>
  </mergeCells>
  <printOptions/>
  <pageMargins left="0.5118110236220472" right="0" top="0" bottom="0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2015-09-18T13:34:42Z</cp:lastPrinted>
  <dcterms:created xsi:type="dcterms:W3CDTF">2013-10-22T11:59:53Z</dcterms:created>
  <dcterms:modified xsi:type="dcterms:W3CDTF">2015-10-26T06:06:31Z</dcterms:modified>
  <cp:category/>
  <cp:version/>
  <cp:contentType/>
  <cp:contentStatus/>
</cp:coreProperties>
</file>