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05" windowWidth="15120" windowHeight="6750" firstSheet="1" activeTab="14"/>
  </bookViews>
  <sheets>
    <sheet name="Пр.1" sheetId="1" state="hidden" r:id="rId1"/>
    <sheet name="Пр. 1" sheetId="2" r:id="rId2"/>
    <sheet name="Пр.2" sheetId="3" r:id="rId3"/>
    <sheet name="Пр.3" sheetId="4" state="hidden" r:id="rId4"/>
    <sheet name="Пр.4" sheetId="5" state="hidden" r:id="rId5"/>
    <sheet name="Пр.5" sheetId="6" state="hidden" r:id="rId6"/>
    <sheet name="Пр.6" sheetId="7" state="hidden" r:id="rId7"/>
    <sheet name="Пр.7" sheetId="8" state="hidden" r:id="rId8"/>
    <sheet name="Пр.8" sheetId="9" r:id="rId9"/>
    <sheet name="Пр.9" sheetId="10" state="hidden" r:id="rId10"/>
    <sheet name="Пр. 10" sheetId="11" state="hidden" r:id="rId11"/>
    <sheet name="Пр.11" sheetId="12" r:id="rId12"/>
    <sheet name="Пр.12" sheetId="13" r:id="rId13"/>
    <sheet name="Пр.13" sheetId="14" r:id="rId14"/>
    <sheet name="Пр.14" sheetId="15" r:id="rId15"/>
  </sheets>
  <externalReferences>
    <externalReference r:id="rId18"/>
  </externalReferences>
  <definedNames>
    <definedName name="_xlnm.Print_Titles" localSheetId="10">'Пр. 10'!$10:$12</definedName>
    <definedName name="_xlnm.Print_Titles" localSheetId="11">'Пр.11'!$10:$11</definedName>
    <definedName name="_xlnm.Print_Titles" localSheetId="12">'Пр.12'!$11:$12</definedName>
    <definedName name="_xlnm.Print_Titles" localSheetId="2">'Пр.2'!$10:$12</definedName>
    <definedName name="_xlnm.Print_Titles" localSheetId="3">'Пр.3'!$11:$12</definedName>
    <definedName name="_xlnm.Print_Titles" localSheetId="5">'Пр.5'!$10:$11</definedName>
    <definedName name="_xlnm.Print_Titles" localSheetId="6">'Пр.6'!$10:$11</definedName>
    <definedName name="_xlnm.Print_Titles" localSheetId="8">'Пр.8'!$11:$13</definedName>
    <definedName name="_xlnm.Print_Titles" localSheetId="9">'Пр.9'!$11:$13</definedName>
    <definedName name="_xlnm.Print_Area" localSheetId="1">'Пр. 1'!$A$1:$G$30</definedName>
    <definedName name="_xlnm.Print_Area" localSheetId="11">'Пр.11'!$A$1:$P$78</definedName>
    <definedName name="_xlnm.Print_Area" localSheetId="12">'Пр.12'!$A$1:$D$59</definedName>
    <definedName name="_xlnm.Print_Area" localSheetId="13">'Пр.13'!$A$1:$E$28</definedName>
    <definedName name="_xlnm.Print_Area" localSheetId="14">'Пр.14'!$A$1:$E$27</definedName>
    <definedName name="_xlnm.Print_Area" localSheetId="2">'Пр.2'!$A$1:$G$47</definedName>
    <definedName name="_xlnm.Print_Area" localSheetId="8">'Пр.8'!$A$1:$I$64</definedName>
  </definedNames>
  <calcPr fullCalcOnLoad="1"/>
</workbook>
</file>

<file path=xl/sharedStrings.xml><?xml version="1.0" encoding="utf-8"?>
<sst xmlns="http://schemas.openxmlformats.org/spreadsheetml/2006/main" count="14380" uniqueCount="1435">
  <si>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</si>
  <si>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</si>
  <si>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</si>
  <si>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</si>
  <si>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</si>
  <si>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</si>
  <si>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</si>
  <si>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</si>
  <si>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</si>
  <si>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</si>
  <si>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</si>
  <si>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</si>
  <si>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</si>
  <si>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</si>
  <si>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</si>
  <si>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</si>
  <si>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</si>
  <si>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государственную регистрацию актов гражданского состояния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</si>
  <si>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</si>
  <si>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</si>
  <si>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Прочие межбюджетные трансферты, передаваемые бюджетам муниципальных районов</t>
  </si>
  <si>
    <t>Сумма
(тысяч рублей)</t>
  </si>
  <si>
    <t>КЦСР</t>
  </si>
  <si>
    <t>110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</si>
  <si>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</si>
  <si>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111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</si>
  <si>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</si>
  <si>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</si>
  <si>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112</t>
  </si>
  <si>
    <t>114</t>
  </si>
  <si>
    <t>115</t>
  </si>
  <si>
    <t>119</t>
  </si>
  <si>
    <t>Контрольно-счетный орган Волховского муниципального района Ленинградской области</t>
  </si>
  <si>
    <t>120</t>
  </si>
  <si>
    <t>Наименование раздела и подраздела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</si>
  <si>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</si>
  <si>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</si>
  <si>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</si>
  <si>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</si>
  <si>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</si>
  <si>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</si>
  <si>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</si>
  <si>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</si>
  <si>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</si>
  <si>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</si>
  <si>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</si>
  <si>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</si>
  <si>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</si>
  <si>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</si>
  <si>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</si>
  <si>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</si>
  <si>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</si>
  <si>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</si>
  <si>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</si>
  <si>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</si>
  <si>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</si>
  <si>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</si>
  <si>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</si>
  <si>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</si>
  <si>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</si>
  <si>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</si>
  <si>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</si>
  <si>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</si>
  <si>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</si>
  <si>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</si>
  <si>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</si>
  <si>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</si>
  <si>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</si>
  <si>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</si>
  <si>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</si>
  <si>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</si>
  <si>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</si>
  <si>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</si>
  <si>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</si>
  <si>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</si>
  <si>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</si>
  <si>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</si>
  <si>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</si>
  <si>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</si>
  <si>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</si>
  <si>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</si>
  <si>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</si>
  <si>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</si>
  <si>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</si>
  <si>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</si>
  <si>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</si>
  <si>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</si>
  <si>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</si>
  <si>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</si>
  <si>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</si>
  <si>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</si>
  <si>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</si>
  <si>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</si>
  <si>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</si>
  <si>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</si>
  <si>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</si>
  <si>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</si>
  <si>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</si>
  <si>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</si>
  <si>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</si>
  <si>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</si>
  <si>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</si>
  <si>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</si>
  <si>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</si>
  <si>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</si>
  <si>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</si>
  <si>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</si>
  <si>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</si>
  <si>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</si>
  <si>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</si>
  <si>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</si>
  <si>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</si>
  <si>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</si>
  <si>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</si>
  <si>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</si>
  <si>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</si>
  <si>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</si>
  <si>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</si>
  <si>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</si>
  <si>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</si>
  <si>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</si>
  <si>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</si>
  <si>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</si>
  <si>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</si>
  <si>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</si>
  <si>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</si>
  <si>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</si>
  <si>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</si>
  <si>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Комитет финансов Волховского муниципального района Ленинградской области</t>
  </si>
  <si>
    <t>Наименование</t>
  </si>
  <si>
    <t>1</t>
  </si>
  <si>
    <t>2</t>
  </si>
  <si>
    <t>Администрация Волховского муниципального района Ленинградской области</t>
  </si>
  <si>
    <t>3</t>
  </si>
  <si>
    <t>4</t>
  </si>
  <si>
    <t>Комитет по управлению муниципальным имуществом Волховского муниципального района Ленинградской области</t>
  </si>
  <si>
    <t>5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</si>
  <si>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</si>
  <si>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</si>
  <si>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Муниципальная программа Волховского муниципального района "Безопасность Волховского муниципального района"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</si>
  <si>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</si>
  <si>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</si>
  <si>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 софинансирование строительства и капитального ремонта спортивных площадок</t>
  </si>
  <si>
    <t xml:space="preserve">КЦСР </t>
  </si>
  <si>
    <t>КВР</t>
  </si>
  <si>
    <t>КФСР</t>
  </si>
  <si>
    <t>01</t>
  </si>
  <si>
    <t>0</t>
  </si>
  <si>
    <t>00</t>
  </si>
  <si>
    <t>00000</t>
  </si>
  <si>
    <t xml:space="preserve">Подпрограмма "Энергосбережение и повышение энергетической эффективности на территории Волховского муниципального района" </t>
  </si>
  <si>
    <t>60010</t>
  </si>
  <si>
    <t xml:space="preserve">Иные межбюджетные трансферты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</si>
  <si>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</si>
  <si>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</si>
  <si>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60200</t>
  </si>
  <si>
    <t>На проектирование, строительство и реконструкцию объектов</t>
  </si>
  <si>
    <t>S0660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</si>
  <si>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</t>
  </si>
  <si>
    <t>02</t>
  </si>
  <si>
    <t>51340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</si>
  <si>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
Российской Федерации от 7 мая 2008 года №714 "Об обеспечении жильем ветеранов Великой Отечественной войны 1941-1945 годов"</t>
  </si>
  <si>
    <t>R1340</t>
  </si>
  <si>
    <t>51350</t>
  </si>
  <si>
    <t>R1350</t>
  </si>
  <si>
    <t>Сфера жилищных отношений</t>
  </si>
  <si>
    <t>71420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</si>
  <si>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</si>
  <si>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</si>
  <si>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71640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</si>
  <si>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</si>
  <si>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</si>
  <si>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</si>
  <si>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</si>
  <si>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 Волховского муниципального района"</t>
  </si>
  <si>
    <t>Основное мероприятие "Выравнивание бюджетной обеспеченности муниципальных образований  городских и сельских поселений Волховского муниципального района"</t>
  </si>
  <si>
    <t>Дотация на выравнивание бюджетной обеспеченности за счет средств районного фонда финансовой поддержки поселений</t>
  </si>
  <si>
    <t>60130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</si>
  <si>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</si>
  <si>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71010</t>
  </si>
  <si>
    <t>Подпрограмма "Управление муниципальным долгом Волховского муниципального района Ленинградской области"</t>
  </si>
  <si>
    <t>Основное мероприятие "Повышение эффективности управления муниципальным долгом Волховского муниципального района"</t>
  </si>
  <si>
    <t>Процентные платежи по муниципальному долгу</t>
  </si>
  <si>
    <t>10730</t>
  </si>
  <si>
    <t>Обслуживание внутреннего государственного и муниципального долга</t>
  </si>
  <si>
    <t>Муниципальная программа Волховского муниципального района "Развитие культуры в Волховском муниципальном районе"</t>
  </si>
  <si>
    <t>04</t>
  </si>
  <si>
    <t>Подпрограмма "Обеспечение доступа жителей Волховского муниципального  района к культурным ценностям"</t>
  </si>
  <si>
    <t>Обеспечение деятельности муниципальных казенных учреждений</t>
  </si>
  <si>
    <t>00160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</si>
  <si>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</si>
  <si>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Подпрограмма "Сохранение и развитие народной культуры и самодеятельного творчества в Волховском муниципальном районе" </t>
  </si>
  <si>
    <t xml:space="preserve">Предоставление субсидий муниципальным бюджетным учреждениям </t>
  </si>
  <si>
    <t>00170</t>
  </si>
  <si>
    <t>Выявление и поддержка молодых дарований</t>
  </si>
  <si>
    <t>10020</t>
  </si>
  <si>
    <t>10010</t>
  </si>
  <si>
    <t xml:space="preserve">Иные межбюджетные трансферты на организацию и проведение мероприятий в сфере культуры  </t>
  </si>
  <si>
    <t>60140</t>
  </si>
  <si>
    <t xml:space="preserve">Подпрограмма "Обеспечение условий реализации муниципальной программы "Развитие культуры в Волховском муниципальном районе" </t>
  </si>
  <si>
    <t>Осуществление мероприятий по проведению ремонтных работ</t>
  </si>
  <si>
    <t>04010</t>
  </si>
  <si>
    <t xml:space="preserve">Комплектование книжных фондов библиотек Волховского муниципального района </t>
  </si>
  <si>
    <t>10030</t>
  </si>
  <si>
    <t>Муниципальная программа Волховского муниципального района "Развитие физической культуры и спорта в Волховском муниципальном районе"</t>
  </si>
  <si>
    <t>05</t>
  </si>
  <si>
    <t xml:space="preserve">Подпрограмма "Развитие физической культуры и массового спорта в  Волховском муниципальном районе" </t>
  </si>
  <si>
    <t xml:space="preserve"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</si>
  <si>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10770</t>
  </si>
  <si>
    <t xml:space="preserve">Организация и проведение районных мероприятий и спортивных соревнований по различным  видам спорта среди различных групп населения </t>
  </si>
  <si>
    <t>10760</t>
  </si>
  <si>
    <t xml:space="preserve">Приобретение наградной и спортивной атрибутики, типографской и сувенирной продукции </t>
  </si>
  <si>
    <t>10780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</si>
  <si>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</si>
  <si>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</si>
  <si>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 </t>
  </si>
  <si>
    <t xml:space="preserve"> Расходы на  приобретение спортивного инвентаря и оборудования для  учреждений</t>
  </si>
  <si>
    <t>10050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</si>
  <si>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</t>
  </si>
  <si>
    <t>10710</t>
  </si>
  <si>
    <t xml:space="preserve">Подпрограмма "Развитие объектов физической культуры и спорта в Волховском муниципальном районе"  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</si>
  <si>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</si>
  <si>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</si>
  <si>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</si>
  <si>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</si>
  <si>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71350</t>
  </si>
  <si>
    <t/>
  </si>
  <si>
    <t>Организация разнообразных форм предоставления дошкольного и предшкольного образования</t>
  </si>
  <si>
    <t>70450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</si>
  <si>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</si>
  <si>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</si>
  <si>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</si>
  <si>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71360</t>
  </si>
  <si>
    <t>Основное мероприятие "Развитие инфраструктуры дошкольного образования"</t>
  </si>
  <si>
    <t xml:space="preserve">Осуществление мероприятий по проведению ремонтных работ </t>
  </si>
  <si>
    <t xml:space="preserve">Укрепление материально-технической базы учреждений дошкольного образования </t>
  </si>
  <si>
    <t>10060</t>
  </si>
  <si>
    <t>10790</t>
  </si>
  <si>
    <t xml:space="preserve">Подпрограмма "Развитие начального общего, основного общего и среднего общего образования детей в Волховском муниципальном районе" 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</si>
  <si>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</si>
  <si>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</si>
  <si>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71530</t>
  </si>
  <si>
    <t>Основное мероприятие "Содействие развитию общего образования"</t>
  </si>
  <si>
    <t xml:space="preserve">Обновление содержания общего образования, создание современной образовательной среды и развитие сети </t>
  </si>
  <si>
    <t>10070</t>
  </si>
  <si>
    <t xml:space="preserve">Развитие воспитательного потенциала системы общего образования </t>
  </si>
  <si>
    <t>10090</t>
  </si>
  <si>
    <t>Укрепление материально-технической базы организаций общего образования</t>
  </si>
  <si>
    <t>70510</t>
  </si>
  <si>
    <t>6</t>
  </si>
  <si>
    <t>71440</t>
  </si>
  <si>
    <t>Основное мероприятие "Развитие инфраструктуры общего образования"</t>
  </si>
  <si>
    <t xml:space="preserve">Укрепление материально-технической базы общеобразовательных учреждений </t>
  </si>
  <si>
    <t>10080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</si>
  <si>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</si>
  <si>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реновацию организаций общего образования</t>
  </si>
  <si>
    <t>S4300</t>
  </si>
  <si>
    <t>Основное мероприятие "Реализация программ дополнительного образования детей"</t>
  </si>
  <si>
    <t xml:space="preserve">Развитие системы дополнительного образования </t>
  </si>
  <si>
    <t>10100</t>
  </si>
  <si>
    <t>Укрепление материально-технической базы организаций дополнительного образования</t>
  </si>
  <si>
    <t>70570</t>
  </si>
  <si>
    <t xml:space="preserve">Укрепление материально-технической базы учреждений дополнительного образования </t>
  </si>
  <si>
    <t>10110</t>
  </si>
  <si>
    <t xml:space="preserve">Подпрограмма "Развитие кадрового потенциала социальной сферы Волховского муниципального района" </t>
  </si>
  <si>
    <t>Основное мероприятие "Развитие кадрового потенциала системы дошкольного, общего и дополнительного образования"</t>
  </si>
  <si>
    <t>10120</t>
  </si>
  <si>
    <t>Развитие кадрового потенциала системы дошкольного, общего и дополнительного образования</t>
  </si>
  <si>
    <t xml:space="preserve">Подпрограмма "Развитие системы отдыха, оздоровления, занятости детей, подростков и молодежи Волховского муниципального района" </t>
  </si>
  <si>
    <t>Основное мероприятие "Обеспечение отдыха, оздоровления, занятости детей, подростков и молодежи"</t>
  </si>
  <si>
    <t xml:space="preserve">Организация работы оздоровительных лагерей с дневным (круглосуточным) пребыванием на базе образовательных учреждений </t>
  </si>
  <si>
    <t>10130</t>
  </si>
  <si>
    <t xml:space="preserve">Развитие разнообразных форм отдыха и занятости детей и подростков </t>
  </si>
  <si>
    <t>10140</t>
  </si>
  <si>
    <t xml:space="preserve">Организация занятости подростков и молодежи в каникулярное время </t>
  </si>
  <si>
    <t>10150</t>
  </si>
  <si>
    <t xml:space="preserve">Подпрограмма "Развитие системы оценки качества образования и информационной прозрачности системы образования Волховского муниципального района" </t>
  </si>
  <si>
    <t>7</t>
  </si>
  <si>
    <t>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</si>
  <si>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</si>
  <si>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10160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</si>
  <si>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</si>
  <si>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</si>
  <si>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10170</t>
  </si>
  <si>
    <t>Муниципальная программа Волховского муниципального района "Развитие сельского хозяйства  Волховского муниципального  района"</t>
  </si>
  <si>
    <t>08</t>
  </si>
  <si>
    <t xml:space="preserve">Поддержка стабилизации и развития отраслей растениеводства </t>
  </si>
  <si>
    <t>06010</t>
  </si>
  <si>
    <t>06020</t>
  </si>
  <si>
    <t xml:space="preserve"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
</t>
  </si>
  <si>
    <t>10190</t>
  </si>
  <si>
    <t>Поддержка сельскохозяйственного производства</t>
  </si>
  <si>
    <t>71030</t>
  </si>
  <si>
    <t xml:space="preserve">Подпрограмма "Поддержка малых форм хозяйствования Волховского муниципального района" </t>
  </si>
  <si>
    <t>Поддержка развития крестьянских (фермерских) хозяйств, личных подсобных хозяйств населения</t>
  </si>
  <si>
    <t>06030</t>
  </si>
  <si>
    <t>06040</t>
  </si>
  <si>
    <t>09</t>
  </si>
  <si>
    <t xml:space="preserve">Доплата к пенсиям муниципальных служащих </t>
  </si>
  <si>
    <t>03020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</si>
  <si>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</si>
  <si>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</si>
  <si>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</si>
  <si>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72090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</si>
  <si>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</si>
  <si>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</si>
  <si>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</si>
  <si>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72110</t>
  </si>
  <si>
    <t>На обеспечение мер социальной поддержки учащихся общеобразовательных организаций из многодетных(приемных) семей, в части предоставления бесплатного проезда на внутригородском транспорте</t>
  </si>
  <si>
    <t>72150</t>
  </si>
  <si>
    <t xml:space="preserve"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</t>
  </si>
  <si>
    <t>06050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</si>
  <si>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</si>
  <si>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</si>
  <si>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</si>
  <si>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</si>
  <si>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</si>
  <si>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71470</t>
  </si>
  <si>
    <t>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</si>
  <si>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</si>
  <si>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71490</t>
  </si>
  <si>
    <t>71500</t>
  </si>
  <si>
    <t>71720</t>
  </si>
  <si>
    <t>Организация и осуществление деятельности по опеке и попечительству</t>
  </si>
  <si>
    <t>71380</t>
  </si>
  <si>
    <t>9</t>
  </si>
  <si>
    <t>S0930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</si>
  <si>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</si>
  <si>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10</t>
  </si>
  <si>
    <t xml:space="preserve"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</t>
  </si>
  <si>
    <t>10800</t>
  </si>
  <si>
    <t>06070</t>
  </si>
  <si>
    <t>10300</t>
  </si>
  <si>
    <t>Реализация программ, проектов, направленных на развитие международных, внешнеэкономических и межрегиональных связей</t>
  </si>
  <si>
    <t>10320</t>
  </si>
  <si>
    <t>Публикация информационных материалов о туристическом потенциале района</t>
  </si>
  <si>
    <t>10340</t>
  </si>
  <si>
    <t>11</t>
  </si>
  <si>
    <t>10370</t>
  </si>
  <si>
    <t xml:space="preserve">Обеспечение проведения диспансеризации лиц в соответствии с приказом Минздравсоцразвития РФ от 14.12.2009 года № 984н </t>
  </si>
  <si>
    <t>10380</t>
  </si>
  <si>
    <t>12</t>
  </si>
  <si>
    <t xml:space="preserve">Подпрограмма "Обеспечение правопорядка и профилактика правонарушений в Волховском муниципальном районе" 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</si>
  <si>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</si>
  <si>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</si>
  <si>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71330</t>
  </si>
  <si>
    <t xml:space="preserve">Сфера административных правоотношений </t>
  </si>
  <si>
    <t>71340</t>
  </si>
  <si>
    <t>Основное мероприятие "Проведение мероприятий по мобилизационной подготовке"</t>
  </si>
  <si>
    <t>10390</t>
  </si>
  <si>
    <t>Защита населения и территорий от чрезвычайной ситуации природного и техногенного характера, гражданская оборона</t>
  </si>
  <si>
    <t xml:space="preserve">Оплата услуг за доставку и отправку документов через структуры специальной связи </t>
  </si>
  <si>
    <t>10420</t>
  </si>
  <si>
    <t>Основное мероприятие "Проведение мероприятий по гражданской обороне"</t>
  </si>
  <si>
    <t>10410</t>
  </si>
  <si>
    <t>Основное мероприятие  "Предупреждение и ликвидация чрезвычайных ситуаций"</t>
  </si>
  <si>
    <t xml:space="preserve">Расходы на вывоз и уничтожение  взрывоопасных предметов времён Великой отечественной войны </t>
  </si>
  <si>
    <t>10400</t>
  </si>
  <si>
    <t>10430</t>
  </si>
  <si>
    <t xml:space="preserve">Обеспечение безопасности людей на водных объектах </t>
  </si>
  <si>
    <t>10440</t>
  </si>
  <si>
    <t>Иные межбюджетные трансферты на подготовку и выполнение  противопаводковых мероприятий</t>
  </si>
  <si>
    <t>60100</t>
  </si>
  <si>
    <t>Основное мероприятие "Обеспечение пожарной безопасности"</t>
  </si>
  <si>
    <t>60110</t>
  </si>
  <si>
    <t xml:space="preserve">Организация профильного лагеря по безопасности дорожного движения </t>
  </si>
  <si>
    <t>10470</t>
  </si>
  <si>
    <t>Проектирование, строительство и реконструкция объектов</t>
  </si>
  <si>
    <t>04020</t>
  </si>
  <si>
    <t>Паспортизация дорог общего пользования</t>
  </si>
  <si>
    <t>10850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</si>
  <si>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</si>
  <si>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Обеспечение деятельности информационно-консультационных центров для потребителей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</si>
  <si>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</si>
  <si>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</si>
  <si>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</t>
  </si>
  <si>
    <t>10500</t>
  </si>
  <si>
    <t xml:space="preserve">Проведение пресс-мероприятий для журналистов средств массовой информации (круглых столов, пресс-конференций, семинаров, встреч) </t>
  </si>
  <si>
    <t>10510</t>
  </si>
  <si>
    <t>10530</t>
  </si>
  <si>
    <t xml:space="preserve">Организация выпуска и распространения информационной и имиджевой продукции о Волховском районе </t>
  </si>
  <si>
    <t>10540</t>
  </si>
  <si>
    <t>Основное мероприятие "Поддержка молодых семей и пропаганда семейных ценностей"</t>
  </si>
  <si>
    <t>На реализацию комплекса мер по сохранению исторической памяти</t>
  </si>
  <si>
    <t>S4340</t>
  </si>
  <si>
    <t>Подпрограмма "Профилактика асоциального поведения в молодежной среде Волховского муниципального района"</t>
  </si>
  <si>
    <t>На реализацию комплекса мер по профилактике правонарушений и рискованного поведения в молодежной среде</t>
  </si>
  <si>
    <t>S4350</t>
  </si>
  <si>
    <t xml:space="preserve">Подпрограмма "Поддержка социально ориентированных некоммерческих организаций Волховского муниципального района" </t>
  </si>
  <si>
    <t>06100</t>
  </si>
  <si>
    <t>72060</t>
  </si>
  <si>
    <t>Обеспечение деятельности органов местного самоуправления Волховского муниципального района</t>
  </si>
  <si>
    <t>67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</si>
  <si>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</si>
  <si>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</si>
  <si>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</si>
  <si>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00150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</si>
  <si>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</si>
  <si>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</si>
  <si>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</si>
  <si>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 xml:space="preserve">Осуществление полномочий по исполнению и финансовому контролю за исполнением бюджетов сельских поселений </t>
  </si>
  <si>
    <t>40010</t>
  </si>
  <si>
    <t xml:space="preserve">Осуществление полномочий сельских поселений по вопросам градостроительной деятельности </t>
  </si>
  <si>
    <t>40020</t>
  </si>
  <si>
    <t>Осуществление полномочий городских и сельских поселений в части внешнего муниципального финансового контроля Контрольно-счетным органом Волховского муниципального района</t>
  </si>
  <si>
    <t>40040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</si>
  <si>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</si>
  <si>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</si>
  <si>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Область архивного дела</t>
  </si>
  <si>
    <t>71510</t>
  </si>
  <si>
    <t>Сфера обращения с безнадзорными животными на территории Ленинградской области</t>
  </si>
  <si>
    <t>71590</t>
  </si>
  <si>
    <t>Осуществление полномочий по распоряжению земельными участками, государственная собственность на которые не разграничена</t>
  </si>
  <si>
    <t>71730</t>
  </si>
  <si>
    <t xml:space="preserve">На осуществление полномочий Совета депутатов МО город Волхов, в соответствии с заключенным соглашением </t>
  </si>
  <si>
    <t>80050</t>
  </si>
  <si>
    <t xml:space="preserve">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</si>
  <si>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</si>
  <si>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Обеспечение деятельности руководителя контрольно-счетной палаты муниципального образования и его заместителей</t>
  </si>
  <si>
    <t xml:space="preserve">Непрограммные расходы органов местного самоуправления </t>
  </si>
  <si>
    <t>68</t>
  </si>
  <si>
    <t xml:space="preserve">68 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</si>
  <si>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</si>
  <si>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06120</t>
  </si>
  <si>
    <t xml:space="preserve">Резервный фонд администрации Волховского муниципального района </t>
  </si>
  <si>
    <t>10660</t>
  </si>
  <si>
    <t>Резервные фонды местных администраций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</si>
  <si>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</si>
  <si>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10670</t>
  </si>
  <si>
    <t xml:space="preserve">Содержание имущества казны </t>
  </si>
  <si>
    <t>10680</t>
  </si>
  <si>
    <t xml:space="preserve">Ежегодный членский взнос в совет муниципальных образований </t>
  </si>
  <si>
    <t>10690</t>
  </si>
  <si>
    <t xml:space="preserve">Прочие общегосударственные расходы  </t>
  </si>
  <si>
    <t>10700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</si>
  <si>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</si>
  <si>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10840</t>
  </si>
  <si>
    <t xml:space="preserve">Награждение Почетным дипломом и Почетной грамотой Совета депутатов Волховского муниципального района </t>
  </si>
  <si>
    <t>10890</t>
  </si>
  <si>
    <t>На приобретение металлодетекторов и мобильных барьеров</t>
  </si>
  <si>
    <t>10910</t>
  </si>
  <si>
    <t>Исполнение судебных актов, вступивших в законную силу</t>
  </si>
  <si>
    <t>10920</t>
  </si>
  <si>
    <t>На проекты планировки территории и проекты межевания территории сельских поселений</t>
  </si>
  <si>
    <t>10930</t>
  </si>
  <si>
    <t>На приобретение знаков отличия "За вклад в развитие Волховского муниципального района" и нагрудных знаков "Почетный гражданин Волховского муниципального района"</t>
  </si>
  <si>
    <t>10950</t>
  </si>
  <si>
    <t>Приобретение бланков "Карта маршрута перевозок"</t>
  </si>
  <si>
    <t>10980</t>
  </si>
  <si>
    <t>10990</t>
  </si>
  <si>
    <t>Проведение мероприятий по землеустройству и землепользованию</t>
  </si>
  <si>
    <t>11000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</si>
  <si>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</si>
  <si>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</si>
  <si>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Иные межбюджетные трансферты бюджетам поселений из бюджета Волховского муниципального района на оказание дополнительной финансовой помощи</t>
  </si>
  <si>
    <t>60190</t>
  </si>
  <si>
    <t xml:space="preserve"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государственной поддержки </t>
  </si>
  <si>
    <t>60210</t>
  </si>
  <si>
    <t>Другие вопросы в области  жилищно-коммунального хозяйства</t>
  </si>
  <si>
    <t>На подготовку и проведение мероприятий, посвященных Дню образования Ленинградской области</t>
  </si>
  <si>
    <t>72030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</si>
  <si>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</t>
  </si>
  <si>
    <t>На осуществление полномочий в части внешнего муниципального финансового контроля МО город Волхов,  в соответствии с заключенным соглашением</t>
  </si>
  <si>
    <t xml:space="preserve">Поддержка развития садоводческих, огороднических и дачных некоммерческих объединений </t>
  </si>
  <si>
    <t>Образование</t>
  </si>
  <si>
    <t>Подпрограмма "Развитие дошкольного образования детей Волховского муниципального района"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</si>
  <si>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</si>
  <si>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Подпрограмма "Развитие дополнительного образования в Волховском муниципальном районе"</t>
  </si>
  <si>
    <t>Подпрограмма "Развитие кадрового потенциала социальной сферы Волховского муниципального района"</t>
  </si>
  <si>
    <t xml:space="preserve">Подпрограмма "Обеспечение доступа жителей Волховского муниципального  района к культурным ценностям" </t>
  </si>
  <si>
    <t>71450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</si>
  <si>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</si>
  <si>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71430</t>
  </si>
  <si>
    <t>Подпрограмма "Поддержка социально ориентированных некоммерческих организаций Волховского муниципального района"</t>
  </si>
  <si>
    <t xml:space="preserve"> Расходы на  приобретение спортивного инвентаря и оборудования для  учреждений 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</si>
  <si>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</t>
  </si>
  <si>
    <t>Гл.адм.</t>
  </si>
  <si>
    <t>Обеспечение деятельности аппаратов органов местного самоуправления</t>
  </si>
  <si>
    <t xml:space="preserve">Прочие общегосударственные расходы   </t>
  </si>
  <si>
    <t xml:space="preserve">Жилищно-коммунальное хозяйство </t>
  </si>
  <si>
    <t>Предоставление муниципальным бюджетным учреждениям субсидий на выполнение муниципального задания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</si>
  <si>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</si>
  <si>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 xml:space="preserve"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</si>
  <si>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Жилищно-коммунальное хозяйство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</si>
  <si>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</si>
  <si>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Содержание имущества казны  </t>
  </si>
  <si>
    <t>На осуществление полномочий Совета депутатов МО город Волхов, в соответствии с заключенным соглашением</t>
  </si>
  <si>
    <t xml:space="preserve">Подпрограмма "Общество и власть" 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</si>
  <si>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</si>
  <si>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</si>
  <si>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</si>
  <si>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</si>
  <si>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</t>
  </si>
  <si>
    <t>11010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</si>
  <si>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</si>
  <si>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S4290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</si>
  <si>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</si>
  <si>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подготовку проекта внесения изменений в генеральный план сельских поселений</t>
  </si>
  <si>
    <t>10940</t>
  </si>
  <si>
    <t>60240</t>
  </si>
  <si>
    <t>60250</t>
  </si>
  <si>
    <t xml:space="preserve">Иные межбюджетные трансферты на поддержку деятельности молодежных организаций и объединений, молодежных инициатив и развитие волонтерского движения </t>
  </si>
  <si>
    <t>60260</t>
  </si>
  <si>
    <t>60270</t>
  </si>
  <si>
    <t>60280</t>
  </si>
  <si>
    <t>Иные межбюджетные трансферты на мероприятия по профилактике асоциального поведения в молодежной среде</t>
  </si>
  <si>
    <t>60290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</si>
  <si>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</si>
  <si>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11020</t>
  </si>
  <si>
    <t>11030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</si>
  <si>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</si>
  <si>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</si>
  <si>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S4490</t>
  </si>
  <si>
    <t>S4260</t>
  </si>
  <si>
    <t>На мероприятия по формированию доступной среды жизнедеятельности для инвалидов в Ленинградской области</t>
  </si>
  <si>
    <t>11040</t>
  </si>
  <si>
    <t>Подготовка и внесение информации о границах населенных пунктов в сведения государственного кадастра недвижимости</t>
  </si>
  <si>
    <t>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</si>
  <si>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</si>
  <si>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60300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</si>
  <si>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</si>
  <si>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</si>
  <si>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</si>
  <si>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</si>
  <si>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</si>
  <si>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</si>
  <si>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</si>
  <si>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</si>
  <si>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</si>
  <si>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</si>
  <si>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</si>
  <si>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</si>
  <si>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</si>
  <si>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</si>
  <si>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</si>
  <si>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</si>
  <si>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</si>
  <si>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</si>
  <si>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</si>
  <si>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</si>
  <si>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</si>
  <si>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</si>
  <si>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</si>
  <si>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</si>
  <si>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</si>
  <si>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</si>
  <si>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</si>
  <si>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</si>
  <si>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</si>
  <si>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</si>
  <si>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</si>
  <si>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</si>
  <si>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</si>
  <si>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</si>
  <si>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</si>
  <si>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</si>
  <si>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</si>
  <si>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</si>
  <si>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</si>
  <si>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</si>
  <si>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</si>
  <si>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</si>
  <si>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</si>
  <si>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</si>
  <si>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</si>
  <si>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</si>
  <si>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</si>
  <si>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</si>
  <si>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</si>
  <si>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</si>
  <si>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</si>
  <si>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</si>
  <si>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</si>
  <si>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</si>
  <si>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>код бюджетной классификации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</si>
  <si>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</si>
  <si>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</si>
  <si>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</si>
  <si>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</si>
  <si>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</si>
  <si>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</si>
  <si>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</si>
  <si>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</si>
  <si>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</si>
  <si>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</si>
  <si>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</si>
  <si>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</si>
  <si>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</si>
  <si>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</si>
  <si>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</si>
  <si>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</si>
  <si>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государственную поддержку малого и среднего предпринимательства, включая крестьянские (фермерские) хозяйства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</si>
  <si>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</si>
  <si>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>на разработку и актуализацию документов стратегического планирования муниципальных образований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</si>
  <si>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</si>
  <si>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>СУБВЕНЦИИ бюджетам субъектов Российской Федерации и муниципальных образований</t>
  </si>
  <si>
    <t>на выполнение передаваемых полномочий субъектов Российской Федерации, в том числе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</si>
  <si>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</si>
  <si>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</si>
  <si>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</si>
  <si>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</si>
  <si>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</si>
  <si>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</si>
  <si>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</si>
  <si>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</si>
  <si>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</si>
  <si>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в области архивного дела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</si>
  <si>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</si>
  <si>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</si>
  <si>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</si>
  <si>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</si>
  <si>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</si>
  <si>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</si>
  <si>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</si>
  <si>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 xml:space="preserve">БЕЗВОЗМЕЗДНЫЕ ПОСТУПЛЕНИЯ ОТ НЕГОСУДАРСТВЕННЫХ ОРГАНИЗАЦИЙ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</si>
  <si>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</si>
  <si>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S0140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</si>
  <si>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</si>
  <si>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60310</t>
  </si>
  <si>
    <t>Иные межбюджетные трансферты на реализацию мероприятий по созданию туристско-рекреационного кластера "Старая Ладога"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</si>
  <si>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</si>
  <si>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 xml:space="preserve"> 1 11 07000 00 0000 120</t>
  </si>
  <si>
    <t>Платежи от государственных и муниципальных унитарных предприятий</t>
  </si>
  <si>
    <t>L555F</t>
  </si>
  <si>
    <t>11060</t>
  </si>
  <si>
    <t>Подготовка проектов планировки и проектов межевания территории</t>
  </si>
  <si>
    <t>Субсидия бюджетам муниципальных районов на поддержку отрасли культуры</t>
  </si>
  <si>
    <t>06130</t>
  </si>
  <si>
    <t>Взнос в уставный капитал общества с ограниченной ответственностью «Волховские коммунальные системы»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</si>
  <si>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</si>
  <si>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</si>
  <si>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</si>
  <si>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</si>
  <si>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</si>
  <si>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</si>
  <si>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</si>
  <si>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</si>
  <si>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</si>
  <si>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</si>
  <si>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</si>
  <si>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</si>
  <si>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</si>
  <si>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</si>
  <si>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</si>
  <si>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</si>
  <si>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</si>
  <si>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</si>
  <si>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</si>
  <si>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</si>
  <si>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</si>
  <si>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</si>
  <si>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</si>
  <si>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</si>
  <si>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</si>
  <si>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</si>
  <si>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 xml:space="preserve">Сумма (тысяч рублей) </t>
  </si>
  <si>
    <t>2019 год</t>
  </si>
  <si>
    <t>2020 год</t>
  </si>
  <si>
    <t xml:space="preserve">Сумма
(тысяч рублей) </t>
  </si>
  <si>
    <t>Код бюджетной классификации</t>
  </si>
  <si>
    <t>Источники внутреннего финансирования дефицита  районного бюджета Волховского муниципального района Ленинградской области на 2018 год и плановый период 2019 и 2020 годов</t>
  </si>
  <si>
    <t>Код</t>
  </si>
  <si>
    <t xml:space="preserve"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</si>
  <si>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по организации и осуществлению деятельности по опеке и попечительству</t>
  </si>
  <si>
    <t>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</si>
  <si>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по предоставлению земельных участков, государственная собственность на которые не разграничена, расположенных на территории  городских поселений соответствующего муниципального района, при наличии утвержденных правил землепользования и застройки, за исключением случаев, предусмотренных законодательством РФ об автомобильных дорогах и дорожной деятельности</t>
  </si>
  <si>
    <t>по предоставлению гражданам ЕДВ на проведение капитального ремонта индивидуальных жилых домов в соответствии с областным законом ЛО от 13.10.2014г. №62-оз "О предоставлении отдельным категориям граждан единовременной денежной выплаты на проведение капитального ремонта индивидуальных жилых домов"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</si>
  <si>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</si>
  <si>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</si>
  <si>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</si>
  <si>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</si>
  <si>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</si>
  <si>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</si>
  <si>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</si>
  <si>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</si>
  <si>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</si>
  <si>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</si>
  <si>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Межбюджетные трансферты</t>
  </si>
  <si>
    <t>500</t>
  </si>
  <si>
    <t xml:space="preserve">Межбюджетные трансферты </t>
  </si>
  <si>
    <t>400</t>
  </si>
  <si>
    <t xml:space="preserve">Капитальные вложения в объекты государственной (муниципальной) собственности
</t>
  </si>
  <si>
    <t>Обслуживание государственного (муниципального) долга</t>
  </si>
  <si>
    <t>Капитальные вложения в объекты государственной (муниципальной) собственности</t>
  </si>
  <si>
    <t xml:space="preserve">Подпрограмма "Обеспечение  реализации   муниципальной   программы Волховского муниципального района  "Развитие   сельского   хозяйства Волховского муниципального района"  </t>
  </si>
  <si>
    <t>L0970</t>
  </si>
  <si>
    <t>11070</t>
  </si>
  <si>
    <t>Информатизация и модернизация отрасли "Культура"</t>
  </si>
  <si>
    <t>11080</t>
  </si>
  <si>
    <t>Укрепление материально-технической базы учреждений культуры</t>
  </si>
  <si>
    <t>Субсидии на оказание финансовой помощи советам ветеранов, организациям инвалидов</t>
  </si>
  <si>
    <t>11090</t>
  </si>
  <si>
    <t>Поддержка отрасли культуры</t>
  </si>
  <si>
    <t>L5190</t>
  </si>
  <si>
    <t>Подпрограмма "Реализация гарантий для детей-сирот и детей, оставшихся без попечения родителей"</t>
  </si>
  <si>
    <t>Основное мероприятие "Реализация гарантий для детей-сирот и детей, оставшихся без попечения родителей"</t>
  </si>
  <si>
    <t>11100</t>
  </si>
  <si>
    <t>На организацию отдыха детей, находящихся в трудной жизненной ситуации, в каникулярное время</t>
  </si>
  <si>
    <t>00161</t>
  </si>
  <si>
    <t>Обеспечение деятельности муниципальных казенных учреждений (услуги учреждениям социальной сферы)</t>
  </si>
  <si>
    <t>на организацию отдыха детей, находящихся в трудной жизненной ситуации, в каникулярное время</t>
  </si>
  <si>
    <t xml:space="preserve">                           (приложение 3)</t>
  </si>
  <si>
    <t>Подпрограмма "Реализация  гарантий для детей-сирот и детей, оставшихся без попечения родителей"</t>
  </si>
  <si>
    <t>Основное мероприятие "Реализация  гарантий для детей-сирот и детей, оставшихся без попечения родителей"</t>
  </si>
  <si>
    <t>2018 год утверждено</t>
  </si>
  <si>
    <t>Изменения</t>
  </si>
  <si>
    <t xml:space="preserve">от                           2018 года № </t>
  </si>
  <si>
    <t xml:space="preserve">Изменения </t>
  </si>
  <si>
    <t xml:space="preserve">                           (приложение 2)</t>
  </si>
  <si>
    <t>№ п/п</t>
  </si>
  <si>
    <t>(тыс.руб.)</t>
  </si>
  <si>
    <t>S4330</t>
  </si>
  <si>
    <t xml:space="preserve">Иные межбюджетные трансферты на организацию и проведение социально-культурных мероприятий </t>
  </si>
  <si>
    <t>60320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</si>
  <si>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</si>
  <si>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51760</t>
  </si>
  <si>
    <t>На поощрение победителей и лауреатов областных конкурсов в области образования</t>
  </si>
  <si>
    <t>72080</t>
  </si>
  <si>
    <t>S5190</t>
  </si>
  <si>
    <t>70820</t>
  </si>
  <si>
    <t>(приложение 9)</t>
  </si>
  <si>
    <t>(приложение 8)</t>
  </si>
  <si>
    <t>2018 год</t>
  </si>
  <si>
    <t xml:space="preserve">                           (приложение 1)</t>
  </si>
  <si>
    <t>Сумма (тыс.рублей)</t>
  </si>
  <si>
    <t>60660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</si>
  <si>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</si>
  <si>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Размер дефицита от утвержденного общего годового объема доходов бюджета без учета утвержденного объема безвозмездных поступлений и поступлений налоговых доходов по дополнительным нормативам отчислений, %</t>
  </si>
  <si>
    <t>Обновление транспортных средств для осуществления пассажирских перевозок на территории Волховского муниципального района</t>
  </si>
  <si>
    <t>L0270</t>
  </si>
  <si>
    <t>Мероприятия государственной программы Российской Федерации "Доступная среда" на 2011-2020 годы</t>
  </si>
  <si>
    <t>S0860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</si>
  <si>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</si>
  <si>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60330</t>
  </si>
  <si>
    <t>S0360</t>
  </si>
  <si>
    <t>Иные межбюджетные трансферты на подготовку и проведение мероприятий, посвященных Дню образования Волховского района</t>
  </si>
  <si>
    <t>2021 год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</si>
  <si>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</t>
  </si>
  <si>
    <t xml:space="preserve">Подпрограмма "Энергетика Волховского муниципального района" 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</si>
  <si>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</si>
  <si>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 xml:space="preserve">Подпрограмма "Газификация на территории Волховского муниципального района" </t>
  </si>
  <si>
    <t>Основное мероприятие "Развитие газораспределительной сети и строительство газораспределительной сети на территроии Волховского муниципального района"</t>
  </si>
  <si>
    <t>Основное мероприятие "Реализация жилищных программ"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</si>
  <si>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</si>
  <si>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Основное мероприятие "Сохранение и развитие народной культуры и самодеятельного творчества"</t>
  </si>
  <si>
    <t xml:space="preserve">Основное мероприятие "Создание благоприятных условий для развития новых видов спорта" </t>
  </si>
  <si>
    <t>Основные мероприятия "Популяризация физической культуры и спорта "</t>
  </si>
  <si>
    <t xml:space="preserve">Основное мероприятие "Развитие адаптивной физической культуры и спорта"  </t>
  </si>
  <si>
    <t xml:space="preserve">Проведение  и участие в физкультурных мероприятий и спортивных соревнований, спартакиадах для лиц с ограниченными возможностями и инвалидов по различным  видам спорта  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</si>
  <si>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</si>
  <si>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Муниципальная программа Волховского муниципального района "Молодежь Волховского муниципального района"</t>
  </si>
  <si>
    <t>Основное мероприятие "Создание условий для реализации творческих способностей молодежи"</t>
  </si>
  <si>
    <t>Подпрограмма "Поддержка деятельности молодежи Волховского муниципального района"</t>
  </si>
  <si>
    <t>Основное мероприятие "Содействие молодежи в трудоустройстве и адаптации к рынку труда"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</si>
  <si>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</si>
  <si>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Основное мероприятие "Профилактика социально-негативных явлений среди молодежи, предупреждение девиантного поведения"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</si>
  <si>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</si>
  <si>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 xml:space="preserve">Реализация мероприятий по содействию привлечения в учреждения образования района молодых специалистов </t>
  </si>
  <si>
    <t xml:space="preserve">Подпрограмма "Развитие отраслей агропромышленного и рыбохозяйственного комплекса Волховского муниципального района"  </t>
  </si>
  <si>
    <t xml:space="preserve">Основное мероприятие "Повышение уровня ресурсного потенциала развития агропромышленного и рыбохозяйственного комплекса"
</t>
  </si>
  <si>
    <t xml:space="preserve">Предоставление субсидии на развитие животноводства </t>
  </si>
  <si>
    <t xml:space="preserve">Основное мероприятие "Развитие малых форм хозяйствования и сельскохозяйственной кооперации"
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</si>
  <si>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 </t>
  </si>
  <si>
    <t>Создание запасов материальных ресурсов</t>
  </si>
  <si>
    <t xml:space="preserve">Подпрограмма "Повышение эффективности управления и снижение административных барьеров в Волховском муниципальном районе" </t>
  </si>
  <si>
    <t>Основное мероприятие "Внедрение перспективных методов кадровой работы"</t>
  </si>
  <si>
    <t>Реализация  образовательных мероприятий направленных на повышение квалификации муниципальных служащих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</si>
  <si>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</si>
  <si>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Реализация мероприятий по совершенствованию системы мотивации персонала</t>
  </si>
  <si>
    <t>Организация и проведение мероприятий по улучшению условий и охраны труда и снижению уровней профессиональных рисков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</si>
  <si>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</si>
  <si>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Основное мероприятие "Оказание бесплатной юридической помощи по вопросам защиты прав потребителей"</t>
  </si>
  <si>
    <t>Подпрограмма "Развитие международных  связей и  гармонизация межнациональных и межконфессиональных отношений в Волховском муниципальном районе" </t>
  </si>
  <si>
    <t>Основное мероприятие "Развитие культурных и побратимских связей района"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</si>
  <si>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</si>
  <si>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Подпрограмма "Охрана окружающей среды Волховского муниципального района"</t>
  </si>
  <si>
    <t>Поддержка экологического воспитания, образования и просвещения школьников</t>
  </si>
  <si>
    <t>Подпрограмма "Устойчивое развитие сельских территорий Волховского муниципального района"</t>
  </si>
  <si>
    <t>Основное мероприятие "Формирование позитивного отношения к сельскому образу жизни, поощрение и популяризация достижений в сфере сельского хозяйства и развития сельских территорий"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</si>
  <si>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</si>
  <si>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</si>
  <si>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 xml:space="preserve"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 </t>
  </si>
  <si>
    <t>Обеспечение участия представителей Волховского района в областных и федеральных конкурсах и выставках</t>
  </si>
  <si>
    <t>Иные межбюджетные трансферты на повышение надежности и энергетической эффективности в системах теплоснабжения</t>
  </si>
  <si>
    <t>Иные межбюджетные трансферты на проектирование  и строительство системы уличного освещения с внедрением энергосберегающего оборудования</t>
  </si>
  <si>
    <t xml:space="preserve">Иные межбюджетные трансферты на оснащение приборами учета бюджетных учреждений первого уровня </t>
  </si>
  <si>
    <t>Основное мероприятие "Развитие инфраструктуры дополнительного образования"</t>
  </si>
  <si>
    <t>Иные межбюджетные трансферты на поддержку деятельности  молодежных организаций и объединений, молодежных инициатив и развитие волонтерского движения</t>
  </si>
  <si>
    <t>Иные межбюджетные трансферты на реализацию комплекса мер по пропаганде семейных ценностей и поддержке молодых семей</t>
  </si>
  <si>
    <t>Основное мероприятие "Предоставление финансовой и имущественной поддержки субъектам МСП"</t>
  </si>
  <si>
    <t>Основное мероприятие "Содействие развитию организаций инфраструктуры поддержки МСП и продвижению их услуг"</t>
  </si>
  <si>
    <t>Основное мероприятие "Содействие в реализации товаров, работ и услуг субъектов МСП на  потребительском рынке"</t>
  </si>
  <si>
    <t>Предоставление субсидий субъектам малого и среднего предпринимательства  по поддержке организаций потребительской кооперации</t>
  </si>
  <si>
    <t>Основное мероприятие "Формирование эффективной системы управления реализацией мероприятий по развитию  МСП"</t>
  </si>
  <si>
    <t>S0810</t>
  </si>
  <si>
    <t>Иные межбюджетные трансферты на разработку проектно-изыскательских работ по  капитальному строительству объектов газификации и прохождения Государственной экспертизы</t>
  </si>
  <si>
    <t>60340</t>
  </si>
  <si>
    <t>60350</t>
  </si>
  <si>
    <t>60360</t>
  </si>
  <si>
    <t>11120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</si>
  <si>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</si>
  <si>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</si>
  <si>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11130</t>
  </si>
  <si>
    <t>11140</t>
  </si>
  <si>
    <t>11150</t>
  </si>
  <si>
    <t>11160</t>
  </si>
  <si>
    <t>Основное мероприятие "Развитие институтов повышения гражданской активности молодежи"</t>
  </si>
  <si>
    <t>Субсидии организациям инфраструктуры поддержки МСП на развитие и обеспечение хозяйственной деятельности</t>
  </si>
  <si>
    <t>06140</t>
  </si>
  <si>
    <t>11170</t>
  </si>
  <si>
    <t xml:space="preserve"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 </t>
  </si>
  <si>
    <t>Подпрограмма "Развитие внутреннего и въездного туризма в Волховском муниципальном районе"</t>
  </si>
  <si>
    <t>Основное мероприятие "Формирование положительного туристского имиджа Волховского муниципального района"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</si>
  <si>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</si>
  <si>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Основное мероприятие "Развитие малых форм хозяйствования и сельскохозяйственной кооперации"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</si>
  <si>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</si>
  <si>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Иные межбюджетные трансферты на организацию движения школьных и студенческих трудовых отрядов</t>
  </si>
  <si>
    <t xml:space="preserve">Обеспечение жильем отдельных категорий граждан, установленных федеральными законами от 12 января 1995 года № 5-ФЗ "О ветеранах" </t>
  </si>
  <si>
    <t>На реализацию мероприятий по установке автоматизированных индивидуальных тепловых пунктов с погодным и часовым  регулированием</t>
  </si>
  <si>
    <t xml:space="preserve">Паспортизация дорог общего пользования 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</si>
  <si>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</si>
  <si>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</si>
  <si>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Подпрограмма "Развитие транспортной системы и дорожной инфраструктуры"</t>
  </si>
  <si>
    <t>Основное мероприятие "Развитие комфортного и безопасного общественного транспорта"</t>
  </si>
  <si>
    <t xml:space="preserve">Реализация комплекса мер по содержанию действующей улично-дорожной сети, а также искусственных дорожных сооружений </t>
  </si>
  <si>
    <t>11180</t>
  </si>
  <si>
    <t>Основное мероприятие "Обеспечение публичности бюджета Волховского муниципального района"</t>
  </si>
  <si>
    <t>Развитие и поддержка информационных технологий, обеспечивающих бюджетный процесс</t>
  </si>
  <si>
    <t>11190</t>
  </si>
  <si>
    <t>Основное мероприятие "Постановка на кадастровый учет земельных участков и объектов недвижимого имущества"</t>
  </si>
  <si>
    <t xml:space="preserve">Внесение в сведения ЕГРН информации о границах населенных пунктов Волховского муниципального района </t>
  </si>
  <si>
    <t xml:space="preserve">Внесение в сведения ЕГРН информации о границах территориальных зон населеных пунктов Волховского муниципального района </t>
  </si>
  <si>
    <t>(приложение 11)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</si>
  <si>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</si>
  <si>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</si>
  <si>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</si>
  <si>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</si>
  <si>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</si>
  <si>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</si>
  <si>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</si>
  <si>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</si>
  <si>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на поддержку отрасли культуры</t>
  </si>
  <si>
    <t>Иные межбюджетные трансферты  на оказание дополнительной финансовой помощи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</si>
  <si>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</si>
  <si>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</si>
  <si>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</si>
  <si>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</si>
  <si>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реализацию комплекса мер по сохранению исторической памяти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</si>
  <si>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</si>
  <si>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бюджетам муниципальных образований</t>
  </si>
  <si>
    <t>ВСЕГО</t>
  </si>
  <si>
    <t>Иные межбюджетные трансферты на реализацию мероприятий по установке автоматизированных индивидуальных тепловых пунктов с погодным и часовым  регулированием</t>
  </si>
  <si>
    <t>Иные межбюджетные трансферты на обеспечение выплат стимулирующего характера работникам муниципальных учреждений культуры Ленинградской области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</si>
  <si>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</si>
  <si>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11200</t>
  </si>
  <si>
    <t>S0490</t>
  </si>
  <si>
    <t>S0510</t>
  </si>
  <si>
    <t>S0570</t>
  </si>
  <si>
    <t xml:space="preserve">Субвенции бюджетам муниципальных районов на осуществление отдельных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</si>
  <si>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</si>
  <si>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S0600</t>
  </si>
  <si>
    <t>S4410</t>
  </si>
  <si>
    <t>S0840</t>
  </si>
  <si>
    <t>Развитие системы оценки качества образования и информационной прозрачности системы образования</t>
  </si>
  <si>
    <t xml:space="preserve"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 </t>
  </si>
  <si>
    <t xml:space="preserve">решением Совета депутатов </t>
  </si>
  <si>
    <t>Наименование объекта</t>
  </si>
  <si>
    <t>Бюджетополучатель</t>
  </si>
  <si>
    <t>годы стр-ва</t>
  </si>
  <si>
    <t>в том числе</t>
  </si>
  <si>
    <t>КБК (для работы)</t>
  </si>
  <si>
    <t>бюджет района</t>
  </si>
  <si>
    <t>областной бюджет</t>
  </si>
  <si>
    <t>Строительство здания крытой ледовой арены в г.Волхов</t>
  </si>
  <si>
    <t xml:space="preserve">ИТОГО по подпрограмме </t>
  </si>
  <si>
    <t>ВСЕГО по программе</t>
  </si>
  <si>
    <t>Муниципальная программа  "Современное образование в Волховском муниципальном районе"</t>
  </si>
  <si>
    <t>МДОБУ "Детский сад комбинированного вида № 2 "Рябинка" г.Волхов</t>
  </si>
  <si>
    <t>МДОБУ</t>
  </si>
  <si>
    <t>МДОБУ "Детский сад № 4" г.Волхов</t>
  </si>
  <si>
    <t>МДОБУ "Детский сад № 6 "Солнышко" г.Волхов</t>
  </si>
  <si>
    <t>МДОБУ "Детский сад № 8" Сказка"г.Волхов</t>
  </si>
  <si>
    <t>МДОБУ "Детский сад № 9 комбинированного вида "Радужка" г.Волхов</t>
  </si>
  <si>
    <t xml:space="preserve">МОБУ "Гостинопольская основная общеобразовательная школа" 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</si>
  <si>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</si>
  <si>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</si>
  <si>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</si>
  <si>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МОБУ "Кисельнинская средняя общеобразовательная школа"</t>
  </si>
  <si>
    <t>МОБУ "Волховская городская гимназия 3 им.Героя Советского Союза Александра Лукьянова"</t>
  </si>
  <si>
    <t>МОБУ</t>
  </si>
  <si>
    <t>МБУДО "Дворец детского (юношеского) творчества Волховского муниципального района</t>
  </si>
  <si>
    <t xml:space="preserve">МОБУ </t>
  </si>
  <si>
    <t>МБУДО "Детско-юношеская спортивная школа" г.Волхов</t>
  </si>
  <si>
    <t>Муниципальная программа "Развитие культуры в Волховском муниципальном районе"</t>
  </si>
  <si>
    <t>МБУДО "Волховская детская школа искусств"</t>
  </si>
  <si>
    <t>МБУДО "Волховская музыкальная школа им.Я. Сибелиуса"</t>
  </si>
  <si>
    <t>МБУДО "Пашская детская школа искусств"</t>
  </si>
  <si>
    <t xml:space="preserve">МОБУДО "Новоладожская  детская школа искусств" </t>
  </si>
  <si>
    <t xml:space="preserve">ИТОГО по подпрограмме: </t>
  </si>
  <si>
    <t>Строительство автомобильной дороги "Подъезд к дер. Козарево"</t>
  </si>
  <si>
    <t>МКУСиЗ</t>
  </si>
  <si>
    <t>ИТОГО по программе</t>
  </si>
  <si>
    <t xml:space="preserve">Итого непрограммные расходы </t>
  </si>
  <si>
    <t>ВСЕГО по адресной программе</t>
  </si>
  <si>
    <t>На строительство, реконструкцию, приобретение и пристрой объектов для организации общего образования</t>
  </si>
  <si>
    <t>S4450</t>
  </si>
  <si>
    <t>Подпрограмма "Повышение прозрачности и открытости бюджета Волховского муниципального района"</t>
  </si>
  <si>
    <t>Обеспечение работы КЧС и ОПБ, антитеррористической комиссии, комиссий по ОБДД  на территории Волховского муниципального района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</si>
  <si>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</si>
  <si>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 xml:space="preserve">Создание безопасных условий в образовательных учреждениях </t>
  </si>
  <si>
    <t>Развитие кадрового потенциала системы социальной сферы</t>
  </si>
  <si>
    <t>Основное мероприятие "Повышение уровня деятельности муниципальных учреждений спорта"</t>
  </si>
  <si>
    <t>Подготовка руководящего состава ГО, КЧС и ОПБ администрации Волховского муниципального района</t>
  </si>
  <si>
    <t>Условно утвержденные расходы</t>
  </si>
  <si>
    <t>ВСЕГО РАСХОДОВ</t>
  </si>
  <si>
    <t>Итого расходов по кодам бюджетной классификации</t>
  </si>
  <si>
    <t>2 02 15002 05 0000 150</t>
  </si>
  <si>
    <t>2 02 29999 05 0000 150</t>
  </si>
  <si>
    <t>2 02 30027 05 0000 150</t>
  </si>
  <si>
    <t>2 02 35082 05 0000 150</t>
  </si>
  <si>
    <t>2 02 35134 05 0000 150</t>
  </si>
  <si>
    <t>2 02 35176 05 0000 150</t>
  </si>
  <si>
    <t>2 02 35260 05 0000 150</t>
  </si>
  <si>
    <t>2 02 35930 05 0000 150</t>
  </si>
  <si>
    <t>2 02 40014 05 0000 150</t>
  </si>
  <si>
    <t>2 02 25027 05 0000 150</t>
  </si>
  <si>
    <t>2 02 00 000 00 0000 150</t>
  </si>
  <si>
    <t>2 02 10000 00 0000 150</t>
  </si>
  <si>
    <t xml:space="preserve"> 2 02 15001 05 0000 150</t>
  </si>
  <si>
    <t xml:space="preserve"> 2 02 30000 00 0000 150</t>
  </si>
  <si>
    <t xml:space="preserve"> 2 02 30024 05 0000 150</t>
  </si>
  <si>
    <t>2 02 35120 05 0000 150</t>
  </si>
  <si>
    <t>2 02 35135 05 0000 150</t>
  </si>
  <si>
    <t xml:space="preserve"> 2 02 40000 00 0000 150</t>
  </si>
  <si>
    <t xml:space="preserve"> 2 02 45160 05 0000 150</t>
  </si>
  <si>
    <t xml:space="preserve">Проведение  и участие в физкультурных мероприятиях и спортивных соревнованиях, спартакиадах для лиц с ограниченными возможностями и инвалидов по различным  видам спорта  </t>
  </si>
  <si>
    <t>60370</t>
  </si>
  <si>
    <t>Иные межбюджетные трансферты на предоставление бюджетных инвестиций  в объекты  капитального строительства газификации муниципальным образованиям</t>
  </si>
  <si>
    <t>2 02 20000 00 0000 150</t>
  </si>
  <si>
    <t>2 02 20077 05 0000 150</t>
  </si>
  <si>
    <t>2 02 20216 05 0000 150</t>
  </si>
  <si>
    <t>2 02 25097 05 0000 150</t>
  </si>
  <si>
    <t xml:space="preserve">2 02 25519 05 0000 150 </t>
  </si>
  <si>
    <t>на организацию электронного и дистанционного обучения детей-инвалидов</t>
  </si>
  <si>
    <t>S4700</t>
  </si>
  <si>
    <t>На организацию электронного и дистанционного обучения детей-инвалидов</t>
  </si>
  <si>
    <t>Федеральный проект "Успех каждого ребенка"</t>
  </si>
  <si>
    <t>Е2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</si>
  <si>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</si>
  <si>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</si>
  <si>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</si>
  <si>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</si>
  <si>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На ремонт автомобильных дорог общего пользования местного значения</t>
  </si>
  <si>
    <t>Федеральный проект "Современная школа"</t>
  </si>
  <si>
    <t>Е1</t>
  </si>
  <si>
    <t>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</si>
  <si>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</si>
  <si>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Основное мероприятие "Создание условий для вовлечения в оборот необрабатываемых земель сельскохозяйственного назначения"</t>
  </si>
  <si>
    <t>Проведение кадастровых работ по образованию земельных участков из состава земель сельскохозяйственного назначения</t>
  </si>
  <si>
    <t>S4680</t>
  </si>
  <si>
    <t>Предоставление субсидий организациям, образующим инфраструктуру поддержки субъектов МСП, на возмещение части  затрат,связанных с оказанием  безвозмездных информационных, консультационных и образовательных  услуг в сфере предпринимательства, на развитие новых направлений поддержки субъектов МСП</t>
  </si>
  <si>
    <t>06150</t>
  </si>
  <si>
    <t>S4560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</si>
  <si>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</si>
  <si>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</si>
  <si>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Иные межбюджетные трансферты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</si>
  <si>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Муниципальная программа  Волховского муниципального района  «Развитие малого, среднего бизнеса и потребительского рынка Волховского муниципального района"</t>
  </si>
  <si>
    <t>Совет депутатов Волховского муниципального района Ленинградской области</t>
  </si>
  <si>
    <t>Комитет по образованию администрации Волховского муниципального района Ленинградской области</t>
  </si>
  <si>
    <t xml:space="preserve">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 </t>
  </si>
  <si>
    <t>70070</t>
  </si>
  <si>
    <t>проведение кадастровых работ по образованию земельных участков из состава земель сельскохозяйственного назначения</t>
  </si>
  <si>
    <t>11210</t>
  </si>
  <si>
    <t>11211</t>
  </si>
  <si>
    <t>Текущий ремонт автодорог к населенным пунктам Волховского муниципального района</t>
  </si>
  <si>
    <t>Текущий ремонт автодорог к населенным пунктам Волховского муниципального района (исполнение судебных актов)</t>
  </si>
  <si>
    <t>60380</t>
  </si>
  <si>
    <t xml:space="preserve"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 </t>
  </si>
  <si>
    <t xml:space="preserve"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 </t>
  </si>
  <si>
    <t>Иные межбюджетные трансферты бюджетам муниципальных образований Волховского муниципального района на за счет средств гранта за достижение наилучших значений показателей эффективности деятельности органов местного самоуправления</t>
  </si>
  <si>
    <t>МДОБУ "Детский сад № 10" Светлячок"</t>
  </si>
  <si>
    <t>МОБУ "Староладожская средняя общеобразовательная школа"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</si>
  <si>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</si>
  <si>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</si>
  <si>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Расширение системы оповещения населения Волховского муниципального района</t>
  </si>
  <si>
    <t>11220</t>
  </si>
  <si>
    <t>11230</t>
  </si>
  <si>
    <t>S4730</t>
  </si>
  <si>
    <t>Обеспечение функционирования модели персонифицированного финансирования дополнительного образования детей</t>
  </si>
  <si>
    <t>МДОБУ "Детский сад № 7 "Искорка" г.Волхов</t>
  </si>
  <si>
    <t>На капитальное строительство (реконструкцию) объектов теплоэнергетики, включая проектно-изыскательские работы</t>
  </si>
  <si>
    <t xml:space="preserve">Иные межбюджетные трансферты на предоставление бюджетных инвестиций  в объекты  капитального строительства газификации муниципальным образованиям </t>
  </si>
  <si>
    <t>Создание безопасных условий в учреждениях культуры и дополнительного образования детей в сфере искусств</t>
  </si>
  <si>
    <t>11240</t>
  </si>
  <si>
    <t>60390</t>
  </si>
  <si>
    <t>Иные межбюджетные трансферты на проведение ремонтных работ учреждений культуры  поселений Волховского муниципального района</t>
  </si>
  <si>
    <t>Потреб-ность</t>
  </si>
  <si>
    <t>МБУДО  «Волховская художественная школа им. В.М. Максимова»</t>
  </si>
  <si>
    <t>2022 год</t>
  </si>
  <si>
    <t>(приложение 10)</t>
  </si>
  <si>
    <t>(приложение 7)</t>
  </si>
  <si>
    <t>S4840</t>
  </si>
  <si>
    <t>На поддержку развития общественной инфраструктуры муниципального значения</t>
  </si>
  <si>
    <t>11250</t>
  </si>
  <si>
    <t>Иные межбюджетные трансферты на капитальное строительство (реконструкцию) объектов теплоэнергетики, включая проектно-изыскательские работы</t>
  </si>
  <si>
    <t>60400</t>
  </si>
  <si>
    <t>Основное мероприятие "Оказание содействия в обеспечении общественного порядка"</t>
  </si>
  <si>
    <t>Прочие мероприятия в области национальной безопасности и правоохранительной деятельности</t>
  </si>
  <si>
    <t>11260</t>
  </si>
  <si>
    <t>S4050</t>
  </si>
  <si>
    <t>На реализацию мероприятий по строительству и реконструкции спортивных объектов</t>
  </si>
  <si>
    <t xml:space="preserve">На проведение комплексных кадастровых работ </t>
  </si>
  <si>
    <t>S4620</t>
  </si>
  <si>
    <t xml:space="preserve">На поддержку социально-ориентированных некоммерческих организаций Ленинградской области, осуществляющих социальную поддержку и защиту
ветеранов войны, труда, Вооруженных Сил, правоохранительных органов, жителей блокадного Ленинграда и бывших малолетних узников фашистских лагерей
</t>
  </si>
  <si>
    <t>11270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</si>
  <si>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</si>
  <si>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60410</t>
  </si>
  <si>
    <t xml:space="preserve"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 </t>
  </si>
  <si>
    <t>На поддержку социально-ориентированных некоммерческих организаций Ленинградской области, осуществляющих социальную поддержку и защиту
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</si>
  <si>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МОБУ "Сясьстройская средняя общеобразовательная школа №2"</t>
  </si>
  <si>
    <t xml:space="preserve">МОБУ "Бережковская основная общеобразовательная школа" </t>
  </si>
  <si>
    <t>МОБУ "Пашская средняя общеобразовательная школа"</t>
  </si>
  <si>
    <t>МОБУ "Потанинская средняя общеобразовательная школа"</t>
  </si>
  <si>
    <t>МОБУ "Свирицкая средняя общеобразовательная школа"</t>
  </si>
  <si>
    <t>МБУДО "ДЮСШ" Волховского муниципального района</t>
  </si>
  <si>
    <t>Софинансирование строительства объекта</t>
  </si>
  <si>
    <t>Ввод объекта в эксплуатацию</t>
  </si>
  <si>
    <t>Ремонтные работы</t>
  </si>
  <si>
    <t>МОБУДО "Сясьстройская детская школа искусств"</t>
  </si>
  <si>
    <t>60420</t>
  </si>
  <si>
    <t>Иные межбюджетные трансферты бюджетам муниципальных образований  Волховского муниципального района на оказание дополнительной финансовой помощи поселениям в целях обеспечения сбалансированности бюджетов</t>
  </si>
  <si>
    <t>Федеральный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</si>
  <si>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</si>
  <si>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Е4</t>
  </si>
  <si>
    <t>52100</t>
  </si>
  <si>
    <t>МОБУ "Волховская средняя общеобразовательная школа №5"</t>
  </si>
  <si>
    <t>МОБУ "Сясьстройская средняя общеобразовательная школа №1"</t>
  </si>
  <si>
    <t xml:space="preserve">На реновацию дошкольных образовательных организаций </t>
  </si>
  <si>
    <t>S4590</t>
  </si>
  <si>
    <t>На проведение капитального ремонта спортивных площадок (стадионов) общеобразовательных организаций</t>
  </si>
  <si>
    <t>S4890</t>
  </si>
  <si>
    <t>на проведение капитального ремонта спортивных площадок (стадионов) общеобразовательных организаций</t>
  </si>
  <si>
    <t>на поддержку развития инфраструктуры муниципального значения</t>
  </si>
  <si>
    <t>План на 2021 год</t>
  </si>
  <si>
    <t>План на 2022 год</t>
  </si>
  <si>
    <t>МОУ "Усадищенская средняя общеобразовательная школа"</t>
  </si>
  <si>
    <t xml:space="preserve">На организацию и проведение социально-культурных мероприятий </t>
  </si>
  <si>
    <t>11280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</si>
  <si>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</si>
  <si>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S4200</t>
  </si>
  <si>
    <t>МОБУ "Волховская средняя общеобразовательная школа №1"</t>
  </si>
  <si>
    <t>МОБУ "Волховская средняя общеобразовательная школа №6"</t>
  </si>
  <si>
    <t>МБУДО "Центр детско - юношеского туризма и парусного спорта"</t>
  </si>
  <si>
    <t>на реновацию дошкольных образовательных организаций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</si>
  <si>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</si>
  <si>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</si>
  <si>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11110</t>
  </si>
  <si>
    <t>Создание безопасных условий для борьбы с коронавирусной инфекцией</t>
  </si>
  <si>
    <t>11290</t>
  </si>
  <si>
    <t>Обеспечение продуктовыми наборами отдельных категорий воспитанников</t>
  </si>
  <si>
    <t xml:space="preserve">на проведение комплексных кадастровых работ 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</si>
  <si>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</si>
  <si>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>На реализацию мероприятий по повышению надежности и энергетической эффективности в системах теплоснабжения</t>
  </si>
  <si>
    <t>на реализацию мероприятий по повышению надежности и энергетической эффективности в системах теплоснабжения</t>
  </si>
  <si>
    <t>S0180</t>
  </si>
  <si>
    <t>Ремонт и содержание муниципального жилищного фонда</t>
  </si>
  <si>
    <t>11300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</si>
  <si>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</si>
  <si>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 xml:space="preserve">Основное мероприятие "Организация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мероприятиях" 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</si>
  <si>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</si>
  <si>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06170</t>
  </si>
  <si>
    <t>Разработка комплексной схемы организации дорожного движения (КСОДД) Волховского муниципального района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</si>
  <si>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</t>
  </si>
  <si>
    <t xml:space="preserve"> </t>
  </si>
  <si>
    <t xml:space="preserve">Иные межбюджетные трансферты на оснащение приборами учета бюджетных учреждений первого уровня, в том числе проектные работы </t>
  </si>
  <si>
    <t>Иные межбюджетные трансферты на оснащение приборами учета бюджетных учреждений первого уровня, в том числе проектные работы</t>
  </si>
  <si>
    <t>от  2020 года №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</si>
  <si>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</si>
  <si>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</si>
  <si>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</si>
  <si>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Иные межбюджетные трансферты бюджетам муниципальных образований Волховского муниципального района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</si>
  <si>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06160</t>
  </si>
  <si>
    <t>Субсидии Волховскому районному МУП "Волховавтосервис" в целях возмещения недополученных доходов, связанных с осуществлением деятельности в условиях ухудшения ситуации в связи с
распространением коронавирусной инфекции</t>
  </si>
  <si>
    <t>114 02000 00 0000 410</t>
  </si>
  <si>
    <t>от   2020 года №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</si>
  <si>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</si>
  <si>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уровня:</t>
  </si>
  <si>
    <t>На обеспечение по заявлениям родителей (законных представителей) сухими пайками воспитанников, не посещающих дежурные группы муниципальных дошкольных образовательных организаций</t>
  </si>
  <si>
    <t>- на поощрение победителей и лауреатов областных конкурсов в области образования</t>
  </si>
  <si>
    <t>- на обеспечение по заявлениям родителей (законных представителей) сухими пайками воспитанников, не посещающих дежурные группы муниципальных дошкольных образовательных организаций</t>
  </si>
  <si>
    <t xml:space="preserve"> 2 02 49999 05 0000 150</t>
  </si>
  <si>
    <t>Расходы за счет резервного фонда Правительства Ленинградской области</t>
  </si>
  <si>
    <t>72120</t>
  </si>
  <si>
    <t>72170</t>
  </si>
  <si>
    <t>Наименование поселения</t>
  </si>
  <si>
    <t xml:space="preserve">- расходы за счет резервного фонда Правительства Ленинградской </t>
  </si>
  <si>
    <t>2 02 35303 05 0000 150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</si>
  <si>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</si>
  <si>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</si>
  <si>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</si>
  <si>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R3040</t>
  </si>
  <si>
    <t>МОБУ "Волховская средняя общеобразовательная школа №7"</t>
  </si>
  <si>
    <t>Изменение</t>
  </si>
  <si>
    <t>000 01 02 00 00 05 0000 810</t>
  </si>
  <si>
    <t>Погашение бюджетами  муниципальных районов кредитов от кредитных организаций  в валюте Российской Федерации</t>
  </si>
  <si>
    <t>Источники внутреннего финансирования дефицита  районного бюджета Волховского муниципального района Ленинградской области на 2021 год и плановый период 2022 и 2023 годов</t>
  </si>
  <si>
    <t>2021 год утверждено</t>
  </si>
  <si>
    <t>2023 год</t>
  </si>
  <si>
    <t>Прогнозируемые поступления доходов районного бюджета Волховского муниципального района Ленинградской области на 2021 год и плановый период 2022 и 2023 годов</t>
  </si>
  <si>
    <t xml:space="preserve">2021 год </t>
  </si>
  <si>
    <t>Безвозмездные поступления районного  бюджета Волховского  муниципального  района  Ленинградской  области на 2021 год и плановый период 2022 и 2023 годов</t>
  </si>
  <si>
    <t xml:space="preserve">2021 год утверждено </t>
  </si>
  <si>
    <t>(приложение 4)</t>
  </si>
  <si>
    <t>Сумма</t>
  </si>
  <si>
    <t>По соглашениям о передаче осуществления части полномочий по формированию, исполнению и финансовому контролю за исполнением бюджетов поселений</t>
  </si>
  <si>
    <t xml:space="preserve">По соглашениям о передаче осуществления части  полномочий Контрольно-счетным органом Волховского муниципального района </t>
  </si>
  <si>
    <t xml:space="preserve">По соглашениям о передаче осуществления части  полномочий по вопросам градостроительной деятельности </t>
  </si>
  <si>
    <t xml:space="preserve">Бережковское сельское поселение 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</si>
  <si>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</si>
  <si>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</si>
  <si>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</si>
  <si>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</si>
  <si>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</si>
  <si>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</si>
  <si>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</si>
  <si>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</si>
  <si>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</si>
  <si>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</si>
  <si>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</si>
  <si>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Новоладожское городское поселение</t>
  </si>
  <si>
    <t>Сясьстройское городское поселение</t>
  </si>
  <si>
    <t>Волховское городское поселение</t>
  </si>
  <si>
    <t>И Т О Г О :</t>
  </si>
  <si>
    <t xml:space="preserve">от            2020 года № </t>
  </si>
  <si>
    <t>Межбюджетные трансферты, передаваемые бюджету Волховского муниципального района из бюджетов поселений на осуществление части полномочий по решению вопросов местного значения, в соответствии с заключенными соглашениями на 2021 год и плановый период 2022 и 2023 годов</t>
  </si>
  <si>
    <t>(приложение 5)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</si>
  <si>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</si>
  <si>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</si>
  <si>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</si>
  <si>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</si>
  <si>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</si>
  <si>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</si>
  <si>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</si>
  <si>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</si>
  <si>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</si>
  <si>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</si>
  <si>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</si>
  <si>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</si>
  <si>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</si>
  <si>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</si>
  <si>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</si>
  <si>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</si>
  <si>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</si>
  <si>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</si>
  <si>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</si>
  <si>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</si>
  <si>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</si>
  <si>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</si>
  <si>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</si>
  <si>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</si>
  <si>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</si>
  <si>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</si>
  <si>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</si>
  <si>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</si>
  <si>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</si>
  <si>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</si>
  <si>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2 02 19999 05 0000 150</t>
  </si>
  <si>
    <t>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</si>
  <si>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</si>
  <si>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2 02 25527 05 0000 150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</si>
  <si>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</si>
  <si>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2 02 25519 05 0000 150</t>
  </si>
  <si>
    <t>2 02 30024 05 0000 150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</si>
  <si>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</si>
  <si>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2 02 35120 05 0000 150 </t>
  </si>
  <si>
    <t>2 02 39999 05 0000 150</t>
  </si>
  <si>
    <t>Прочие субвенции бюджетам муниципальных районов</t>
  </si>
  <si>
    <t>2 02 45160 05 0000 150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</si>
  <si>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</si>
  <si>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2 02 49999 05 0000 150</t>
  </si>
  <si>
    <t>2 04 05010 05 0000 150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</si>
  <si>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</si>
  <si>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</si>
  <si>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</si>
  <si>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</si>
  <si>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</si>
  <si>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</si>
  <si>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</si>
  <si>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2 07 05030 05 0000 150</t>
  </si>
  <si>
    <t>Прочие безвозмездные поступления в бюджеты муниципальных районов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</si>
  <si>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</si>
  <si>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</si>
  <si>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</si>
  <si>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</si>
  <si>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2 19 60010 05 0000 150</t>
  </si>
  <si>
    <t>2 19 25064 05 0000 150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</si>
  <si>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</si>
  <si>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2 19 25112 05 0000 150</t>
  </si>
  <si>
    <t>Возврат остатков субсидий на софинансирование капитальных вложений в объекты муниципальной собственности из бюджетов муниципальных районов</t>
  </si>
  <si>
    <t>2 19 25519 05 0000 150</t>
  </si>
  <si>
    <t>Возврат остатков субсидий на поддержку отрасли культуры из бюджетов муниципальных районов</t>
  </si>
  <si>
    <t>2 19 25527 05 0000 150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</si>
  <si>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</si>
  <si>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</si>
  <si>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2 19 35134 05 0000 150</t>
  </si>
  <si>
    <t>2 19 35135 05 0000 150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</si>
  <si>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Федерации", из бюджетов муниципальных районов</t>
  </si>
  <si>
    <t>2 19 35176 05 0000 150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</si>
  <si>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</si>
  <si>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</si>
  <si>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2 19 35485 05 0000 150</t>
  </si>
  <si>
    <t>Возврат остатков субвенций на обеспечение жильем граждан, уволенных с военной службы (службы), и приравненных к ним лиц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</si>
  <si>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</si>
  <si>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</si>
  <si>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</si>
  <si>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</si>
  <si>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Комитет финансов Волховского муниципального района</t>
  </si>
  <si>
    <t>2 02 15001 05 0000 150</t>
  </si>
  <si>
    <t>2 08 05000 05 0000 150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</si>
  <si>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</si>
  <si>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</si>
  <si>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</si>
  <si>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</si>
  <si>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1 11 05013 05 0000 120</t>
  </si>
  <si>
    <t>1 11 05013 05 2000 120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</si>
  <si>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</si>
  <si>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1 11 05013 05 3000 120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</si>
  <si>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</si>
  <si>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</si>
  <si>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</si>
  <si>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</si>
  <si>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1 11 05075 05 2000 120</t>
  </si>
  <si>
    <t>Доходы от сдачи в аренду имущества, составляющего казну муниципальных районов  (за исключением земельных участков) (пени и проценты по соответствующему платежу)</t>
  </si>
  <si>
    <t>1 14 01050 05 0000 410</t>
  </si>
  <si>
    <t>Доходы от продажи квартир, находящихся в собственности муниципальных районов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</si>
  <si>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</si>
  <si>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</si>
  <si>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</si>
  <si>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</si>
  <si>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</si>
  <si>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</si>
  <si>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1 14 06013 05 2000 430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</si>
  <si>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(пени и проценты по соответствующему платежу)</t>
  </si>
  <si>
    <t>1 14 06013 05 3000 430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</si>
  <si>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(суммы денежных взысканий (штрафов)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</si>
  <si>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</si>
  <si>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</si>
  <si>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1 14 06313 05  0000 430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</si>
  <si>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</si>
  <si>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1 14 06313 13  0000 430</t>
  </si>
  <si>
    <t xml:space="preserve">1 17 05050 05 0000 180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</si>
  <si>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</si>
  <si>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Совет депутатов Волховского муниципального района</t>
  </si>
  <si>
    <t xml:space="preserve">2 02 40014 05 0000 150 </t>
  </si>
  <si>
    <t>Комитет по образованию администрации Волховского муниципального района</t>
  </si>
  <si>
    <t>Муниципальное казенное учреждение "Центр образования Волховского района"</t>
  </si>
  <si>
    <t>Субвенции бюджетам муниципальных районов на выполнение передаваемых полномочий субъектов Российской Федерации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</si>
  <si>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</si>
  <si>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</si>
  <si>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</si>
  <si>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</si>
  <si>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2 19 25027 05 0000 150</t>
  </si>
  <si>
    <t>2 19 25097 05 0000 150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</si>
  <si>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муниципальных районов</t>
  </si>
  <si>
    <t>Главные администраторы доходов районного бюджета Волховского муниципального района Ленинградской области на 2021 год</t>
  </si>
  <si>
    <t>(приложение 6)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</si>
  <si>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</si>
  <si>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районного бюджета</t>
  </si>
  <si>
    <t>главного   администратора</t>
  </si>
  <si>
    <t>источников внутреннего финансирования дефицита районного бюджета</t>
  </si>
  <si>
    <t>01 02 00 00 05 0000 710</t>
  </si>
  <si>
    <t>01 02 00 00 05 0000 810</t>
  </si>
  <si>
    <t>Погашение  бюджетами муниципальных районов кредитов от кредитных организаций в валюте Российской Федерации</t>
  </si>
  <si>
    <t>01 03 01 00 05 0000 710</t>
  </si>
  <si>
    <t>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</si>
  <si>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</si>
  <si>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</si>
  <si>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</si>
  <si>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</si>
  <si>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</si>
  <si>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</si>
  <si>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</si>
  <si>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01 06 05 01 05 0000 640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</si>
  <si>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</t>
  </si>
  <si>
    <t>01 06 05 02 05 0000 640</t>
  </si>
  <si>
    <t>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</si>
  <si>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</si>
  <si>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01 06 05 02 05 0000 540</t>
  </si>
  <si>
    <t xml:space="preserve">Комитет по управлению имуществом Волховского муниципального района </t>
  </si>
  <si>
    <t>01 06 01 00 05 0000 630</t>
  </si>
  <si>
    <t>Средства от продажи акций и иных форм участия в капитале, находящихся в собственности муниципальных районов</t>
  </si>
  <si>
    <t>Главные администраторы источников внутреннего финансирования дефицита районного бюджета  Волховского муниципального района Ленинградской области на 2021 год</t>
  </si>
  <si>
    <t>Распределение бюджетных ассигнований по разделам, подразделам классификации расходов бюджетов 
на 2021 год и плановый период 2022 и 2023 годов</t>
  </si>
  <si>
    <t xml:space="preserve"> Ведомственная структура расходов районного бюджета Волховского муниципального района на 2021 год и плановый период 2022 и 2023 годов
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</si>
  <si>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 видов расходов классификации расходов бюджетов, по разделам и подразделам классификации расходов бюджетов на 2021 год и плановый период 2022 и 2023 годов</t>
  </si>
  <si>
    <t>Адресная  программа  капитальных  вложений и ремонтных работ на  2021 год и плановый период 2022 и 2023 годов по  объектам  Волховского муниципального района</t>
  </si>
  <si>
    <t>2021, 2022, 2023</t>
  </si>
  <si>
    <t>План на 2023 год</t>
  </si>
  <si>
    <t>Формы, цели и объем межбюджетных трансфертов
бюджетам муниципальных образований Волховского муниципального района
на 2021 год и плановый период 2022 и 2023 годов</t>
  </si>
  <si>
    <t>№</t>
  </si>
  <si>
    <t>Наименование  муниципального образования</t>
  </si>
  <si>
    <t>2021
(тысяч рублей)</t>
  </si>
  <si>
    <t>2022
(тысяч рублей)</t>
  </si>
  <si>
    <t>Бережковское сельское поселение</t>
  </si>
  <si>
    <t>Итого</t>
  </si>
  <si>
    <t>Распределение дотации на выравнивание бюджетной обеспеченности поселений Волховского муниципального района из районного фонда финансовой поддержки поселений на 2021 год и плановый период 2022 и 2023 годов</t>
  </si>
  <si>
    <t>2023
(тысяч рублей)</t>
  </si>
  <si>
    <t xml:space="preserve">(приложение 13)   </t>
  </si>
  <si>
    <t>(в процентах)</t>
  </si>
  <si>
    <t>Наименование вида дохода</t>
  </si>
  <si>
    <t>Бюджет муниципального района</t>
  </si>
  <si>
    <t>Бюджет городских поселений</t>
  </si>
  <si>
    <t>Бюджет сельских поселений</t>
  </si>
  <si>
    <t xml:space="preserve">Нормативы распределения отчислений доходов между бюджетами бюджетной системы Волховского муниципального района Ленинградской области на 2021 и плановый период 2022 и 2023 годов </t>
  </si>
  <si>
    <t xml:space="preserve">Прочие доходы от компенсации затрат бюджетов </t>
  </si>
  <si>
    <t xml:space="preserve">Возмещение ущерба при возникновении страховых случаев, когда выгодоприобретателями выступают получатели средств бюджета </t>
  </si>
  <si>
    <t xml:space="preserve">Невыясненные поступления, зачисляемые в бюджеты </t>
  </si>
  <si>
    <t xml:space="preserve">Прочие неналоговые доходы бюджетов </t>
  </si>
  <si>
    <t>от           2020 года №</t>
  </si>
  <si>
    <t>Субвенции бюджетам муниципальных районов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детей-сирот и детей, оставшихся безпопечения родителей, лиц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жилогопомещения по договору социального найма либо собственниками жилых помещений, а также детей-сирот и детей, оставшихся без попечения родителей, лиц из числа детей-сирот и детей, оставшихся без попечения родителей, которые являются нанимателями жилых помещений по договорамсоциального найма или членами семьи нанимателя жилого помещенияпо договору социального найма либо собственниками жилых помещений,в случае, если их проживание в ранее занимаемых жилых помещениях признается невозможным</t>
  </si>
  <si>
    <t>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</si>
  <si>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на организацию отдыха детей в каникулярное время</t>
  </si>
  <si>
    <t>На организацию отдыха детей в каникулярное время</t>
  </si>
  <si>
    <t>Организация отдыха детей в каникулярное время</t>
  </si>
  <si>
    <t xml:space="preserve"> по подготовке граждан, желающих принять на воспитание в свою семью ребенка, оставшегося без попечения родителей</t>
  </si>
  <si>
    <t>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</si>
  <si>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Предоставление бесплатного питания обучающимся в муниципальных образовательных организациях в Ленинградской области по основным общеобразовательным программам, в частных образовательных организациях, расположенных на территории Ленинградской области, по имеющим государственную аккредитацию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</si>
  <si>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</si>
  <si>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</si>
  <si>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</si>
  <si>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на поддержку и развитие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</si>
  <si>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</si>
  <si>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</si>
  <si>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1 16 01074 01 0000 140</t>
  </si>
  <si>
    <t>1 16 01084 01 0000 140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</si>
  <si>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</si>
  <si>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</si>
  <si>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</si>
  <si>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</si>
  <si>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</si>
  <si>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 xml:space="preserve">по организации и осуществлению деятельности по постинтернатному сопровождению </t>
  </si>
  <si>
    <t xml:space="preserve">Организация и осуществление деятельности по постинтернатному сопровождению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</si>
  <si>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</si>
  <si>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</si>
  <si>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</si>
  <si>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</si>
  <si>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</si>
  <si>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</si>
  <si>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1 14 06013 13 3000 430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</si>
  <si>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</si>
  <si>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1 11 05013 13 2000 120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</si>
  <si>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</si>
  <si>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</si>
  <si>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Сумма 
(тысяч рублей)</t>
  </si>
  <si>
    <t>всего</t>
  </si>
  <si>
    <t>в том числе средства других бюджетов бюджетной системы РФ</t>
  </si>
  <si>
    <t>Осуществление переданных полномочий Российской Федерации на государственную регистрацию актов гражданского состояния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</si>
  <si>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</si>
  <si>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-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
</t>
  </si>
  <si>
    <t>Распределение дотации на выравнивание бюджетной обеспеченности поселений Волховского муниципального района из областного фонда финансовой поддержки на 2021 год и плановый период 2022 и 2023 годов</t>
  </si>
  <si>
    <t>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</si>
  <si>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F2</t>
  </si>
  <si>
    <t>55550</t>
  </si>
  <si>
    <t xml:space="preserve"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 </t>
  </si>
  <si>
    <t>Федеральный проект "Формирование комфортной городской среды"</t>
  </si>
  <si>
    <t>Обеспечение комплексного развития сельских территорий</t>
  </si>
  <si>
    <t>L5760</t>
  </si>
  <si>
    <t>S0350</t>
  </si>
  <si>
    <t>На капитальный ремонт объектов культуры городских поселений, муниципальных районов и городского округа Ленинградской области</t>
  </si>
  <si>
    <t xml:space="preserve">Проведение  мероприятий по мобилизационной подготовке </t>
  </si>
  <si>
    <t xml:space="preserve">Проведение мероприятий по мобилизационной подготовке </t>
  </si>
  <si>
    <t>(приложение 12)</t>
  </si>
  <si>
    <t xml:space="preserve">(приложение 14)   </t>
  </si>
  <si>
    <t>1 14 02053 05 2000 410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</si>
  <si>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(пени и проценты по соответствующему платежу)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</si>
  <si>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</si>
  <si>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</si>
  <si>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</si>
  <si>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</si>
  <si>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</si>
  <si>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</si>
  <si>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 бюджетам муниципальных районов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</si>
  <si>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</si>
  <si>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поддержку отрасли культуры</t>
  </si>
  <si>
    <t>Возврат остатков субсидий на государственную поддержку малого и среднего предпринимательства из бюджетов муниципальных районов</t>
  </si>
  <si>
    <t>05401S4050</t>
  </si>
  <si>
    <t>06102S4590</t>
  </si>
  <si>
    <t>0610204010</t>
  </si>
  <si>
    <t>МДОБУ "Детский сад № 20 комбинированного вида" с.Старая Ладога</t>
  </si>
  <si>
    <t>Разработка ПСД</t>
  </si>
  <si>
    <t>МДОБУ "Детский сад № 21 "Белочка"</t>
  </si>
  <si>
    <t>Ремонтные работы, разработка ПСД</t>
  </si>
  <si>
    <t>0620304010</t>
  </si>
  <si>
    <t>0620304010, 062E250970</t>
  </si>
  <si>
    <t>Ремонт спортивного зала</t>
  </si>
  <si>
    <t>0620304010, 06203S4890</t>
  </si>
  <si>
    <t xml:space="preserve">Ремонтные работы, разработка ПСД, капитальный ремонт спортивной площадки (стадиона) </t>
  </si>
  <si>
    <t>06203S4300</t>
  </si>
  <si>
    <t>3605,7</t>
  </si>
  <si>
    <t>06203S4450</t>
  </si>
  <si>
    <t>0630204010</t>
  </si>
  <si>
    <t>04102S0350</t>
  </si>
  <si>
    <t>0410204010</t>
  </si>
  <si>
    <t>МКУК "Волховская межпоселенческая раойнная библиотека"</t>
  </si>
  <si>
    <t>08301S4290</t>
  </si>
  <si>
    <t>0830111210, 08301S4200</t>
  </si>
  <si>
    <t>08301L5760</t>
  </si>
  <si>
    <t>Софинансирование областной субсидии на капитальный ремонт</t>
  </si>
  <si>
    <t xml:space="preserve">Виды работ </t>
  </si>
  <si>
    <t>Капитальный и текущий ремонт автодорог к населенным пунктам Волховского муниципального района</t>
  </si>
  <si>
    <t>Капитальный и текущий ремонт автодорог</t>
  </si>
  <si>
    <t>Ремонтные работы, софинансирование областной субсидии</t>
  </si>
  <si>
    <t>Ремонтные работы (софинансирование на реновацию)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</si>
  <si>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</si>
  <si>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</si>
  <si>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</si>
  <si>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</si>
  <si>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</si>
  <si>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Муниципальная программа Волховского муниципального района "Развитие сельского хозяйства Волховского муниципального  района"</t>
  </si>
  <si>
    <t>Подпрограмма "Комплексное развитие сельских территорий Волховского муниципального  района"</t>
  </si>
  <si>
    <t>Основное мероприятие: Развитие транспортной инфраструктуры и благоустройства сельских территорий Волховского муниципального  района"</t>
  </si>
  <si>
    <t>Подпрограмма "Комплексное развитие сельских територий Волховского муниципального  района"</t>
  </si>
  <si>
    <t>Основное мероприятие: Современный облик сельских территорий Волховского муниципального  района Ленинградской области"</t>
  </si>
  <si>
    <t xml:space="preserve">Основное мероприятие: Современный облик сельских территорий Волховского муниципального  района Ленинградской области"
</t>
  </si>
  <si>
    <t>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</si>
  <si>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</si>
  <si>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</si>
  <si>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</si>
  <si>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Привлечение кредитов от кредитных организаций  бюджетами муниципальных районов в валюте Российской Федерации</t>
  </si>
  <si>
    <t>от "__" _____ 2020 года №__</t>
  </si>
  <si>
    <t>от "__"_________ 2020 года №__</t>
  </si>
  <si>
    <t>от "__"_______ 2020 года №___</t>
  </si>
  <si>
    <t>от "__"_________ 2020 года №___</t>
  </si>
  <si>
    <t>от "__"________ 2020 года №__</t>
  </si>
  <si>
    <t>от "__"_______ 2020 года №__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</si>
</sst>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_-* #,##0.0_р_._-;\-* #,##0.0_р_._-;_-* &quot;-&quot;??_р_._-;_-@_-"/>
    <numFmt numFmtId="176" formatCode="#,##0.00&quot;р.&quot;"/>
    <numFmt numFmtId="177" formatCode="#,##0.0_ ;\-#,##0.0\ "/>
    <numFmt numFmtId="178" formatCode="#,##0.0000"/>
    <numFmt numFmtId="179" formatCode="#,##0.00000000"/>
    <numFmt numFmtId="180" formatCode="#,##0.00000"/>
    <numFmt numFmtId="181" formatCode="#,##0.00_р_."/>
    <numFmt numFmtId="182" formatCode="_-* #,##0.0_р_._-;\-* #,##0.0_р_._-;_-* &quot;-&quot;?_р_._-;_-@_-"/>
    <numFmt numFmtId="183" formatCode="[$-FC19]d\ mmmm\ yyyy\ &quot;г.&quot;"/>
    <numFmt numFmtId="184" formatCode="#,##0.0000000"/>
    <numFmt numFmtId="185" formatCode="#,##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sz val="11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Arial Cyr"/>
      <family val="0"/>
    </font>
    <font>
      <sz val="11"/>
      <color theme="1"/>
      <name val="Times New Roman"/>
      <family val="1"/>
    </font>
    <font>
      <b/>
      <sz val="11"/>
      <color rgb="FFFF0000"/>
      <name val="Arial Cyr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90">
    <xf numFmtId="0" fontId="0" fillId="0" borderId="0" xfId="0" applyFont="1" applyAlignment="1">
      <alignment/>
    </xf>
    <xf numFmtId="0" fontId="3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10" xfId="53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0" xfId="53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172" fontId="3" fillId="0" borderId="0" xfId="53" applyNumberFormat="1" applyFont="1" applyFill="1" applyAlignment="1">
      <alignment vertical="center"/>
      <protection/>
    </xf>
    <xf numFmtId="172" fontId="3" fillId="0" borderId="10" xfId="5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13" fillId="0" borderId="0" xfId="53" applyFont="1" applyFill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7" fillId="0" borderId="10" xfId="53" applyFont="1" applyFill="1" applyBorder="1" applyAlignment="1">
      <alignment vertical="center" wrapText="1"/>
      <protection/>
    </xf>
    <xf numFmtId="0" fontId="15" fillId="0" borderId="0" xfId="53" applyFont="1" applyFill="1" applyBorder="1" applyAlignment="1">
      <alignment vertical="center"/>
      <protection/>
    </xf>
    <xf numFmtId="172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49" fontId="10" fillId="0" borderId="10" xfId="53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left" vertical="center" wrapText="1"/>
    </xf>
    <xf numFmtId="172" fontId="12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2" fontId="14" fillId="0" borderId="0" xfId="0" applyNumberFormat="1" applyFont="1" applyFill="1" applyAlignment="1">
      <alignment horizontal="right" vertical="center"/>
    </xf>
    <xf numFmtId="0" fontId="10" fillId="0" borderId="0" xfId="53" applyFont="1" applyFill="1" applyAlignment="1">
      <alignment vertical="center"/>
      <protection/>
    </xf>
    <xf numFmtId="172" fontId="7" fillId="0" borderId="10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vertical="center" wrapText="1"/>
      <protection/>
    </xf>
    <xf numFmtId="172" fontId="12" fillId="0" borderId="10" xfId="53" applyNumberFormat="1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right" vertical="center"/>
      <protection/>
    </xf>
    <xf numFmtId="172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2" fontId="3" fillId="0" borderId="0" xfId="53" applyNumberFormat="1" applyFont="1" applyFill="1" applyAlignment="1">
      <alignment horizontal="right" vertical="center"/>
      <protection/>
    </xf>
    <xf numFmtId="172" fontId="12" fillId="0" borderId="10" xfId="69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173" fontId="3" fillId="0" borderId="0" xfId="53" applyNumberFormat="1" applyFont="1" applyFill="1" applyAlignment="1">
      <alignment vertical="center"/>
      <protection/>
    </xf>
    <xf numFmtId="0" fontId="15" fillId="0" borderId="0" xfId="53" applyFont="1" applyFill="1" applyAlignment="1">
      <alignment vertical="center"/>
      <protection/>
    </xf>
    <xf numFmtId="0" fontId="70" fillId="0" borderId="0" xfId="0" applyFont="1" applyFill="1" applyAlignment="1">
      <alignment vertical="center"/>
    </xf>
    <xf numFmtId="0" fontId="4" fillId="0" borderId="0" xfId="53" applyFont="1" applyFill="1" applyAlignment="1">
      <alignment vertical="center"/>
      <protection/>
    </xf>
    <xf numFmtId="172" fontId="4" fillId="0" borderId="0" xfId="53" applyNumberFormat="1" applyFont="1" applyFill="1" applyAlignment="1">
      <alignment vertical="center"/>
      <protection/>
    </xf>
    <xf numFmtId="0" fontId="2" fillId="0" borderId="0" xfId="53" applyFill="1" applyAlignment="1">
      <alignment vertical="center"/>
      <protection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vertical="center"/>
      <protection/>
    </xf>
    <xf numFmtId="0" fontId="2" fillId="0" borderId="10" xfId="53" applyFont="1" applyFill="1" applyBorder="1" applyAlignment="1">
      <alignment vertical="center"/>
      <protection/>
    </xf>
    <xf numFmtId="172" fontId="15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Fill="1" applyBorder="1" applyAlignment="1">
      <alignment vertical="center"/>
      <protection/>
    </xf>
    <xf numFmtId="172" fontId="2" fillId="0" borderId="0" xfId="53" applyNumberForma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vertical="center"/>
      <protection/>
    </xf>
    <xf numFmtId="0" fontId="16" fillId="0" borderId="0" xfId="53" applyFont="1" applyFill="1" applyBorder="1" applyAlignment="1">
      <alignment vertical="center"/>
      <protection/>
    </xf>
    <xf numFmtId="172" fontId="16" fillId="0" borderId="0" xfId="53" applyNumberFormat="1" applyFont="1" applyFill="1" applyBorder="1" applyAlignment="1">
      <alignment horizontal="center" vertical="center"/>
      <protection/>
    </xf>
    <xf numFmtId="172" fontId="2" fillId="0" borderId="0" xfId="53" applyNumberFormat="1" applyFill="1" applyAlignment="1">
      <alignment vertical="center"/>
      <protection/>
    </xf>
    <xf numFmtId="172" fontId="10" fillId="0" borderId="10" xfId="68" applyNumberFormat="1" applyFont="1" applyFill="1" applyBorder="1" applyAlignment="1">
      <alignment horizontal="center" vertical="center"/>
    </xf>
    <xf numFmtId="172" fontId="12" fillId="0" borderId="10" xfId="68" applyNumberFormat="1" applyFont="1" applyFill="1" applyBorder="1" applyAlignment="1">
      <alignment horizontal="center" vertical="center"/>
    </xf>
    <xf numFmtId="172" fontId="12" fillId="0" borderId="12" xfId="53" applyNumberFormat="1" applyFont="1" applyFill="1" applyBorder="1" applyAlignment="1">
      <alignment horizontal="center" vertical="center" wrapText="1"/>
      <protection/>
    </xf>
    <xf numFmtId="172" fontId="12" fillId="0" borderId="13" xfId="53" applyNumberFormat="1" applyFont="1" applyFill="1" applyBorder="1" applyAlignment="1">
      <alignment vertical="center" wrapText="1"/>
      <protection/>
    </xf>
    <xf numFmtId="0" fontId="72" fillId="0" borderId="10" xfId="53" applyFont="1" applyFill="1" applyBorder="1" applyAlignment="1">
      <alignment vertical="center"/>
      <protection/>
    </xf>
    <xf numFmtId="0" fontId="73" fillId="0" borderId="10" xfId="53" applyFont="1" applyFill="1" applyBorder="1" applyAlignment="1">
      <alignment vertical="center" wrapText="1"/>
      <protection/>
    </xf>
    <xf numFmtId="0" fontId="74" fillId="0" borderId="0" xfId="53" applyFont="1" applyFill="1" applyAlignment="1">
      <alignment vertical="center"/>
      <protection/>
    </xf>
    <xf numFmtId="186" fontId="73" fillId="0" borderId="10" xfId="53" applyNumberFormat="1" applyFont="1" applyFill="1" applyBorder="1" applyAlignment="1">
      <alignment horizontal="center" vertical="center"/>
      <protection/>
    </xf>
    <xf numFmtId="172" fontId="7" fillId="0" borderId="0" xfId="0" applyNumberFormat="1" applyFont="1" applyFill="1" applyAlignment="1">
      <alignment horizontal="left"/>
    </xf>
    <xf numFmtId="0" fontId="12" fillId="0" borderId="10" xfId="53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vertical="center"/>
      <protection/>
    </xf>
    <xf numFmtId="0" fontId="10" fillId="0" borderId="10" xfId="53" applyFont="1" applyFill="1" applyBorder="1" applyAlignment="1">
      <alignment vertical="center" wrapText="1"/>
      <protection/>
    </xf>
    <xf numFmtId="0" fontId="10" fillId="0" borderId="0" xfId="55" applyFont="1" applyFill="1" applyAlignment="1">
      <alignment vertical="center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0" fontId="10" fillId="0" borderId="0" xfId="55" applyFont="1" applyFill="1">
      <alignment/>
      <protection/>
    </xf>
    <xf numFmtId="172" fontId="10" fillId="0" borderId="10" xfId="69" applyNumberFormat="1" applyFont="1" applyFill="1" applyBorder="1" applyAlignment="1">
      <alignment horizontal="center" vertical="center" wrapText="1"/>
    </xf>
    <xf numFmtId="172" fontId="10" fillId="0" borderId="10" xfId="55" applyNumberFormat="1" applyFont="1" applyFill="1" applyBorder="1" applyAlignment="1">
      <alignment horizontal="center" vertical="center"/>
      <protection/>
    </xf>
    <xf numFmtId="0" fontId="12" fillId="0" borderId="10" xfId="55" applyFont="1" applyFill="1" applyBorder="1" applyAlignment="1">
      <alignment horizontal="left" vertical="top" wrapText="1"/>
      <protection/>
    </xf>
    <xf numFmtId="0" fontId="12" fillId="0" borderId="0" xfId="55" applyFont="1" applyFill="1" applyAlignment="1">
      <alignment horizontal="left"/>
      <protection/>
    </xf>
    <xf numFmtId="176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2" fillId="0" borderId="0" xfId="55" applyFont="1" applyFill="1" applyAlignment="1">
      <alignment vertical="center"/>
      <protection/>
    </xf>
    <xf numFmtId="49" fontId="12" fillId="0" borderId="10" xfId="55" applyNumberFormat="1" applyFont="1" applyFill="1" applyBorder="1" applyAlignment="1">
      <alignment vertical="top" wrapText="1"/>
      <protection/>
    </xf>
    <xf numFmtId="172" fontId="12" fillId="0" borderId="10" xfId="69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0" fillId="0" borderId="0" xfId="53" applyFont="1" applyFill="1" applyAlignment="1">
      <alignment horizontal="right"/>
      <protection/>
    </xf>
    <xf numFmtId="0" fontId="12" fillId="0" borderId="10" xfId="53" applyFont="1" applyFill="1" applyBorder="1" applyAlignment="1">
      <alignment vertical="center"/>
      <protection/>
    </xf>
    <xf numFmtId="0" fontId="10" fillId="0" borderId="10" xfId="53" applyFont="1" applyFill="1" applyBorder="1" applyAlignment="1">
      <alignment horizontal="left" vertical="center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172" fontId="14" fillId="0" borderId="1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11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11" fontId="12" fillId="0" borderId="10" xfId="0" applyNumberFormat="1" applyFont="1" applyFill="1" applyBorder="1" applyAlignment="1">
      <alignment horizontal="left" vertical="center" wrapText="1"/>
    </xf>
    <xf numFmtId="171" fontId="12" fillId="0" borderId="10" xfId="69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left" vertical="center" wrapText="1"/>
    </xf>
    <xf numFmtId="171" fontId="10" fillId="0" borderId="10" xfId="69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top" wrapText="1"/>
    </xf>
    <xf numFmtId="11" fontId="10" fillId="0" borderId="10" xfId="0" applyNumberFormat="1" applyFont="1" applyFill="1" applyBorder="1" applyAlignment="1">
      <alignment vertical="top" wrapText="1"/>
    </xf>
    <xf numFmtId="174" fontId="10" fillId="0" borderId="10" xfId="0" applyNumberFormat="1" applyFont="1" applyFill="1" applyBorder="1" applyAlignment="1">
      <alignment horizontal="left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176" fontId="10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172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172" fontId="12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76" fontId="12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/>
    </xf>
    <xf numFmtId="0" fontId="10" fillId="0" borderId="15" xfId="53" applyFont="1" applyFill="1" applyBorder="1" applyAlignment="1">
      <alignment horizontal="left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vertical="center" wrapText="1"/>
    </xf>
    <xf numFmtId="0" fontId="10" fillId="0" borderId="17" xfId="53" applyFont="1" applyFill="1" applyBorder="1" applyAlignment="1">
      <alignment horizontal="left" vertical="center"/>
      <protection/>
    </xf>
    <xf numFmtId="173" fontId="10" fillId="0" borderId="10" xfId="0" applyNumberFormat="1" applyFont="1" applyFill="1" applyBorder="1" applyAlignment="1">
      <alignment horizontal="center" vertical="center"/>
    </xf>
    <xf numFmtId="0" fontId="10" fillId="0" borderId="18" xfId="53" applyFont="1" applyFill="1" applyBorder="1" applyAlignment="1">
      <alignment horizontal="left" vertical="center"/>
      <protection/>
    </xf>
    <xf numFmtId="11" fontId="10" fillId="0" borderId="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left" vertical="top" wrapText="1"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vertical="top" wrapText="1"/>
      <protection/>
    </xf>
    <xf numFmtId="0" fontId="10" fillId="0" borderId="0" xfId="53" applyFont="1" applyFill="1" applyAlignment="1">
      <alignment horizontal="right" vertical="center"/>
      <protection/>
    </xf>
    <xf numFmtId="172" fontId="10" fillId="0" borderId="0" xfId="53" applyNumberFormat="1" applyFont="1" applyFill="1" applyAlignment="1">
      <alignment vertical="center"/>
      <protection/>
    </xf>
    <xf numFmtId="0" fontId="20" fillId="0" borderId="0" xfId="53" applyFont="1" applyFill="1" applyAlignment="1">
      <alignment vertical="center"/>
      <protection/>
    </xf>
    <xf numFmtId="0" fontId="12" fillId="0" borderId="0" xfId="53" applyFont="1" applyFill="1" applyAlignment="1">
      <alignment horizontal="center" vertical="center" wrapText="1"/>
      <protection/>
    </xf>
    <xf numFmtId="0" fontId="18" fillId="0" borderId="0" xfId="53" applyFont="1" applyFill="1" applyAlignment="1">
      <alignment vertical="center"/>
      <protection/>
    </xf>
    <xf numFmtId="0" fontId="12" fillId="0" borderId="10" xfId="53" applyFont="1" applyFill="1" applyBorder="1" applyAlignment="1">
      <alignment vertical="center" wrapText="1"/>
      <protection/>
    </xf>
    <xf numFmtId="172" fontId="10" fillId="0" borderId="10" xfId="53" applyNumberFormat="1" applyFont="1" applyFill="1" applyBorder="1" applyAlignment="1">
      <alignment horizontal="center" vertical="center"/>
      <protection/>
    </xf>
    <xf numFmtId="172" fontId="18" fillId="0" borderId="0" xfId="53" applyNumberFormat="1" applyFont="1" applyFill="1" applyAlignment="1">
      <alignment vertical="center"/>
      <protection/>
    </xf>
    <xf numFmtId="0" fontId="10" fillId="0" borderId="0" xfId="53" applyFont="1" applyFill="1" applyAlignment="1">
      <alignment vertical="center" wrapText="1"/>
      <protection/>
    </xf>
    <xf numFmtId="172" fontId="10" fillId="0" borderId="0" xfId="53" applyNumberFormat="1" applyFont="1" applyFill="1" applyAlignment="1">
      <alignment horizontal="right" vertical="center"/>
      <protection/>
    </xf>
    <xf numFmtId="0" fontId="10" fillId="0" borderId="0" xfId="53" applyFont="1" applyFill="1" applyAlignment="1">
      <alignment horizontal="center" vertical="center"/>
      <protection/>
    </xf>
    <xf numFmtId="49" fontId="10" fillId="0" borderId="0" xfId="53" applyNumberFormat="1" applyFont="1" applyFill="1" applyAlignment="1">
      <alignment vertical="center" wrapText="1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4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 wrapText="1"/>
    </xf>
    <xf numFmtId="0" fontId="14" fillId="0" borderId="0" xfId="53" applyFont="1" applyFill="1" applyAlignment="1">
      <alignment horizontal="center" vertical="center"/>
      <protection/>
    </xf>
    <xf numFmtId="49" fontId="14" fillId="0" borderId="0" xfId="53" applyNumberFormat="1" applyFont="1" applyFill="1" applyAlignment="1">
      <alignment vertical="center" wrapText="1"/>
      <protection/>
    </xf>
    <xf numFmtId="0" fontId="17" fillId="0" borderId="0" xfId="53" applyFont="1" applyFill="1" applyAlignment="1">
      <alignment vertical="center"/>
      <protection/>
    </xf>
    <xf numFmtId="172" fontId="17" fillId="0" borderId="10" xfId="53" applyNumberFormat="1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49" fontId="17" fillId="0" borderId="10" xfId="53" applyNumberFormat="1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172" fontId="14" fillId="0" borderId="10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left" vertical="top" wrapText="1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173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horizontal="left" vertical="center" wrapText="1"/>
      <protection/>
    </xf>
    <xf numFmtId="0" fontId="75" fillId="0" borderId="10" xfId="0" applyFont="1" applyFill="1" applyBorder="1" applyAlignment="1">
      <alignment vertical="center"/>
    </xf>
    <xf numFmtId="2" fontId="14" fillId="0" borderId="10" xfId="53" applyNumberFormat="1" applyFont="1" applyFill="1" applyBorder="1" applyAlignment="1">
      <alignment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9" fontId="10" fillId="0" borderId="0" xfId="53" applyNumberFormat="1" applyFont="1" applyFill="1" applyBorder="1" applyAlignment="1">
      <alignment vertical="center" wrapText="1"/>
      <protection/>
    </xf>
    <xf numFmtId="172" fontId="14" fillId="0" borderId="0" xfId="53" applyNumberFormat="1" applyFont="1" applyFill="1" applyBorder="1" applyAlignment="1">
      <alignment horizontal="center" vertical="center"/>
      <protection/>
    </xf>
    <xf numFmtId="49" fontId="14" fillId="0" borderId="0" xfId="53" applyNumberFormat="1" applyFont="1" applyFill="1" applyAlignment="1">
      <alignment horizontal="right" vertical="center" wrapText="1"/>
      <protection/>
    </xf>
    <xf numFmtId="0" fontId="14" fillId="0" borderId="0" xfId="53" applyFont="1" applyFill="1" applyAlignment="1">
      <alignment vertical="center" wrapText="1"/>
      <protection/>
    </xf>
    <xf numFmtId="172" fontId="10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Alignment="1">
      <alignment vertical="center" wrapText="1"/>
    </xf>
    <xf numFmtId="172" fontId="14" fillId="0" borderId="0" xfId="53" applyNumberFormat="1" applyFont="1" applyFill="1" applyAlignment="1">
      <alignment horizontal="center" vertical="center"/>
      <protection/>
    </xf>
    <xf numFmtId="172" fontId="14" fillId="0" borderId="10" xfId="53" applyNumberFormat="1" applyFont="1" applyFill="1" applyBorder="1" applyAlignment="1">
      <alignment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0" fillId="0" borderId="10" xfId="53" applyNumberFormat="1" applyFont="1" applyFill="1" applyBorder="1" applyAlignment="1">
      <alignment vertical="center" wrapText="1"/>
      <protection/>
    </xf>
    <xf numFmtId="172" fontId="17" fillId="0" borderId="10" xfId="53" applyNumberFormat="1" applyFont="1" applyFill="1" applyBorder="1" applyAlignment="1">
      <alignment vertical="center"/>
      <protection/>
    </xf>
    <xf numFmtId="0" fontId="14" fillId="0" borderId="10" xfId="53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top"/>
    </xf>
    <xf numFmtId="0" fontId="75" fillId="0" borderId="10" xfId="0" applyFont="1" applyFill="1" applyBorder="1" applyAlignment="1">
      <alignment horizontal="justify" vertical="top"/>
    </xf>
    <xf numFmtId="172" fontId="10" fillId="0" borderId="0" xfId="57" applyNumberFormat="1" applyFont="1" applyFill="1" applyAlignment="1">
      <alignment horizontal="right" vertical="center"/>
      <protection/>
    </xf>
    <xf numFmtId="0" fontId="10" fillId="0" borderId="0" xfId="0" applyFont="1" applyFill="1" applyAlignment="1">
      <alignment horizontal="right"/>
    </xf>
    <xf numFmtId="172" fontId="1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 vertical="center"/>
    </xf>
    <xf numFmtId="0" fontId="12" fillId="0" borderId="10" xfId="53" applyFont="1" applyFill="1" applyBorder="1" applyAlignment="1">
      <alignment horizontal="left" vertical="center"/>
      <protection/>
    </xf>
    <xf numFmtId="172" fontId="10" fillId="0" borderId="10" xfId="53" applyNumberFormat="1" applyFont="1" applyFill="1" applyBorder="1" applyAlignment="1">
      <alignment vertical="center"/>
      <protection/>
    </xf>
    <xf numFmtId="172" fontId="10" fillId="0" borderId="0" xfId="68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8" fillId="0" borderId="0" xfId="53" applyFont="1" applyFill="1" applyAlignment="1">
      <alignment horizontal="center" vertical="center"/>
      <protection/>
    </xf>
    <xf numFmtId="0" fontId="18" fillId="0" borderId="0" xfId="53" applyFont="1" applyFill="1" applyAlignment="1">
      <alignment vertical="center" wrapText="1"/>
      <protection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vertical="center"/>
      <protection/>
    </xf>
    <xf numFmtId="172" fontId="18" fillId="0" borderId="0" xfId="68" applyNumberFormat="1" applyFont="1" applyFill="1" applyBorder="1" applyAlignment="1">
      <alignment horizontal="center" vertical="center"/>
    </xf>
    <xf numFmtId="0" fontId="10" fillId="0" borderId="10" xfId="53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horizontal="left" vertical="top" wrapText="1"/>
      <protection/>
    </xf>
    <xf numFmtId="172" fontId="17" fillId="0" borderId="10" xfId="53" applyNumberFormat="1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horizontal="center" vertical="top" wrapText="1"/>
      <protection/>
    </xf>
    <xf numFmtId="172" fontId="14" fillId="0" borderId="13" xfId="53" applyNumberFormat="1" applyFont="1" applyFill="1" applyBorder="1" applyAlignment="1">
      <alignment horizontal="center" vertical="center" wrapText="1"/>
      <protection/>
    </xf>
    <xf numFmtId="172" fontId="10" fillId="0" borderId="13" xfId="53" applyNumberFormat="1" applyFont="1" applyFill="1" applyBorder="1" applyAlignment="1">
      <alignment horizontal="center" vertical="center"/>
      <protection/>
    </xf>
    <xf numFmtId="172" fontId="10" fillId="0" borderId="13" xfId="53" applyNumberFormat="1" applyFont="1" applyFill="1" applyBorder="1" applyAlignment="1">
      <alignment horizontal="center" vertical="top"/>
      <protection/>
    </xf>
    <xf numFmtId="0" fontId="10" fillId="0" borderId="11" xfId="53" applyFont="1" applyFill="1" applyBorder="1" applyAlignment="1">
      <alignment vertical="top" wrapText="1"/>
      <protection/>
    </xf>
    <xf numFmtId="0" fontId="17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center" vertical="top" wrapText="1"/>
      <protection/>
    </xf>
    <xf numFmtId="172" fontId="12" fillId="0" borderId="10" xfId="53" applyNumberFormat="1" applyFont="1" applyFill="1" applyBorder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 wrapText="1"/>
      <protection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172" fontId="10" fillId="0" borderId="13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top" wrapText="1"/>
      <protection/>
    </xf>
    <xf numFmtId="0" fontId="14" fillId="0" borderId="10" xfId="53" applyFont="1" applyFill="1" applyBorder="1" applyAlignment="1">
      <alignment vertical="top" wrapText="1"/>
      <protection/>
    </xf>
    <xf numFmtId="172" fontId="12" fillId="0" borderId="13" xfId="68" applyNumberFormat="1" applyFont="1" applyFill="1" applyBorder="1" applyAlignment="1">
      <alignment horizontal="center" vertical="top"/>
    </xf>
    <xf numFmtId="0" fontId="10" fillId="0" borderId="13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vertical="top" wrapText="1"/>
      <protection/>
    </xf>
    <xf numFmtId="0" fontId="10" fillId="0" borderId="19" xfId="53" applyFont="1" applyFill="1" applyBorder="1" applyAlignment="1">
      <alignment horizontal="center" vertical="top" wrapText="1"/>
      <protection/>
    </xf>
    <xf numFmtId="172" fontId="10" fillId="0" borderId="10" xfId="53" applyNumberFormat="1" applyFont="1" applyFill="1" applyBorder="1" applyAlignment="1">
      <alignment horizontal="center" vertical="top" wrapText="1"/>
      <protection/>
    </xf>
    <xf numFmtId="172" fontId="10" fillId="0" borderId="13" xfId="53" applyNumberFormat="1" applyFont="1" applyFill="1" applyBorder="1" applyAlignment="1">
      <alignment horizontal="center" vertical="top" wrapText="1"/>
      <protection/>
    </xf>
    <xf numFmtId="172" fontId="12" fillId="0" borderId="10" xfId="53" applyNumberFormat="1" applyFont="1" applyFill="1" applyBorder="1" applyAlignment="1">
      <alignment horizontal="center" vertical="top" wrapText="1"/>
      <protection/>
    </xf>
    <xf numFmtId="172" fontId="12" fillId="0" borderId="13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Fill="1" applyAlignment="1">
      <alignment horizontal="center" vertical="center"/>
      <protection/>
    </xf>
    <xf numFmtId="0" fontId="17" fillId="0" borderId="10" xfId="53" applyFont="1" applyFill="1" applyBorder="1" applyAlignment="1">
      <alignment horizontal="left" vertical="center" wrapText="1"/>
      <protection/>
    </xf>
    <xf numFmtId="172" fontId="18" fillId="0" borderId="0" xfId="68" applyNumberFormat="1" applyFont="1" applyFill="1" applyAlignment="1">
      <alignment horizontal="center" vertical="center"/>
    </xf>
    <xf numFmtId="0" fontId="10" fillId="0" borderId="0" xfId="55" applyFont="1" applyFill="1" applyAlignment="1">
      <alignment vertical="top"/>
      <protection/>
    </xf>
    <xf numFmtId="171" fontId="14" fillId="0" borderId="0" xfId="69" applyFont="1" applyFill="1" applyAlignment="1">
      <alignment horizontal="center" vertical="center"/>
    </xf>
    <xf numFmtId="171" fontId="14" fillId="0" borderId="0" xfId="69" applyFont="1" applyFill="1" applyAlignment="1">
      <alignment horizontal="right" vertical="center"/>
    </xf>
    <xf numFmtId="0" fontId="10" fillId="0" borderId="0" xfId="55" applyFont="1" applyFill="1" applyBorder="1" applyAlignment="1">
      <alignment vertical="top"/>
      <protection/>
    </xf>
    <xf numFmtId="0" fontId="10" fillId="0" borderId="0" xfId="58" applyFont="1" applyFill="1" applyAlignment="1">
      <alignment horizontal="center" vertical="center"/>
      <protection/>
    </xf>
    <xf numFmtId="0" fontId="10" fillId="0" borderId="0" xfId="55" applyFont="1" applyFill="1" applyAlignment="1">
      <alignment horizontal="center" vertical="center"/>
      <protection/>
    </xf>
    <xf numFmtId="0" fontId="10" fillId="0" borderId="0" xfId="55" applyFont="1" applyFill="1" applyAlignment="1">
      <alignment wrapText="1"/>
      <protection/>
    </xf>
    <xf numFmtId="0" fontId="10" fillId="0" borderId="0" xfId="0" applyFont="1" applyFill="1" applyAlignment="1">
      <alignment/>
    </xf>
    <xf numFmtId="171" fontId="10" fillId="0" borderId="10" xfId="66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72" fontId="12" fillId="0" borderId="10" xfId="69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60" fillId="0" borderId="10" xfId="0" applyFont="1" applyBorder="1" applyAlignment="1">
      <alignment vertical="center"/>
    </xf>
    <xf numFmtId="0" fontId="10" fillId="0" borderId="0" xfId="0" applyFont="1" applyFill="1" applyAlignment="1">
      <alignment vertical="top" wrapText="1"/>
    </xf>
    <xf numFmtId="1" fontId="10" fillId="0" borderId="0" xfId="69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" fontId="10" fillId="0" borderId="0" xfId="53" applyNumberFormat="1" applyFont="1" applyFill="1" applyAlignment="1">
      <alignment horizontal="center" vertical="center"/>
      <protection/>
    </xf>
    <xf numFmtId="1" fontId="10" fillId="0" borderId="0" xfId="57" applyNumberFormat="1" applyFont="1" applyFill="1" applyAlignment="1">
      <alignment horizontal="center" vertical="center"/>
      <protection/>
    </xf>
    <xf numFmtId="1" fontId="12" fillId="0" borderId="10" xfId="69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" fontId="10" fillId="0" borderId="10" xfId="69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1" fontId="10" fillId="0" borderId="10" xfId="69" applyNumberFormat="1" applyFont="1" applyFill="1" applyBorder="1" applyAlignment="1">
      <alignment horizontal="center" vertical="center"/>
    </xf>
    <xf numFmtId="172" fontId="10" fillId="0" borderId="10" xfId="69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top"/>
    </xf>
    <xf numFmtId="1" fontId="12" fillId="0" borderId="10" xfId="69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vertical="top"/>
      <protection/>
    </xf>
    <xf numFmtId="171" fontId="12" fillId="0" borderId="10" xfId="69" applyFont="1" applyFill="1" applyBorder="1" applyAlignment="1">
      <alignment horizontal="center" vertical="center"/>
    </xf>
    <xf numFmtId="171" fontId="10" fillId="0" borderId="10" xfId="69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74" fontId="10" fillId="0" borderId="10" xfId="0" applyNumberFormat="1" applyFont="1" applyFill="1" applyBorder="1" applyAlignment="1">
      <alignment vertical="top" wrapText="1"/>
    </xf>
    <xf numFmtId="49" fontId="12" fillId="0" borderId="10" xfId="53" applyNumberFormat="1" applyFont="1" applyFill="1" applyBorder="1" applyAlignment="1">
      <alignment horizontal="left" vertical="center" wrapText="1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174" fontId="12" fillId="0" borderId="10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vertical="top" wrapText="1"/>
    </xf>
    <xf numFmtId="172" fontId="10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11" fillId="0" borderId="13" xfId="53" applyNumberFormat="1" applyFont="1" applyFill="1" applyBorder="1" applyAlignment="1">
      <alignment horizontal="center" vertical="center" wrapText="1"/>
      <protection/>
    </xf>
    <xf numFmtId="1" fontId="3" fillId="0" borderId="10" xfId="69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top" wrapText="1"/>
    </xf>
    <xf numFmtId="1" fontId="75" fillId="0" borderId="10" xfId="69" applyNumberFormat="1" applyFont="1" applyFill="1" applyBorder="1" applyAlignment="1">
      <alignment horizontal="center" vertical="center" wrapText="1"/>
    </xf>
    <xf numFmtId="49" fontId="75" fillId="0" borderId="10" xfId="53" applyNumberFormat="1" applyFont="1" applyFill="1" applyBorder="1" applyAlignment="1">
      <alignment horizontal="center" vertical="center" wrapText="1"/>
      <protection/>
    </xf>
    <xf numFmtId="172" fontId="75" fillId="0" borderId="10" xfId="69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11" fontId="75" fillId="0" borderId="10" xfId="0" applyNumberFormat="1" applyFont="1" applyFill="1" applyBorder="1" applyAlignment="1">
      <alignment vertical="top" wrapText="1"/>
    </xf>
    <xf numFmtId="172" fontId="14" fillId="0" borderId="10" xfId="53" applyNumberFormat="1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172" fontId="10" fillId="0" borderId="10" xfId="53" applyNumberFormat="1" applyFont="1" applyFill="1" applyBorder="1" applyAlignment="1">
      <alignment horizontal="center" vertical="top"/>
      <protection/>
    </xf>
    <xf numFmtId="172" fontId="18" fillId="0" borderId="16" xfId="68" applyNumberFormat="1" applyFont="1" applyFill="1" applyBorder="1" applyAlignment="1">
      <alignment horizontal="center" vertical="center"/>
    </xf>
    <xf numFmtId="172" fontId="12" fillId="0" borderId="10" xfId="68" applyNumberFormat="1" applyFont="1" applyFill="1" applyBorder="1" applyAlignment="1">
      <alignment horizontal="center" vertical="top"/>
    </xf>
    <xf numFmtId="0" fontId="10" fillId="0" borderId="20" xfId="53" applyFont="1" applyFill="1" applyBorder="1" applyAlignment="1">
      <alignment horizontal="left" vertical="top" wrapText="1"/>
      <protection/>
    </xf>
    <xf numFmtId="172" fontId="10" fillId="0" borderId="10" xfId="53" applyNumberFormat="1" applyFont="1" applyFill="1" applyBorder="1" applyAlignment="1">
      <alignment horizontal="left" vertical="top"/>
      <protection/>
    </xf>
    <xf numFmtId="0" fontId="10" fillId="0" borderId="10" xfId="68" applyNumberFormat="1" applyFont="1" applyFill="1" applyBorder="1" applyAlignment="1">
      <alignment horizontal="center" vertical="top"/>
    </xf>
    <xf numFmtId="172" fontId="10" fillId="0" borderId="10" xfId="68" applyNumberFormat="1" applyFont="1" applyFill="1" applyBorder="1" applyAlignment="1">
      <alignment horizontal="center" vertical="top"/>
    </xf>
    <xf numFmtId="171" fontId="18" fillId="0" borderId="0" xfId="68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172" fontId="12" fillId="33" borderId="10" xfId="53" applyNumberFormat="1" applyFont="1" applyFill="1" applyBorder="1" applyAlignment="1">
      <alignment horizontal="center" vertical="center"/>
      <protection/>
    </xf>
    <xf numFmtId="0" fontId="10" fillId="33" borderId="0" xfId="53" applyFont="1" applyFill="1" applyAlignment="1">
      <alignment vertical="center"/>
      <protection/>
    </xf>
    <xf numFmtId="172" fontId="14" fillId="0" borderId="10" xfId="53" applyNumberFormat="1" applyFont="1" applyFill="1" applyBorder="1" applyAlignment="1">
      <alignment horizontal="left" vertical="center" wrapText="1"/>
      <protection/>
    </xf>
    <xf numFmtId="172" fontId="22" fillId="0" borderId="10" xfId="53" applyNumberFormat="1" applyFont="1" applyFill="1" applyBorder="1" applyAlignment="1">
      <alignment horizontal="center" vertical="center" wrapText="1"/>
      <protection/>
    </xf>
    <xf numFmtId="172" fontId="22" fillId="0" borderId="13" xfId="53" applyNumberFormat="1" applyFont="1" applyFill="1" applyBorder="1" applyAlignment="1">
      <alignment horizontal="center" vertical="center" wrapText="1"/>
      <protection/>
    </xf>
    <xf numFmtId="49" fontId="12" fillId="0" borderId="10" xfId="69" applyNumberFormat="1" applyFont="1" applyFill="1" applyBorder="1" applyAlignment="1">
      <alignment horizontal="center" vertical="center"/>
    </xf>
    <xf numFmtId="49" fontId="10" fillId="0" borderId="10" xfId="69" applyNumberFormat="1" applyFont="1" applyFill="1" applyBorder="1" applyAlignment="1">
      <alignment horizontal="center" vertical="center"/>
    </xf>
    <xf numFmtId="173" fontId="10" fillId="0" borderId="0" xfId="53" applyNumberFormat="1" applyFont="1" applyFill="1" applyAlignment="1">
      <alignment vertical="center"/>
      <protection/>
    </xf>
    <xf numFmtId="173" fontId="10" fillId="0" borderId="10" xfId="53" applyNumberFormat="1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vertical="center"/>
      <protection/>
    </xf>
    <xf numFmtId="0" fontId="18" fillId="0" borderId="10" xfId="53" applyFont="1" applyFill="1" applyBorder="1" applyAlignment="1">
      <alignment vertical="center"/>
      <protection/>
    </xf>
    <xf numFmtId="0" fontId="76" fillId="0" borderId="0" xfId="53" applyFont="1" applyFill="1" applyAlignment="1">
      <alignment vertical="center"/>
      <protection/>
    </xf>
    <xf numFmtId="0" fontId="20" fillId="0" borderId="0" xfId="53" applyFont="1" applyFill="1" applyBorder="1" applyAlignment="1">
      <alignment vertical="center"/>
      <protection/>
    </xf>
    <xf numFmtId="172" fontId="20" fillId="0" borderId="0" xfId="53" applyNumberFormat="1" applyFont="1" applyFill="1" applyBorder="1" applyAlignment="1">
      <alignment horizontal="center" vertical="center"/>
      <protection/>
    </xf>
    <xf numFmtId="0" fontId="18" fillId="0" borderId="0" xfId="53" applyFont="1" applyFill="1" applyBorder="1" applyAlignment="1">
      <alignment vertical="center"/>
      <protection/>
    </xf>
    <xf numFmtId="172" fontId="18" fillId="0" borderId="0" xfId="53" applyNumberFormat="1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vertical="center"/>
      <protection/>
    </xf>
    <xf numFmtId="172" fontId="20" fillId="0" borderId="0" xfId="53" applyNumberFormat="1" applyFont="1" applyFill="1" applyBorder="1" applyAlignment="1">
      <alignment horizontal="center" vertical="center"/>
      <protection/>
    </xf>
    <xf numFmtId="173" fontId="10" fillId="0" borderId="0" xfId="53" applyNumberFormat="1" applyFont="1" applyFill="1" applyAlignment="1">
      <alignment horizontal="right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172" fontId="11" fillId="0" borderId="10" xfId="57" applyNumberFormat="1" applyFont="1" applyFill="1" applyBorder="1" applyAlignment="1">
      <alignment horizontal="center"/>
      <protection/>
    </xf>
    <xf numFmtId="0" fontId="11" fillId="0" borderId="0" xfId="57" applyFont="1" applyFill="1">
      <alignment/>
      <protection/>
    </xf>
    <xf numFmtId="0" fontId="8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 horizontal="justify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/>
      <protection/>
    </xf>
    <xf numFmtId="0" fontId="77" fillId="0" borderId="10" xfId="0" applyFont="1" applyBorder="1" applyAlignment="1">
      <alignment horizontal="left" vertical="top" wrapText="1"/>
    </xf>
    <xf numFmtId="0" fontId="77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top" wrapText="1"/>
    </xf>
    <xf numFmtId="0" fontId="11" fillId="0" borderId="10" xfId="53" applyFont="1" applyFill="1" applyBorder="1" applyAlignment="1">
      <alignment horizontal="center" vertical="center"/>
      <protection/>
    </xf>
    <xf numFmtId="0" fontId="77" fillId="0" borderId="10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49" fontId="11" fillId="0" borderId="10" xfId="53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left" vertical="top" wrapText="1"/>
    </xf>
    <xf numFmtId="49" fontId="8" fillId="0" borderId="12" xfId="53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53" applyFont="1" applyFill="1" applyAlignment="1">
      <alignment/>
      <protection/>
    </xf>
    <xf numFmtId="0" fontId="77" fillId="0" borderId="10" xfId="0" applyFont="1" applyFill="1" applyBorder="1" applyAlignment="1">
      <alignment horizontal="center" vertical="center" wrapText="1"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justify" vertical="center" wrapText="1"/>
      <protection/>
    </xf>
    <xf numFmtId="0" fontId="11" fillId="0" borderId="10" xfId="53" applyFont="1" applyFill="1" applyBorder="1" applyAlignment="1">
      <alignment horizontal="justify" vertical="center"/>
      <protection/>
    </xf>
    <xf numFmtId="0" fontId="77" fillId="0" borderId="10" xfId="0" applyFont="1" applyFill="1" applyBorder="1" applyAlignment="1">
      <alignment wrapText="1"/>
    </xf>
    <xf numFmtId="0" fontId="8" fillId="0" borderId="10" xfId="53" applyFont="1" applyFill="1" applyBorder="1" applyAlignment="1">
      <alignment horizontal="center" vertical="center"/>
      <protection/>
    </xf>
    <xf numFmtId="0" fontId="77" fillId="0" borderId="0" xfId="0" applyFont="1" applyAlignment="1">
      <alignment/>
    </xf>
    <xf numFmtId="0" fontId="77" fillId="0" borderId="10" xfId="0" applyFont="1" applyFill="1" applyBorder="1" applyAlignment="1">
      <alignment vertical="top" wrapText="1"/>
    </xf>
    <xf numFmtId="0" fontId="75" fillId="0" borderId="0" xfId="0" applyFont="1" applyAlignment="1">
      <alignment/>
    </xf>
    <xf numFmtId="0" fontId="14" fillId="0" borderId="0" xfId="0" applyFont="1" applyAlignment="1">
      <alignment horizontal="right"/>
    </xf>
    <xf numFmtId="0" fontId="23" fillId="0" borderId="0" xfId="0" applyFont="1" applyAlignment="1">
      <alignment/>
    </xf>
    <xf numFmtId="0" fontId="19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172" fontId="14" fillId="0" borderId="0" xfId="69" applyNumberFormat="1" applyFont="1" applyFill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34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/>
    </xf>
    <xf numFmtId="0" fontId="14" fillId="0" borderId="22" xfId="0" applyFont="1" applyBorder="1" applyAlignment="1">
      <alignment/>
    </xf>
    <xf numFmtId="181" fontId="14" fillId="0" borderId="22" xfId="0" applyNumberFormat="1" applyFont="1" applyBorder="1" applyAlignment="1">
      <alignment horizontal="center"/>
    </xf>
    <xf numFmtId="4" fontId="75" fillId="0" borderId="23" xfId="0" applyNumberFormat="1" applyFont="1" applyBorder="1" applyAlignment="1">
      <alignment horizontal="center"/>
    </xf>
    <xf numFmtId="4" fontId="75" fillId="0" borderId="22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1" xfId="0" applyFont="1" applyBorder="1" applyAlignment="1">
      <alignment/>
    </xf>
    <xf numFmtId="181" fontId="17" fillId="0" borderId="21" xfId="0" applyNumberFormat="1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14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center"/>
    </xf>
    <xf numFmtId="0" fontId="10" fillId="35" borderId="10" xfId="0" applyFont="1" applyFill="1" applyBorder="1" applyAlignment="1">
      <alignment vertical="top" wrapText="1"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top" wrapText="1"/>
      <protection/>
    </xf>
    <xf numFmtId="0" fontId="11" fillId="0" borderId="10" xfId="54" applyFont="1" applyFill="1" applyBorder="1" applyAlignment="1">
      <alignment horizontal="center" vertical="center"/>
      <protection/>
    </xf>
    <xf numFmtId="49" fontId="11" fillId="0" borderId="10" xfId="54" applyNumberFormat="1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left" vertical="top" wrapText="1"/>
      <protection/>
    </xf>
    <xf numFmtId="0" fontId="77" fillId="0" borderId="11" xfId="0" applyFont="1" applyFill="1" applyBorder="1" applyAlignment="1">
      <alignment horizontal="left" vertical="top" wrapText="1"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 vertical="top" wrapText="1"/>
      <protection/>
    </xf>
    <xf numFmtId="172" fontId="0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26" fillId="0" borderId="10" xfId="56" applyFont="1" applyFill="1" applyBorder="1" applyAlignment="1">
      <alignment horizontal="center" vertical="center" wrapText="1"/>
      <protection/>
    </xf>
    <xf numFmtId="0" fontId="77" fillId="0" borderId="0" xfId="0" applyFont="1" applyFill="1" applyAlignment="1">
      <alignment vertical="center"/>
    </xf>
    <xf numFmtId="0" fontId="77" fillId="0" borderId="0" xfId="0" applyFont="1" applyFill="1" applyAlignment="1">
      <alignment horizontal="center" vertical="center"/>
    </xf>
    <xf numFmtId="0" fontId="77" fillId="0" borderId="0" xfId="0" applyFont="1" applyAlignment="1">
      <alignment/>
    </xf>
    <xf numFmtId="0" fontId="77" fillId="0" borderId="0" xfId="0" applyFont="1" applyFill="1" applyAlignment="1">
      <alignment/>
    </xf>
    <xf numFmtId="172" fontId="10" fillId="35" borderId="10" xfId="69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/>
    </xf>
    <xf numFmtId="11" fontId="12" fillId="0" borderId="10" xfId="0" applyNumberFormat="1" applyFont="1" applyFill="1" applyBorder="1" applyAlignment="1">
      <alignment vertical="top" wrapText="1"/>
    </xf>
    <xf numFmtId="172" fontId="10" fillId="0" borderId="0" xfId="0" applyNumberFormat="1" applyFont="1" applyFill="1" applyAlignment="1">
      <alignment/>
    </xf>
    <xf numFmtId="172" fontId="10" fillId="33" borderId="10" xfId="69" applyNumberFormat="1" applyFont="1" applyFill="1" applyBorder="1" applyAlignment="1">
      <alignment horizontal="center" vertical="center" wrapText="1"/>
    </xf>
    <xf numFmtId="1" fontId="10" fillId="33" borderId="10" xfId="69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24" fillId="0" borderId="0" xfId="57" applyFont="1" applyFill="1">
      <alignment/>
      <protection/>
    </xf>
    <xf numFmtId="0" fontId="8" fillId="0" borderId="0" xfId="57" applyFont="1" applyFill="1" applyAlignment="1">
      <alignment horizontal="center" vertical="center" wrapText="1"/>
      <protection/>
    </xf>
    <xf numFmtId="0" fontId="11" fillId="0" borderId="0" xfId="57" applyFont="1" applyFill="1" applyAlignment="1">
      <alignment horizontal="right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172" fontId="8" fillId="0" borderId="10" xfId="57" applyNumberFormat="1" applyFont="1" applyFill="1" applyBorder="1" applyAlignment="1">
      <alignment horizontal="center" vertical="center"/>
      <protection/>
    </xf>
    <xf numFmtId="172" fontId="24" fillId="0" borderId="0" xfId="57" applyNumberFormat="1" applyFont="1" applyFill="1">
      <alignment/>
      <protection/>
    </xf>
    <xf numFmtId="4" fontId="75" fillId="0" borderId="23" xfId="0" applyNumberFormat="1" applyFont="1" applyBorder="1" applyAlignment="1">
      <alignment horizontal="center"/>
    </xf>
    <xf numFmtId="4" fontId="75" fillId="0" borderId="22" xfId="0" applyNumberFormat="1" applyFont="1" applyBorder="1" applyAlignment="1">
      <alignment horizontal="center"/>
    </xf>
    <xf numFmtId="0" fontId="11" fillId="0" borderId="11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justify" vertical="center"/>
    </xf>
    <xf numFmtId="0" fontId="75" fillId="0" borderId="10" xfId="0" applyFont="1" applyBorder="1" applyAlignment="1">
      <alignment horizontal="justify" vertical="top" wrapText="1"/>
    </xf>
    <xf numFmtId="0" fontId="10" fillId="0" borderId="11" xfId="53" applyFont="1" applyFill="1" applyBorder="1" applyAlignment="1">
      <alignment vertical="center" wrapText="1"/>
      <protection/>
    </xf>
    <xf numFmtId="171" fontId="10" fillId="0" borderId="0" xfId="68" applyNumberFormat="1" applyFont="1" applyFill="1" applyAlignment="1">
      <alignment horizontal="center" vertical="center"/>
    </xf>
    <xf numFmtId="171" fontId="18" fillId="0" borderId="0" xfId="68" applyNumberFormat="1" applyFont="1" applyFill="1" applyAlignment="1">
      <alignment horizontal="center" vertical="center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3" xfId="53" applyNumberFormat="1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top" wrapText="1"/>
      <protection/>
    </xf>
    <xf numFmtId="181" fontId="17" fillId="33" borderId="21" xfId="0" applyNumberFormat="1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 vertical="center" wrapText="1"/>
    </xf>
    <xf numFmtId="0" fontId="10" fillId="0" borderId="11" xfId="53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4" fillId="0" borderId="0" xfId="57" applyFont="1" applyFill="1" applyAlignment="1">
      <alignment horizontal="center" vertical="center"/>
      <protection/>
    </xf>
    <xf numFmtId="0" fontId="10" fillId="0" borderId="0" xfId="57" applyFont="1" applyFill="1" applyAlignment="1">
      <alignment horizontal="right"/>
      <protection/>
    </xf>
    <xf numFmtId="0" fontId="11" fillId="0" borderId="0" xfId="57" applyFont="1" applyFill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0" xfId="57" applyFont="1" applyFill="1" applyAlignment="1">
      <alignment vertical="center" wrapText="1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8" fillId="0" borderId="0" xfId="53" applyFont="1" applyFill="1" applyAlignment="1">
      <alignment horizontal="center" vertical="center" wrapText="1"/>
      <protection/>
    </xf>
    <xf numFmtId="0" fontId="70" fillId="0" borderId="0" xfId="0" applyFont="1" applyFill="1" applyAlignment="1">
      <alignment vertical="center"/>
    </xf>
    <xf numFmtId="172" fontId="12" fillId="0" borderId="13" xfId="53" applyNumberFormat="1" applyFont="1" applyFill="1" applyBorder="1" applyAlignment="1">
      <alignment horizontal="center" vertical="center"/>
      <protection/>
    </xf>
    <xf numFmtId="172" fontId="12" fillId="0" borderId="19" xfId="53" applyNumberFormat="1" applyFont="1" applyFill="1" applyBorder="1" applyAlignment="1">
      <alignment horizontal="center" vertical="center"/>
      <protection/>
    </xf>
    <xf numFmtId="172" fontId="12" fillId="0" borderId="20" xfId="53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72" fontId="12" fillId="0" borderId="25" xfId="53" applyNumberFormat="1" applyFont="1" applyFill="1" applyBorder="1" applyAlignment="1">
      <alignment horizontal="center" vertical="center" wrapText="1"/>
      <protection/>
    </xf>
    <xf numFmtId="172" fontId="12" fillId="0" borderId="26" xfId="53" applyNumberFormat="1" applyFont="1" applyFill="1" applyBorder="1" applyAlignment="1">
      <alignment horizontal="center" vertical="center" wrapText="1"/>
      <protection/>
    </xf>
    <xf numFmtId="172" fontId="12" fillId="0" borderId="27" xfId="53" applyNumberFormat="1" applyFont="1" applyFill="1" applyBorder="1" applyAlignment="1">
      <alignment horizontal="center" vertical="center" wrapText="1"/>
      <protection/>
    </xf>
    <xf numFmtId="172" fontId="12" fillId="0" borderId="14" xfId="53" applyNumberFormat="1" applyFont="1" applyFill="1" applyBorder="1" applyAlignment="1">
      <alignment horizontal="center" vertical="center" wrapText="1"/>
      <protection/>
    </xf>
    <xf numFmtId="172" fontId="12" fillId="0" borderId="16" xfId="53" applyNumberFormat="1" applyFont="1" applyFill="1" applyBorder="1" applyAlignment="1">
      <alignment horizontal="center" vertical="center" wrapText="1"/>
      <protection/>
    </xf>
    <xf numFmtId="172" fontId="12" fillId="0" borderId="28" xfId="53" applyNumberFormat="1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4" fillId="0" borderId="11" xfId="53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0" xfId="53" applyFont="1" applyFill="1" applyAlignment="1">
      <alignment horizontal="center" vertical="top" wrapText="1"/>
      <protection/>
    </xf>
    <xf numFmtId="0" fontId="70" fillId="0" borderId="0" xfId="0" applyFont="1" applyFill="1" applyAlignment="1">
      <alignment horizontal="center" vertical="top" wrapText="1"/>
    </xf>
    <xf numFmtId="0" fontId="17" fillId="0" borderId="10" xfId="53" applyFont="1" applyFill="1" applyBorder="1" applyAlignment="1">
      <alignment horizontal="center" vertical="center" wrapText="1"/>
      <protection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172" fontId="12" fillId="0" borderId="19" xfId="53" applyNumberFormat="1" applyFont="1" applyFill="1" applyBorder="1" applyAlignment="1">
      <alignment horizontal="center" vertical="center" wrapText="1"/>
      <protection/>
    </xf>
    <xf numFmtId="172" fontId="12" fillId="0" borderId="20" xfId="53" applyNumberFormat="1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8" fillId="0" borderId="0" xfId="57" applyFont="1" applyFill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70" fillId="0" borderId="19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/>
      <protection/>
    </xf>
    <xf numFmtId="0" fontId="8" fillId="0" borderId="20" xfId="53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75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72" fontId="10" fillId="0" borderId="0" xfId="53" applyNumberFormat="1" applyFont="1" applyFill="1" applyAlignment="1">
      <alignment horizontal="right" vertical="center"/>
      <protection/>
    </xf>
    <xf numFmtId="172" fontId="0" fillId="0" borderId="0" xfId="0" applyNumberFormat="1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center" vertical="center" wrapText="1"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25" xfId="53" applyNumberFormat="1" applyFont="1" applyFill="1" applyBorder="1" applyAlignment="1">
      <alignment horizontal="center" vertical="center" wrapText="1"/>
      <protection/>
    </xf>
    <xf numFmtId="49" fontId="12" fillId="0" borderId="26" xfId="53" applyNumberFormat="1" applyFont="1" applyFill="1" applyBorder="1" applyAlignment="1">
      <alignment horizontal="center" vertical="center" wrapText="1"/>
      <protection/>
    </xf>
    <xf numFmtId="49" fontId="12" fillId="0" borderId="27" xfId="53" applyNumberFormat="1" applyFont="1" applyFill="1" applyBorder="1" applyAlignment="1">
      <alignment horizontal="center" vertical="center" wrapText="1"/>
      <protection/>
    </xf>
    <xf numFmtId="49" fontId="12" fillId="0" borderId="29" xfId="53" applyNumberFormat="1" applyFont="1" applyFill="1" applyBorder="1" applyAlignment="1">
      <alignment horizontal="center" vertical="center" wrapText="1"/>
      <protection/>
    </xf>
    <xf numFmtId="49" fontId="12" fillId="0" borderId="0" xfId="53" applyNumberFormat="1" applyFont="1" applyFill="1" applyBorder="1" applyAlignment="1">
      <alignment horizontal="center" vertical="center" wrapText="1"/>
      <protection/>
    </xf>
    <xf numFmtId="49" fontId="12" fillId="0" borderId="30" xfId="53" applyNumberFormat="1" applyFont="1" applyFill="1" applyBorder="1" applyAlignment="1">
      <alignment horizontal="center" vertical="center" wrapText="1"/>
      <protection/>
    </xf>
    <xf numFmtId="49" fontId="12" fillId="0" borderId="14" xfId="53" applyNumberFormat="1" applyFont="1" applyFill="1" applyBorder="1" applyAlignment="1">
      <alignment horizontal="center" vertical="center" wrapText="1"/>
      <protection/>
    </xf>
    <xf numFmtId="49" fontId="12" fillId="0" borderId="16" xfId="53" applyNumberFormat="1" applyFont="1" applyFill="1" applyBorder="1" applyAlignment="1">
      <alignment horizontal="center" vertical="center" wrapText="1"/>
      <protection/>
    </xf>
    <xf numFmtId="49" fontId="12" fillId="0" borderId="28" xfId="53" applyNumberFormat="1" applyFont="1" applyFill="1" applyBorder="1" applyAlignment="1">
      <alignment horizontal="center" vertical="center" wrapText="1"/>
      <protection/>
    </xf>
    <xf numFmtId="49" fontId="12" fillId="0" borderId="11" xfId="53" applyNumberFormat="1" applyFont="1" applyFill="1" applyBorder="1" applyAlignment="1">
      <alignment horizontal="center" vertical="center" wrapText="1"/>
      <protection/>
    </xf>
    <xf numFmtId="49" fontId="12" fillId="0" borderId="24" xfId="53" applyNumberFormat="1" applyFont="1" applyFill="1" applyBorder="1" applyAlignment="1">
      <alignment horizontal="center" vertical="center" wrapText="1"/>
      <protection/>
    </xf>
    <xf numFmtId="49" fontId="12" fillId="0" borderId="12" xfId="53" applyNumberFormat="1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vertical="center"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49" fontId="10" fillId="0" borderId="13" xfId="56" applyNumberFormat="1" applyFont="1" applyFill="1" applyBorder="1" applyAlignment="1">
      <alignment horizontal="left" vertical="center" wrapText="1"/>
      <protection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49" fontId="12" fillId="0" borderId="13" xfId="56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25" fillId="0" borderId="0" xfId="53" applyFont="1" applyFill="1" applyAlignment="1">
      <alignment horizontal="center" vertical="center" wrapText="1"/>
      <protection/>
    </xf>
    <xf numFmtId="1" fontId="12" fillId="0" borderId="10" xfId="69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top"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1" fillId="0" borderId="13" xfId="53" applyFont="1" applyFill="1" applyBorder="1" applyAlignment="1">
      <alignment horizontal="center" vertical="top" wrapText="1"/>
      <protection/>
    </xf>
    <xf numFmtId="0" fontId="21" fillId="0" borderId="19" xfId="53" applyFont="1" applyFill="1" applyBorder="1" applyAlignment="1">
      <alignment horizontal="center" vertical="top" wrapText="1"/>
      <protection/>
    </xf>
    <xf numFmtId="0" fontId="21" fillId="0" borderId="20" xfId="53" applyFont="1" applyFill="1" applyBorder="1" applyAlignment="1">
      <alignment horizontal="center" vertical="top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vertical="center" wrapText="1"/>
      <protection/>
    </xf>
    <xf numFmtId="0" fontId="10" fillId="0" borderId="12" xfId="53" applyFont="1" applyFill="1" applyBorder="1" applyAlignment="1">
      <alignment vertical="center" wrapText="1"/>
      <protection/>
    </xf>
    <xf numFmtId="0" fontId="22" fillId="0" borderId="13" xfId="53" applyFont="1" applyFill="1" applyBorder="1" applyAlignment="1">
      <alignment horizontal="center" vertical="top" wrapText="1"/>
      <protection/>
    </xf>
    <xf numFmtId="0" fontId="22" fillId="0" borderId="19" xfId="53" applyFont="1" applyFill="1" applyBorder="1" applyAlignment="1">
      <alignment horizontal="center" vertical="top" wrapText="1"/>
      <protection/>
    </xf>
    <xf numFmtId="0" fontId="22" fillId="0" borderId="20" xfId="53" applyFont="1" applyFill="1" applyBorder="1" applyAlignment="1">
      <alignment horizontal="center" vertical="top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19" xfId="53" applyFont="1" applyFill="1" applyBorder="1" applyAlignment="1">
      <alignment horizontal="center" vertical="center" wrapText="1"/>
      <protection/>
    </xf>
    <xf numFmtId="0" fontId="17" fillId="0" borderId="20" xfId="53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top" wrapText="1"/>
      <protection/>
    </xf>
    <xf numFmtId="0" fontId="17" fillId="0" borderId="19" xfId="53" applyFont="1" applyFill="1" applyBorder="1" applyAlignment="1">
      <alignment horizontal="center" vertical="top" wrapText="1"/>
      <protection/>
    </xf>
    <xf numFmtId="0" fontId="17" fillId="0" borderId="20" xfId="53" applyFont="1" applyFill="1" applyBorder="1" applyAlignment="1">
      <alignment horizontal="center" vertical="top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72" fontId="12" fillId="0" borderId="10" xfId="68" applyNumberFormat="1" applyFont="1" applyFill="1" applyBorder="1" applyAlignment="1">
      <alignment horizontal="center" vertical="center" wrapText="1"/>
    </xf>
    <xf numFmtId="0" fontId="19" fillId="0" borderId="0" xfId="53" applyFont="1" applyFill="1" applyAlignment="1">
      <alignment horizontal="center" vertical="center" wrapText="1"/>
      <protection/>
    </xf>
    <xf numFmtId="172" fontId="12" fillId="0" borderId="11" xfId="68" applyNumberFormat="1" applyFont="1" applyFill="1" applyBorder="1" applyAlignment="1">
      <alignment horizontal="center" vertical="center" wrapText="1"/>
    </xf>
    <xf numFmtId="172" fontId="60" fillId="0" borderId="12" xfId="0" applyNumberFormat="1" applyFont="1" applyFill="1" applyBorder="1" applyAlignment="1">
      <alignment horizontal="center" vertical="center" wrapText="1"/>
    </xf>
    <xf numFmtId="172" fontId="12" fillId="0" borderId="13" xfId="68" applyNumberFormat="1" applyFont="1" applyFill="1" applyBorder="1" applyAlignment="1">
      <alignment horizontal="center" vertical="center" wrapText="1"/>
    </xf>
    <xf numFmtId="172" fontId="12" fillId="0" borderId="20" xfId="68" applyNumberFormat="1" applyFont="1" applyFill="1" applyBorder="1" applyAlignment="1">
      <alignment horizontal="center" vertical="center" wrapText="1"/>
    </xf>
    <xf numFmtId="0" fontId="12" fillId="0" borderId="11" xfId="55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wrapText="1"/>
    </xf>
    <xf numFmtId="0" fontId="12" fillId="0" borderId="13" xfId="58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center" vertical="center" wrapText="1"/>
      <protection/>
    </xf>
    <xf numFmtId="0" fontId="7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2" fontId="10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2" fontId="14" fillId="0" borderId="0" xfId="0" applyNumberFormat="1" applyFont="1" applyFill="1" applyAlignment="1">
      <alignment horizontal="right"/>
    </xf>
    <xf numFmtId="172" fontId="14" fillId="0" borderId="0" xfId="69" applyNumberFormat="1" applyFont="1" applyFill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72" fontId="10" fillId="0" borderId="0" xfId="0" applyNumberFormat="1" applyFont="1" applyFill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86" fontId="12" fillId="0" borderId="10" xfId="53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 2" xfId="57"/>
    <cellStyle name="Обычный_Приложение 20. Межбюджет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3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0.252\kf_obmen\&#1041;&#1070;&#1044;&#1046;&#1045;&#1058;%20&#1042;&#1052;&#1056;%202006-2020\&#1041;&#1102;&#1076;&#1078;&#1077;&#1090;%20&#1042;&#1052;&#1056;%202020\&#1042;&#1085;&#1077;&#1089;&#1077;&#1085;&#1080;&#1077;%20&#1080;&#1079;&#1084;&#1077;&#1085;&#1077;&#1085;&#1080;&#1081;%20&#1074;%20&#1073;&#1102;&#1076;&#1078;&#1077;&#1090;%20&#1042;&#1052;&#1056;%20(&#1072;&#1074;&#1075;&#1091;&#1089;&#1090;%202)\&#1074;%20&#1057;&#1044;%20&#1080;%20&#1050;&#1057;&#1054;%2004.08.2020\&#1055;&#1088;&#1080;&#1083;&#1086;&#1078;&#1077;&#1085;&#1080;&#1103;%202020-2022&#1075;&#1075;.(&#1050;&#1057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1"/>
      <sheetName val="Пр. 1"/>
      <sheetName val="Пр.2"/>
      <sheetName val="Пр.3"/>
      <sheetName val="Пр.7"/>
      <sheetName val="Пр.8"/>
      <sheetName val="Пр. 9"/>
      <sheetName val="Пр.10"/>
      <sheetName val="Пр.11"/>
      <sheetName val="Пр.15"/>
      <sheetName val="Пр.16"/>
      <sheetName val="Пр.17"/>
      <sheetName val="Пр.34"/>
      <sheetName val="Пр.46"/>
      <sheetName val="Пр.49"/>
    </sheetNames>
    <sheetDataSet>
      <sheetData sheetId="2">
        <row r="13">
          <cell r="C13">
            <v>857657.6999999998</v>
          </cell>
        </row>
        <row r="15">
          <cell r="C15">
            <v>625092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4">
      <pane xSplit="2" ySplit="11" topLeftCell="C31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H8" sqref="H8"/>
    </sheetView>
  </sheetViews>
  <sheetFormatPr defaultColWidth="10.00390625" defaultRowHeight="15"/>
  <cols>
    <col min="1" max="1" width="25.28125" style="43" customWidth="1"/>
    <col min="2" max="2" width="55.57421875" style="43" customWidth="1"/>
    <col min="3" max="3" width="14.7109375" style="56" customWidth="1"/>
    <col min="4" max="4" width="10.7109375" style="56" customWidth="1"/>
    <col min="5" max="5" width="11.28125" style="56" customWidth="1"/>
    <col min="6" max="6" width="10.7109375" style="43" customWidth="1"/>
    <col min="7" max="7" width="10.00390625" style="43" customWidth="1"/>
    <col min="8" max="16384" width="10.00390625" style="43" customWidth="1"/>
  </cols>
  <sheetData>
    <row r="1" spans="2:8" s="1" customFormat="1" ht="15">
      <c r="B1" s="35"/>
      <c r="C1" s="38"/>
      <c r="D1" s="12"/>
      <c r="F1" s="25" t="s">
        <v>0</v>
      </c>
      <c r="H1" s="25"/>
    </row>
    <row r="2" spans="2:8" s="1" customFormat="1" ht="15">
      <c r="B2" s="32"/>
      <c r="C2" s="38"/>
      <c r="D2" s="12"/>
      <c r="F2" s="25" t="s">
        <v>1</v>
      </c>
      <c r="H2" s="25"/>
    </row>
    <row r="3" spans="2:8" s="1" customFormat="1" ht="15">
      <c r="B3" s="32"/>
      <c r="D3" s="12"/>
      <c r="F3" s="25" t="s">
        <v>2</v>
      </c>
      <c r="H3" s="25"/>
    </row>
    <row r="4" spans="2:8" s="1" customFormat="1" ht="15">
      <c r="B4" s="32"/>
      <c r="D4" s="12"/>
      <c r="F4" s="25" t="s">
        <v>0</v>
      </c>
      <c r="H4" s="25"/>
    </row>
    <row r="5" spans="2:8" s="1" customFormat="1" ht="15">
      <c r="B5" s="32"/>
      <c r="D5" s="12"/>
      <c r="F5" s="25" t="s">
        <v>1</v>
      </c>
      <c r="H5" s="25"/>
    </row>
    <row r="6" spans="2:8" s="1" customFormat="1" ht="15">
      <c r="B6" s="32"/>
      <c r="D6" s="12"/>
      <c r="F6" s="25" t="s">
        <v>2</v>
      </c>
      <c r="H6" s="25"/>
    </row>
    <row r="7" spans="2:8" s="1" customFormat="1" ht="15.75" customHeight="1">
      <c r="B7" s="32"/>
      <c r="C7" s="38"/>
      <c r="D7" s="12"/>
      <c r="F7" s="33" t="s">
        <v>706</v>
      </c>
      <c r="H7" s="33"/>
    </row>
    <row r="8" spans="2:8" s="1" customFormat="1" ht="15">
      <c r="B8" s="32"/>
      <c r="C8" s="38"/>
      <c r="D8" s="12"/>
      <c r="E8" s="32"/>
      <c r="F8" s="25" t="s">
        <v>723</v>
      </c>
      <c r="G8" s="32"/>
      <c r="H8" s="25"/>
    </row>
    <row r="9" spans="3:6" s="1" customFormat="1" ht="12.75">
      <c r="C9" s="12"/>
      <c r="D9" s="35"/>
      <c r="E9" s="32"/>
      <c r="F9" s="32"/>
    </row>
    <row r="10" spans="1:6" s="39" customFormat="1" ht="43.5" customHeight="1">
      <c r="A10" s="446" t="s">
        <v>660</v>
      </c>
      <c r="B10" s="446"/>
      <c r="C10" s="447"/>
      <c r="D10" s="447"/>
      <c r="E10" s="447"/>
      <c r="F10" s="447"/>
    </row>
    <row r="11" spans="1:6" s="39" customFormat="1" ht="14.25" customHeight="1">
      <c r="A11" s="24"/>
      <c r="B11" s="24"/>
      <c r="C11" s="40"/>
      <c r="D11" s="40"/>
      <c r="E11" s="40"/>
      <c r="F11" s="40"/>
    </row>
    <row r="12" spans="1:5" ht="12.75" customHeight="1">
      <c r="A12" s="41"/>
      <c r="B12" s="41"/>
      <c r="C12" s="42"/>
      <c r="D12" s="42"/>
      <c r="E12" s="42"/>
    </row>
    <row r="13" spans="1:7" s="39" customFormat="1" ht="63.75" customHeight="1">
      <c r="A13" s="444" t="s">
        <v>659</v>
      </c>
      <c r="B13" s="442" t="s">
        <v>629</v>
      </c>
      <c r="C13" s="448" t="s">
        <v>655</v>
      </c>
      <c r="D13" s="449"/>
      <c r="E13" s="449"/>
      <c r="F13" s="449"/>
      <c r="G13" s="450"/>
    </row>
    <row r="14" spans="1:7" s="39" customFormat="1" ht="45" customHeight="1">
      <c r="A14" s="445"/>
      <c r="B14" s="443"/>
      <c r="C14" s="44" t="s">
        <v>704</v>
      </c>
      <c r="D14" s="44" t="s">
        <v>722</v>
      </c>
      <c r="E14" s="45" t="s">
        <v>705</v>
      </c>
      <c r="F14" s="45" t="s">
        <v>656</v>
      </c>
      <c r="G14" s="45" t="s">
        <v>657</v>
      </c>
    </row>
    <row r="15" spans="1:7" s="15" customFormat="1" ht="33.75" customHeight="1">
      <c r="A15" s="10" t="s">
        <v>630</v>
      </c>
      <c r="B15" s="17" t="s">
        <v>631</v>
      </c>
      <c r="C15" s="27">
        <f>C16</f>
        <v>35000</v>
      </c>
      <c r="D15" s="27">
        <f>D16</f>
        <v>35000</v>
      </c>
      <c r="E15" s="27">
        <f aca="true" t="shared" si="0" ref="E15:E20">D15-C15</f>
        <v>0</v>
      </c>
      <c r="F15" s="27">
        <f>F16</f>
        <v>28500</v>
      </c>
      <c r="G15" s="27">
        <f>G16</f>
        <v>30000</v>
      </c>
    </row>
    <row r="16" spans="1:7" s="15" customFormat="1" ht="45" customHeight="1">
      <c r="A16" s="46" t="s">
        <v>632</v>
      </c>
      <c r="B16" s="6" t="s">
        <v>633</v>
      </c>
      <c r="C16" s="47">
        <f>36000-1000</f>
        <v>35000</v>
      </c>
      <c r="D16" s="47">
        <f>36000-1000</f>
        <v>35000</v>
      </c>
      <c r="E16" s="13">
        <f t="shared" si="0"/>
        <v>0</v>
      </c>
      <c r="F16" s="47">
        <v>28500</v>
      </c>
      <c r="G16" s="47">
        <v>30000</v>
      </c>
    </row>
    <row r="17" spans="1:7" s="16" customFormat="1" ht="37.5" customHeight="1">
      <c r="A17" s="10" t="s">
        <v>634</v>
      </c>
      <c r="B17" s="17" t="s">
        <v>635</v>
      </c>
      <c r="C17" s="27">
        <f>C18+C19</f>
        <v>0</v>
      </c>
      <c r="D17" s="27">
        <f>D18+D19</f>
        <v>0</v>
      </c>
      <c r="E17" s="27">
        <f t="shared" si="0"/>
        <v>0</v>
      </c>
      <c r="F17" s="27">
        <f>F18+F19</f>
        <v>0</v>
      </c>
      <c r="G17" s="27">
        <f>G18+G19</f>
        <v>0</v>
      </c>
    </row>
    <row r="18" spans="1:7" s="16" customFormat="1" ht="49.5" customHeight="1">
      <c r="A18" s="46" t="s">
        <v>636</v>
      </c>
      <c r="B18" s="6" t="s">
        <v>637</v>
      </c>
      <c r="C18" s="47">
        <v>30000</v>
      </c>
      <c r="D18" s="47">
        <v>30000</v>
      </c>
      <c r="E18" s="13">
        <f t="shared" si="0"/>
        <v>0</v>
      </c>
      <c r="F18" s="47">
        <v>30000</v>
      </c>
      <c r="G18" s="47">
        <v>30000</v>
      </c>
    </row>
    <row r="19" spans="1:7" s="16" customFormat="1" ht="53.25" customHeight="1">
      <c r="A19" s="46" t="s">
        <v>638</v>
      </c>
      <c r="B19" s="6" t="s">
        <v>639</v>
      </c>
      <c r="C19" s="47">
        <v>-30000</v>
      </c>
      <c r="D19" s="47">
        <v>-30000</v>
      </c>
      <c r="E19" s="13">
        <f t="shared" si="0"/>
        <v>0</v>
      </c>
      <c r="F19" s="47">
        <v>-30000</v>
      </c>
      <c r="G19" s="47">
        <v>-30000</v>
      </c>
    </row>
    <row r="20" spans="1:7" s="16" customFormat="1" ht="25.5" hidden="1">
      <c r="A20" s="10" t="s">
        <v>640</v>
      </c>
      <c r="B20" s="17" t="s">
        <v>641</v>
      </c>
      <c r="C20" s="27"/>
      <c r="D20" s="27"/>
      <c r="E20" s="13">
        <f t="shared" si="0"/>
        <v>0</v>
      </c>
      <c r="F20" s="48"/>
      <c r="G20" s="48"/>
    </row>
    <row r="21" spans="1:7" s="16" customFormat="1" ht="30" customHeight="1">
      <c r="A21" s="10" t="s">
        <v>640</v>
      </c>
      <c r="B21" s="17" t="s">
        <v>641</v>
      </c>
      <c r="C21" s="27">
        <f>801.9+12342.6+3005.7+11324.7+80.1+20-9000-123.7+945+100+1470+2648.5+90+3000+300+340.5+800</f>
        <v>28145.3</v>
      </c>
      <c r="D21" s="27">
        <f>801.9+12342.6+3005.7+11324.7+80.1+20-9000-123.7+945+100+1470+2648.5+90+3000+300+340.5+800</f>
        <v>28145.3</v>
      </c>
      <c r="E21" s="27">
        <f>D21-C21</f>
        <v>0</v>
      </c>
      <c r="F21" s="48"/>
      <c r="G21" s="48"/>
    </row>
    <row r="22" spans="1:7" s="15" customFormat="1" ht="42" customHeight="1">
      <c r="A22" s="10" t="s">
        <v>642</v>
      </c>
      <c r="B22" s="17" t="s">
        <v>643</v>
      </c>
      <c r="C22" s="27">
        <f>C24+C25+C23</f>
        <v>10000</v>
      </c>
      <c r="D22" s="27">
        <f>D24+D25+D23</f>
        <v>10000</v>
      </c>
      <c r="E22" s="27">
        <f aca="true" t="shared" si="1" ref="E22:E31">D22-C22</f>
        <v>0</v>
      </c>
      <c r="F22" s="27">
        <f>F24+F25+F23</f>
        <v>10000</v>
      </c>
      <c r="G22" s="27">
        <f>G24+G25+G23</f>
        <v>10000</v>
      </c>
    </row>
    <row r="23" spans="1:7" s="16" customFormat="1" ht="45" customHeight="1">
      <c r="A23" s="46" t="s">
        <v>644</v>
      </c>
      <c r="B23" s="6" t="s">
        <v>645</v>
      </c>
      <c r="C23" s="47">
        <v>10000</v>
      </c>
      <c r="D23" s="47">
        <v>10000</v>
      </c>
      <c r="E23" s="13">
        <f t="shared" si="1"/>
        <v>0</v>
      </c>
      <c r="F23" s="47">
        <v>10000</v>
      </c>
      <c r="G23" s="47">
        <v>10000</v>
      </c>
    </row>
    <row r="24" spans="1:7" s="16" customFormat="1" ht="55.5" customHeight="1">
      <c r="A24" s="46" t="s">
        <v>646</v>
      </c>
      <c r="B24" s="6" t="s">
        <v>647</v>
      </c>
      <c r="C24" s="47">
        <v>-20000</v>
      </c>
      <c r="D24" s="47">
        <v>-20000</v>
      </c>
      <c r="E24" s="13">
        <f t="shared" si="1"/>
        <v>0</v>
      </c>
      <c r="F24" s="47">
        <v>-20000</v>
      </c>
      <c r="G24" s="47">
        <v>-20000</v>
      </c>
    </row>
    <row r="25" spans="1:7" s="16" customFormat="1" ht="60" customHeight="1">
      <c r="A25" s="46" t="s">
        <v>648</v>
      </c>
      <c r="B25" s="6" t="s">
        <v>649</v>
      </c>
      <c r="C25" s="47">
        <v>20000</v>
      </c>
      <c r="D25" s="47">
        <v>20000</v>
      </c>
      <c r="E25" s="13">
        <f t="shared" si="1"/>
        <v>0</v>
      </c>
      <c r="F25" s="47">
        <v>20000</v>
      </c>
      <c r="G25" s="47">
        <v>20000</v>
      </c>
    </row>
    <row r="26" spans="1:7" s="16" customFormat="1" ht="15.75" hidden="1">
      <c r="A26" s="46"/>
      <c r="B26" s="6"/>
      <c r="C26" s="13"/>
      <c r="D26" s="13"/>
      <c r="E26" s="13">
        <f t="shared" si="1"/>
        <v>0</v>
      </c>
      <c r="F26" s="48"/>
      <c r="G26" s="48"/>
    </row>
    <row r="27" spans="1:7" s="15" customFormat="1" ht="31.5" customHeight="1" hidden="1">
      <c r="A27" s="10" t="s">
        <v>650</v>
      </c>
      <c r="B27" s="17" t="s">
        <v>651</v>
      </c>
      <c r="C27" s="27">
        <f>C29</f>
        <v>0</v>
      </c>
      <c r="D27" s="27"/>
      <c r="E27" s="13">
        <f t="shared" si="1"/>
        <v>0</v>
      </c>
      <c r="F27" s="49"/>
      <c r="G27" s="49"/>
    </row>
    <row r="28" spans="1:7" s="16" customFormat="1" ht="15.75" hidden="1">
      <c r="A28" s="46"/>
      <c r="B28" s="6"/>
      <c r="C28" s="13"/>
      <c r="D28" s="13"/>
      <c r="E28" s="13">
        <f t="shared" si="1"/>
        <v>0</v>
      </c>
      <c r="F28" s="48"/>
      <c r="G28" s="48"/>
    </row>
    <row r="29" spans="1:7" s="16" customFormat="1" ht="38.25" hidden="1">
      <c r="A29" s="46" t="s">
        <v>652</v>
      </c>
      <c r="B29" s="6" t="s">
        <v>653</v>
      </c>
      <c r="C29" s="13"/>
      <c r="D29" s="13"/>
      <c r="E29" s="13">
        <f t="shared" si="1"/>
        <v>0</v>
      </c>
      <c r="F29" s="48"/>
      <c r="G29" s="48"/>
    </row>
    <row r="30" spans="1:7" s="16" customFormat="1" ht="15.75" hidden="1">
      <c r="A30" s="46"/>
      <c r="B30" s="6"/>
      <c r="C30" s="13"/>
      <c r="D30" s="13"/>
      <c r="E30" s="13">
        <f t="shared" si="1"/>
        <v>0</v>
      </c>
      <c r="F30" s="48"/>
      <c r="G30" s="48"/>
    </row>
    <row r="31" spans="1:7" s="16" customFormat="1" ht="24" customHeight="1">
      <c r="A31" s="46"/>
      <c r="B31" s="10" t="s">
        <v>654</v>
      </c>
      <c r="C31" s="27">
        <f>C15+C17+C22+C20+C27+C21</f>
        <v>73145.3</v>
      </c>
      <c r="D31" s="27">
        <f>D15+D17+D22+D20+D27+D21</f>
        <v>73145.3</v>
      </c>
      <c r="E31" s="27">
        <f t="shared" si="1"/>
        <v>0</v>
      </c>
      <c r="F31" s="27">
        <f>F15+F17+F22+F20+F27+F21</f>
        <v>38500</v>
      </c>
      <c r="G31" s="27">
        <f>G15+G17+G22+G20+G27+G21</f>
        <v>40000</v>
      </c>
    </row>
    <row r="32" spans="1:7" s="63" customFormat="1" ht="71.25" customHeight="1">
      <c r="A32" s="61"/>
      <c r="B32" s="62" t="s">
        <v>727</v>
      </c>
      <c r="C32" s="64">
        <f>((C31-C21)/('Пр.2'!C13-'Пр.2'!C15*19/34)*100)</f>
        <v>293.0889622696809</v>
      </c>
      <c r="D32" s="64">
        <f>((D31-D21)/('Пр.2'!D13-'Пр.2'!D15*19/34)*100)</f>
        <v>8.37027789814991</v>
      </c>
      <c r="E32" s="64"/>
      <c r="F32" s="64">
        <f>((F31-F21)/('Пр.2'!F13-'Пр.2'!F15*19.4/34.4)*100)</f>
        <v>7.781866987100022</v>
      </c>
      <c r="G32" s="64">
        <f>((G31-G21)/('Пр.2'!G13-'Пр.2'!G15*19.6/34.6)*100)</f>
        <v>7.73637579503559</v>
      </c>
    </row>
    <row r="33" spans="1:5" ht="12.75">
      <c r="A33" s="18"/>
      <c r="B33" s="18"/>
      <c r="C33" s="50"/>
      <c r="D33" s="50"/>
      <c r="E33" s="50"/>
    </row>
    <row r="34" spans="1:5" ht="12.75">
      <c r="A34" s="51"/>
      <c r="B34" s="51"/>
      <c r="C34" s="52"/>
      <c r="D34" s="52"/>
      <c r="E34" s="52"/>
    </row>
    <row r="35" spans="1:5" s="39" customFormat="1" ht="12.75">
      <c r="A35" s="51"/>
      <c r="B35" s="51"/>
      <c r="C35" s="52"/>
      <c r="D35" s="52"/>
      <c r="E35" s="52"/>
    </row>
    <row r="36" spans="1:5" s="39" customFormat="1" ht="12.75">
      <c r="A36" s="18"/>
      <c r="B36" s="18"/>
      <c r="C36" s="50"/>
      <c r="D36" s="50"/>
      <c r="E36" s="50"/>
    </row>
    <row r="37" spans="1:5" s="39" customFormat="1" ht="12.75">
      <c r="A37" s="18"/>
      <c r="B37" s="18"/>
      <c r="C37" s="50"/>
      <c r="D37" s="50"/>
      <c r="E37" s="50"/>
    </row>
    <row r="38" spans="1:5" ht="12.75">
      <c r="A38" s="18"/>
      <c r="B38" s="18"/>
      <c r="C38" s="50"/>
      <c r="D38" s="50"/>
      <c r="E38" s="50"/>
    </row>
    <row r="39" spans="1:5" ht="18">
      <c r="A39" s="53"/>
      <c r="B39" s="54"/>
      <c r="C39" s="55"/>
      <c r="D39" s="55"/>
      <c r="E39" s="55"/>
    </row>
  </sheetData>
  <sheetProtection/>
  <mergeCells count="4">
    <mergeCell ref="B13:B14"/>
    <mergeCell ref="A13:A14"/>
    <mergeCell ref="A10:F10"/>
    <mergeCell ref="C13:G13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71"/>
  <sheetViews>
    <sheetView zoomScalePageLayoutView="0" workbookViewId="0" topLeftCell="A1">
      <selection activeCell="A1070" sqref="A1070:G1070"/>
    </sheetView>
  </sheetViews>
  <sheetFormatPr defaultColWidth="8.8515625" defaultRowHeight="15"/>
  <cols>
    <col min="1" max="1" width="67.28125" style="34" customWidth="1"/>
    <col min="2" max="2" width="3.57421875" style="8" customWidth="1"/>
    <col min="3" max="3" width="2.28125" style="7" customWidth="1"/>
    <col min="4" max="4" width="3.421875" style="8" customWidth="1"/>
    <col min="5" max="5" width="6.8515625" style="8" customWidth="1"/>
    <col min="6" max="6" width="6.8515625" style="7" customWidth="1"/>
    <col min="7" max="7" width="9.140625" style="7" customWidth="1"/>
    <col min="8" max="8" width="12.00390625" style="2" customWidth="1"/>
    <col min="9" max="9" width="13.421875" style="2" customWidth="1"/>
    <col min="10" max="11" width="12.8515625" style="2" customWidth="1"/>
    <col min="12" max="12" width="12.421875" style="2" customWidth="1"/>
    <col min="13" max="13" width="14.28125" style="2" customWidth="1"/>
    <col min="14" max="14" width="8.8515625" style="2" customWidth="1"/>
    <col min="15" max="15" width="10.28125" style="2" bestFit="1" customWidth="1"/>
    <col min="16" max="16" width="9.57421875" style="2" customWidth="1"/>
    <col min="17" max="16384" width="8.8515625" style="2" customWidth="1"/>
  </cols>
  <sheetData>
    <row r="1" spans="12:13" ht="15">
      <c r="L1" s="201"/>
      <c r="M1" s="201" t="s">
        <v>0</v>
      </c>
    </row>
    <row r="2" spans="12:13" ht="15">
      <c r="L2" s="201"/>
      <c r="M2" s="201" t="s">
        <v>865</v>
      </c>
    </row>
    <row r="3" spans="12:13" ht="15">
      <c r="L3" s="201"/>
      <c r="M3" s="201" t="s">
        <v>2</v>
      </c>
    </row>
    <row r="4" spans="12:13" ht="15">
      <c r="L4" s="201"/>
      <c r="M4" s="201" t="s">
        <v>1076</v>
      </c>
    </row>
    <row r="5" spans="12:13" ht="15">
      <c r="L5" s="201"/>
      <c r="M5" s="201" t="s">
        <v>720</v>
      </c>
    </row>
    <row r="8" spans="1:13" ht="61.5" customHeight="1">
      <c r="A8" s="530" t="s">
        <v>1294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395"/>
    </row>
    <row r="11" spans="1:13" s="3" customFormat="1" ht="36" customHeight="1">
      <c r="A11" s="508" t="s">
        <v>129</v>
      </c>
      <c r="B11" s="511" t="s">
        <v>143</v>
      </c>
      <c r="C11" s="512"/>
      <c r="D11" s="512"/>
      <c r="E11" s="513"/>
      <c r="F11" s="520" t="s">
        <v>144</v>
      </c>
      <c r="G11" s="508" t="s">
        <v>145</v>
      </c>
      <c r="H11" s="506" t="s">
        <v>1353</v>
      </c>
      <c r="I11" s="506"/>
      <c r="J11" s="506"/>
      <c r="K11" s="506"/>
      <c r="L11" s="506"/>
      <c r="M11" s="506"/>
    </row>
    <row r="12" spans="1:13" s="3" customFormat="1" ht="22.5" customHeight="1">
      <c r="A12" s="509"/>
      <c r="B12" s="514"/>
      <c r="C12" s="515"/>
      <c r="D12" s="515"/>
      <c r="E12" s="516"/>
      <c r="F12" s="521"/>
      <c r="G12" s="509"/>
      <c r="H12" s="507" t="s">
        <v>736</v>
      </c>
      <c r="I12" s="507"/>
      <c r="J12" s="507" t="s">
        <v>998</v>
      </c>
      <c r="K12" s="507"/>
      <c r="L12" s="507" t="s">
        <v>1107</v>
      </c>
      <c r="M12" s="507"/>
    </row>
    <row r="13" spans="1:13" s="3" customFormat="1" ht="72">
      <c r="A13" s="510"/>
      <c r="B13" s="517"/>
      <c r="C13" s="518"/>
      <c r="D13" s="518"/>
      <c r="E13" s="519"/>
      <c r="F13" s="522"/>
      <c r="G13" s="510"/>
      <c r="H13" s="396" t="s">
        <v>1354</v>
      </c>
      <c r="I13" s="396" t="s">
        <v>1355</v>
      </c>
      <c r="J13" s="396" t="s">
        <v>1354</v>
      </c>
      <c r="K13" s="396" t="s">
        <v>1355</v>
      </c>
      <c r="L13" s="396" t="s">
        <v>1354</v>
      </c>
      <c r="M13" s="396" t="s">
        <v>1355</v>
      </c>
    </row>
    <row r="14" spans="1:16" s="3" customFormat="1" ht="71.25">
      <c r="A14" s="107" t="s">
        <v>821</v>
      </c>
      <c r="B14" s="67" t="s">
        <v>146</v>
      </c>
      <c r="C14" s="67" t="s">
        <v>147</v>
      </c>
      <c r="D14" s="67" t="s">
        <v>148</v>
      </c>
      <c r="E14" s="67" t="s">
        <v>149</v>
      </c>
      <c r="F14" s="67"/>
      <c r="G14" s="93"/>
      <c r="H14" s="36">
        <f aca="true" t="shared" si="0" ref="H14:M14">H15+H38+H54+H65</f>
        <v>9380</v>
      </c>
      <c r="I14" s="36">
        <f t="shared" si="0"/>
        <v>0</v>
      </c>
      <c r="J14" s="36">
        <f t="shared" si="0"/>
        <v>4011</v>
      </c>
      <c r="K14" s="36">
        <f t="shared" si="0"/>
        <v>0</v>
      </c>
      <c r="L14" s="36">
        <f t="shared" si="0"/>
        <v>7298</v>
      </c>
      <c r="M14" s="36">
        <f t="shared" si="0"/>
        <v>0</v>
      </c>
      <c r="P14" s="14"/>
    </row>
    <row r="15" spans="1:15" s="5" customFormat="1" ht="46.5" customHeight="1">
      <c r="A15" s="94" t="s">
        <v>150</v>
      </c>
      <c r="B15" s="67" t="s">
        <v>146</v>
      </c>
      <c r="C15" s="67" t="s">
        <v>130</v>
      </c>
      <c r="D15" s="67" t="s">
        <v>148</v>
      </c>
      <c r="E15" s="67" t="s">
        <v>149</v>
      </c>
      <c r="F15" s="67"/>
      <c r="G15" s="93"/>
      <c r="H15" s="36">
        <f aca="true" t="shared" si="1" ref="H15:M15">H16+H26</f>
        <v>170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O15" s="65"/>
    </row>
    <row r="16" spans="1:13" s="5" customFormat="1" ht="51.75" customHeight="1">
      <c r="A16" s="94" t="s">
        <v>737</v>
      </c>
      <c r="B16" s="67" t="s">
        <v>146</v>
      </c>
      <c r="C16" s="67" t="s">
        <v>130</v>
      </c>
      <c r="D16" s="67" t="s">
        <v>146</v>
      </c>
      <c r="E16" s="67" t="s">
        <v>149</v>
      </c>
      <c r="F16" s="67"/>
      <c r="G16" s="93"/>
      <c r="H16" s="36">
        <f aca="true" t="shared" si="2" ref="H16:M16">H17+H23+H20</f>
        <v>170</v>
      </c>
      <c r="I16" s="36">
        <f t="shared" si="2"/>
        <v>0</v>
      </c>
      <c r="J16" s="36">
        <f t="shared" si="2"/>
        <v>0</v>
      </c>
      <c r="K16" s="36">
        <f t="shared" si="2"/>
        <v>0</v>
      </c>
      <c r="L16" s="36">
        <f t="shared" si="2"/>
        <v>0</v>
      </c>
      <c r="M16" s="36">
        <f t="shared" si="2"/>
        <v>0</v>
      </c>
    </row>
    <row r="17" spans="1:13" s="4" customFormat="1" ht="42" customHeight="1" hidden="1">
      <c r="A17" s="95" t="s">
        <v>783</v>
      </c>
      <c r="B17" s="96" t="s">
        <v>146</v>
      </c>
      <c r="C17" s="96" t="s">
        <v>130</v>
      </c>
      <c r="D17" s="96" t="s">
        <v>146</v>
      </c>
      <c r="E17" s="96" t="s">
        <v>151</v>
      </c>
      <c r="F17" s="96"/>
      <c r="G17" s="97"/>
      <c r="H17" s="74">
        <f aca="true" t="shared" si="3" ref="H17:M18">H18</f>
        <v>0</v>
      </c>
      <c r="I17" s="74">
        <f t="shared" si="3"/>
        <v>0</v>
      </c>
      <c r="J17" s="74">
        <f t="shared" si="3"/>
        <v>0</v>
      </c>
      <c r="K17" s="74">
        <f t="shared" si="3"/>
        <v>0</v>
      </c>
      <c r="L17" s="74">
        <f t="shared" si="3"/>
        <v>0</v>
      </c>
      <c r="M17" s="74">
        <f t="shared" si="3"/>
        <v>0</v>
      </c>
    </row>
    <row r="18" spans="1:13" s="4" customFormat="1" ht="34.5" customHeight="1" hidden="1">
      <c r="A18" s="99" t="s">
        <v>679</v>
      </c>
      <c r="B18" s="96" t="s">
        <v>146</v>
      </c>
      <c r="C18" s="96" t="s">
        <v>130</v>
      </c>
      <c r="D18" s="96" t="s">
        <v>146</v>
      </c>
      <c r="E18" s="96" t="s">
        <v>151</v>
      </c>
      <c r="F18" s="96" t="s">
        <v>678</v>
      </c>
      <c r="G18" s="97"/>
      <c r="H18" s="74">
        <f t="shared" si="3"/>
        <v>0</v>
      </c>
      <c r="I18" s="74">
        <f t="shared" si="3"/>
        <v>0</v>
      </c>
      <c r="J18" s="74">
        <f t="shared" si="3"/>
        <v>0</v>
      </c>
      <c r="K18" s="74">
        <f t="shared" si="3"/>
        <v>0</v>
      </c>
      <c r="L18" s="74">
        <f t="shared" si="3"/>
        <v>0</v>
      </c>
      <c r="M18" s="74">
        <f t="shared" si="3"/>
        <v>0</v>
      </c>
    </row>
    <row r="19" spans="1:13" s="4" customFormat="1" ht="31.5" customHeight="1" hidden="1">
      <c r="A19" s="22" t="s">
        <v>72</v>
      </c>
      <c r="B19" s="96" t="s">
        <v>146</v>
      </c>
      <c r="C19" s="96" t="s">
        <v>130</v>
      </c>
      <c r="D19" s="96" t="s">
        <v>146</v>
      </c>
      <c r="E19" s="96" t="s">
        <v>151</v>
      </c>
      <c r="F19" s="96" t="s">
        <v>678</v>
      </c>
      <c r="G19" s="97" t="s">
        <v>73</v>
      </c>
      <c r="H19" s="74">
        <f>'Пр. 10'!I325</f>
        <v>0</v>
      </c>
      <c r="I19" s="74">
        <f>'Пр. 10'!J325</f>
        <v>0</v>
      </c>
      <c r="J19" s="74">
        <f>'Пр. 10'!K325</f>
        <v>0</v>
      </c>
      <c r="K19" s="74">
        <f>'Пр. 10'!L325</f>
        <v>0</v>
      </c>
      <c r="L19" s="74">
        <f>'Пр. 10'!M325</f>
        <v>0</v>
      </c>
      <c r="M19" s="74">
        <f>'Пр. 10'!N325</f>
        <v>0</v>
      </c>
    </row>
    <row r="20" spans="1:13" s="4" customFormat="1" ht="33.75" customHeight="1" hidden="1">
      <c r="A20" s="106" t="s">
        <v>1062</v>
      </c>
      <c r="B20" s="96" t="s">
        <v>146</v>
      </c>
      <c r="C20" s="96" t="s">
        <v>130</v>
      </c>
      <c r="D20" s="96" t="s">
        <v>146</v>
      </c>
      <c r="E20" s="96" t="s">
        <v>1064</v>
      </c>
      <c r="F20" s="96"/>
      <c r="G20" s="97"/>
      <c r="H20" s="74">
        <f aca="true" t="shared" si="4" ref="H20:M21">H21</f>
        <v>0</v>
      </c>
      <c r="I20" s="74">
        <f t="shared" si="4"/>
        <v>0</v>
      </c>
      <c r="J20" s="74">
        <f t="shared" si="4"/>
        <v>0</v>
      </c>
      <c r="K20" s="74">
        <f t="shared" si="4"/>
        <v>0</v>
      </c>
      <c r="L20" s="74">
        <f t="shared" si="4"/>
        <v>0</v>
      </c>
      <c r="M20" s="74">
        <f t="shared" si="4"/>
        <v>0</v>
      </c>
    </row>
    <row r="21" spans="1:13" s="4" customFormat="1" ht="37.5" customHeight="1" hidden="1">
      <c r="A21" s="108" t="s">
        <v>675</v>
      </c>
      <c r="B21" s="96" t="s">
        <v>146</v>
      </c>
      <c r="C21" s="96" t="s">
        <v>130</v>
      </c>
      <c r="D21" s="96" t="s">
        <v>146</v>
      </c>
      <c r="E21" s="96" t="s">
        <v>1064</v>
      </c>
      <c r="F21" s="96" t="s">
        <v>676</v>
      </c>
      <c r="G21" s="97"/>
      <c r="H21" s="74">
        <f t="shared" si="4"/>
        <v>0</v>
      </c>
      <c r="I21" s="74">
        <f t="shared" si="4"/>
        <v>0</v>
      </c>
      <c r="J21" s="74">
        <f t="shared" si="4"/>
        <v>0</v>
      </c>
      <c r="K21" s="74">
        <f t="shared" si="4"/>
        <v>0</v>
      </c>
      <c r="L21" s="74">
        <f t="shared" si="4"/>
        <v>0</v>
      </c>
      <c r="M21" s="74">
        <f t="shared" si="4"/>
        <v>0</v>
      </c>
    </row>
    <row r="22" spans="1:13" s="4" customFormat="1" ht="19.5" customHeight="1" hidden="1">
      <c r="A22" s="88" t="s">
        <v>86</v>
      </c>
      <c r="B22" s="96" t="s">
        <v>146</v>
      </c>
      <c r="C22" s="96" t="s">
        <v>130</v>
      </c>
      <c r="D22" s="96" t="s">
        <v>146</v>
      </c>
      <c r="E22" s="96" t="s">
        <v>1064</v>
      </c>
      <c r="F22" s="96" t="s">
        <v>676</v>
      </c>
      <c r="G22" s="97" t="s">
        <v>87</v>
      </c>
      <c r="H22" s="74">
        <f>'Пр. 10'!I913</f>
        <v>0</v>
      </c>
      <c r="I22" s="74">
        <f>'Пр. 10'!J913</f>
        <v>0</v>
      </c>
      <c r="J22" s="74">
        <f>'Пр. 10'!K913</f>
        <v>0</v>
      </c>
      <c r="K22" s="74">
        <f>'Пр. 10'!L913</f>
        <v>0</v>
      </c>
      <c r="L22" s="74">
        <f>'Пр. 10'!M913</f>
        <v>0</v>
      </c>
      <c r="M22" s="74">
        <f>'Пр. 10'!N913</f>
        <v>0</v>
      </c>
    </row>
    <row r="23" spans="1:13" s="4" customFormat="1" ht="51" customHeight="1">
      <c r="A23" s="22" t="s">
        <v>818</v>
      </c>
      <c r="B23" s="96" t="s">
        <v>146</v>
      </c>
      <c r="C23" s="96" t="s">
        <v>130</v>
      </c>
      <c r="D23" s="96" t="s">
        <v>146</v>
      </c>
      <c r="E23" s="96" t="s">
        <v>794</v>
      </c>
      <c r="F23" s="96"/>
      <c r="G23" s="97"/>
      <c r="H23" s="74">
        <f aca="true" t="shared" si="5" ref="H23:M24">H24</f>
        <v>170</v>
      </c>
      <c r="I23" s="74">
        <f t="shared" si="5"/>
        <v>0</v>
      </c>
      <c r="J23" s="74">
        <f t="shared" si="5"/>
        <v>0</v>
      </c>
      <c r="K23" s="74">
        <f t="shared" si="5"/>
        <v>0</v>
      </c>
      <c r="L23" s="74">
        <f t="shared" si="5"/>
        <v>0</v>
      </c>
      <c r="M23" s="74">
        <f t="shared" si="5"/>
        <v>0</v>
      </c>
    </row>
    <row r="24" spans="1:13" s="4" customFormat="1" ht="21.75" customHeight="1">
      <c r="A24" s="99" t="s">
        <v>679</v>
      </c>
      <c r="B24" s="96" t="s">
        <v>146</v>
      </c>
      <c r="C24" s="96" t="s">
        <v>130</v>
      </c>
      <c r="D24" s="96" t="s">
        <v>146</v>
      </c>
      <c r="E24" s="96" t="s">
        <v>794</v>
      </c>
      <c r="F24" s="96" t="s">
        <v>678</v>
      </c>
      <c r="G24" s="97"/>
      <c r="H24" s="74">
        <f t="shared" si="5"/>
        <v>170</v>
      </c>
      <c r="I24" s="74">
        <f t="shared" si="5"/>
        <v>0</v>
      </c>
      <c r="J24" s="74">
        <f t="shared" si="5"/>
        <v>0</v>
      </c>
      <c r="K24" s="74">
        <f t="shared" si="5"/>
        <v>0</v>
      </c>
      <c r="L24" s="74">
        <f t="shared" si="5"/>
        <v>0</v>
      </c>
      <c r="M24" s="74">
        <f t="shared" si="5"/>
        <v>0</v>
      </c>
    </row>
    <row r="25" spans="1:13" s="4" customFormat="1" ht="21" customHeight="1">
      <c r="A25" s="22" t="s">
        <v>70</v>
      </c>
      <c r="B25" s="96" t="s">
        <v>146</v>
      </c>
      <c r="C25" s="96" t="s">
        <v>130</v>
      </c>
      <c r="D25" s="96" t="s">
        <v>146</v>
      </c>
      <c r="E25" s="96" t="s">
        <v>794</v>
      </c>
      <c r="F25" s="96" t="s">
        <v>678</v>
      </c>
      <c r="G25" s="97" t="s">
        <v>71</v>
      </c>
      <c r="H25" s="74">
        <f>'Пр. 10'!I308</f>
        <v>170</v>
      </c>
      <c r="I25" s="74">
        <f>'Пр. 10'!J308</f>
        <v>0</v>
      </c>
      <c r="J25" s="74">
        <f>'Пр. 10'!K308</f>
        <v>0</v>
      </c>
      <c r="K25" s="74">
        <f>'Пр. 10'!L308</f>
        <v>0</v>
      </c>
      <c r="L25" s="74">
        <f>'Пр. 10'!M308</f>
        <v>0</v>
      </c>
      <c r="M25" s="74">
        <f>'Пр. 10'!N308</f>
        <v>0</v>
      </c>
    </row>
    <row r="26" spans="1:13" s="5" customFormat="1" ht="54" customHeight="1" hidden="1">
      <c r="A26" s="94" t="s">
        <v>756</v>
      </c>
      <c r="B26" s="67" t="s">
        <v>146</v>
      </c>
      <c r="C26" s="67" t="s">
        <v>130</v>
      </c>
      <c r="D26" s="67" t="s">
        <v>159</v>
      </c>
      <c r="E26" s="67" t="s">
        <v>149</v>
      </c>
      <c r="F26" s="67"/>
      <c r="G26" s="93"/>
      <c r="H26" s="36">
        <f aca="true" t="shared" si="6" ref="H26:M26">H27+H30+H33</f>
        <v>0</v>
      </c>
      <c r="I26" s="36">
        <f t="shared" si="6"/>
        <v>0</v>
      </c>
      <c r="J26" s="36">
        <f t="shared" si="6"/>
        <v>0</v>
      </c>
      <c r="K26" s="36">
        <f t="shared" si="6"/>
        <v>0</v>
      </c>
      <c r="L26" s="36">
        <f t="shared" si="6"/>
        <v>0</v>
      </c>
      <c r="M26" s="36">
        <f t="shared" si="6"/>
        <v>0</v>
      </c>
    </row>
    <row r="27" spans="1:13" s="4" customFormat="1" ht="45" hidden="1">
      <c r="A27" s="22" t="s">
        <v>853</v>
      </c>
      <c r="B27" s="96" t="s">
        <v>146</v>
      </c>
      <c r="C27" s="96" t="s">
        <v>130</v>
      </c>
      <c r="D27" s="96" t="s">
        <v>159</v>
      </c>
      <c r="E27" s="96" t="s">
        <v>796</v>
      </c>
      <c r="F27" s="96"/>
      <c r="G27" s="97"/>
      <c r="H27" s="74">
        <f aca="true" t="shared" si="7" ref="H27:M28">H28</f>
        <v>0</v>
      </c>
      <c r="I27" s="74">
        <f t="shared" si="7"/>
        <v>0</v>
      </c>
      <c r="J27" s="74">
        <f t="shared" si="7"/>
        <v>0</v>
      </c>
      <c r="K27" s="74">
        <f t="shared" si="7"/>
        <v>0</v>
      </c>
      <c r="L27" s="74">
        <f t="shared" si="7"/>
        <v>0</v>
      </c>
      <c r="M27" s="74">
        <f t="shared" si="7"/>
        <v>0</v>
      </c>
    </row>
    <row r="28" spans="1:13" s="4" customFormat="1" ht="15" hidden="1">
      <c r="A28" s="99" t="s">
        <v>679</v>
      </c>
      <c r="B28" s="96" t="s">
        <v>146</v>
      </c>
      <c r="C28" s="96" t="s">
        <v>130</v>
      </c>
      <c r="D28" s="96" t="s">
        <v>159</v>
      </c>
      <c r="E28" s="96" t="s">
        <v>796</v>
      </c>
      <c r="F28" s="96" t="s">
        <v>678</v>
      </c>
      <c r="G28" s="97"/>
      <c r="H28" s="74">
        <f t="shared" si="7"/>
        <v>0</v>
      </c>
      <c r="I28" s="74">
        <f t="shared" si="7"/>
        <v>0</v>
      </c>
      <c r="J28" s="74">
        <f t="shared" si="7"/>
        <v>0</v>
      </c>
      <c r="K28" s="74">
        <f t="shared" si="7"/>
        <v>0</v>
      </c>
      <c r="L28" s="74">
        <f t="shared" si="7"/>
        <v>0</v>
      </c>
      <c r="M28" s="74">
        <f t="shared" si="7"/>
        <v>0</v>
      </c>
    </row>
    <row r="29" spans="1:13" s="4" customFormat="1" ht="15" hidden="1">
      <c r="A29" s="100" t="s">
        <v>74</v>
      </c>
      <c r="B29" s="96" t="s">
        <v>146</v>
      </c>
      <c r="C29" s="96" t="s">
        <v>130</v>
      </c>
      <c r="D29" s="96" t="s">
        <v>159</v>
      </c>
      <c r="E29" s="96" t="s">
        <v>796</v>
      </c>
      <c r="F29" s="96" t="s">
        <v>678</v>
      </c>
      <c r="G29" s="97" t="s">
        <v>75</v>
      </c>
      <c r="H29" s="74">
        <f>'Пр. 10'!I360</f>
        <v>0</v>
      </c>
      <c r="I29" s="74">
        <f>'Пр. 10'!J360</f>
        <v>0</v>
      </c>
      <c r="J29" s="74">
        <f>'Пр. 10'!K360</f>
        <v>0</v>
      </c>
      <c r="K29" s="74">
        <f>'Пр. 10'!L360</f>
        <v>0</v>
      </c>
      <c r="L29" s="74">
        <f>'Пр. 10'!M360</f>
        <v>0</v>
      </c>
      <c r="M29" s="74">
        <f>'Пр. 10'!N360</f>
        <v>0</v>
      </c>
    </row>
    <row r="30" spans="1:13" s="4" customFormat="1" ht="45" hidden="1">
      <c r="A30" s="100" t="s">
        <v>784</v>
      </c>
      <c r="B30" s="96" t="s">
        <v>146</v>
      </c>
      <c r="C30" s="96" t="s">
        <v>130</v>
      </c>
      <c r="D30" s="96" t="s">
        <v>159</v>
      </c>
      <c r="E30" s="96" t="s">
        <v>797</v>
      </c>
      <c r="F30" s="96"/>
      <c r="G30" s="97"/>
      <c r="H30" s="74">
        <f aca="true" t="shared" si="8" ref="H30:M31">H31</f>
        <v>0</v>
      </c>
      <c r="I30" s="74">
        <f t="shared" si="8"/>
        <v>0</v>
      </c>
      <c r="J30" s="74">
        <f t="shared" si="8"/>
        <v>0</v>
      </c>
      <c r="K30" s="74">
        <f t="shared" si="8"/>
        <v>0</v>
      </c>
      <c r="L30" s="74">
        <f t="shared" si="8"/>
        <v>0</v>
      </c>
      <c r="M30" s="74">
        <f t="shared" si="8"/>
        <v>0</v>
      </c>
    </row>
    <row r="31" spans="1:13" s="4" customFormat="1" ht="15" hidden="1">
      <c r="A31" s="99" t="s">
        <v>679</v>
      </c>
      <c r="B31" s="96" t="s">
        <v>146</v>
      </c>
      <c r="C31" s="96" t="s">
        <v>130</v>
      </c>
      <c r="D31" s="96" t="s">
        <v>159</v>
      </c>
      <c r="E31" s="96" t="s">
        <v>797</v>
      </c>
      <c r="F31" s="96" t="s">
        <v>678</v>
      </c>
      <c r="G31" s="97"/>
      <c r="H31" s="74">
        <f t="shared" si="8"/>
        <v>0</v>
      </c>
      <c r="I31" s="74">
        <f t="shared" si="8"/>
        <v>0</v>
      </c>
      <c r="J31" s="74">
        <f t="shared" si="8"/>
        <v>0</v>
      </c>
      <c r="K31" s="74">
        <f t="shared" si="8"/>
        <v>0</v>
      </c>
      <c r="L31" s="74">
        <f t="shared" si="8"/>
        <v>0</v>
      </c>
      <c r="M31" s="74">
        <f t="shared" si="8"/>
        <v>0</v>
      </c>
    </row>
    <row r="32" spans="1:13" s="4" customFormat="1" ht="15" hidden="1">
      <c r="A32" s="100" t="s">
        <v>74</v>
      </c>
      <c r="B32" s="96" t="s">
        <v>146</v>
      </c>
      <c r="C32" s="96" t="s">
        <v>130</v>
      </c>
      <c r="D32" s="96" t="s">
        <v>159</v>
      </c>
      <c r="E32" s="96" t="s">
        <v>797</v>
      </c>
      <c r="F32" s="96" t="s">
        <v>678</v>
      </c>
      <c r="G32" s="97" t="s">
        <v>75</v>
      </c>
      <c r="H32" s="74">
        <f>'Пр. 10'!I362</f>
        <v>0</v>
      </c>
      <c r="I32" s="74">
        <f>'Пр. 10'!J362</f>
        <v>0</v>
      </c>
      <c r="J32" s="74">
        <f>'Пр. 10'!K362</f>
        <v>0</v>
      </c>
      <c r="K32" s="74">
        <f>'Пр. 10'!L362</f>
        <v>0</v>
      </c>
      <c r="L32" s="74">
        <f>'Пр. 10'!M362</f>
        <v>0</v>
      </c>
      <c r="M32" s="74">
        <f>'Пр. 10'!N362</f>
        <v>0</v>
      </c>
    </row>
    <row r="33" spans="1:13" s="4" customFormat="1" ht="42.75" customHeight="1" hidden="1">
      <c r="A33" s="99" t="s">
        <v>1074</v>
      </c>
      <c r="B33" s="96" t="s">
        <v>146</v>
      </c>
      <c r="C33" s="96" t="s">
        <v>130</v>
      </c>
      <c r="D33" s="96" t="s">
        <v>159</v>
      </c>
      <c r="E33" s="96" t="s">
        <v>798</v>
      </c>
      <c r="F33" s="96"/>
      <c r="G33" s="97"/>
      <c r="H33" s="74">
        <f aca="true" t="shared" si="9" ref="H33:M33">H34</f>
        <v>0</v>
      </c>
      <c r="I33" s="74">
        <f t="shared" si="9"/>
        <v>0</v>
      </c>
      <c r="J33" s="74">
        <f t="shared" si="9"/>
        <v>0</v>
      </c>
      <c r="K33" s="74">
        <f t="shared" si="9"/>
        <v>0</v>
      </c>
      <c r="L33" s="74">
        <f t="shared" si="9"/>
        <v>0</v>
      </c>
      <c r="M33" s="74">
        <f t="shared" si="9"/>
        <v>0</v>
      </c>
    </row>
    <row r="34" spans="1:13" s="4" customFormat="1" ht="18" customHeight="1" hidden="1">
      <c r="A34" s="99" t="s">
        <v>679</v>
      </c>
      <c r="B34" s="96" t="s">
        <v>146</v>
      </c>
      <c r="C34" s="96" t="s">
        <v>130</v>
      </c>
      <c r="D34" s="96" t="s">
        <v>159</v>
      </c>
      <c r="E34" s="96" t="s">
        <v>798</v>
      </c>
      <c r="F34" s="96" t="s">
        <v>678</v>
      </c>
      <c r="G34" s="97"/>
      <c r="H34" s="74">
        <f aca="true" t="shared" si="10" ref="H34:M34">H35+H37+H36</f>
        <v>0</v>
      </c>
      <c r="I34" s="74">
        <f t="shared" si="10"/>
        <v>0</v>
      </c>
      <c r="J34" s="74">
        <f t="shared" si="10"/>
        <v>0</v>
      </c>
      <c r="K34" s="74">
        <f t="shared" si="10"/>
        <v>0</v>
      </c>
      <c r="L34" s="74">
        <f t="shared" si="10"/>
        <v>0</v>
      </c>
      <c r="M34" s="74">
        <f t="shared" si="10"/>
        <v>0</v>
      </c>
    </row>
    <row r="35" spans="1:13" s="4" customFormat="1" ht="20.25" customHeight="1" hidden="1">
      <c r="A35" s="100" t="s">
        <v>74</v>
      </c>
      <c r="B35" s="96" t="s">
        <v>146</v>
      </c>
      <c r="C35" s="96" t="s">
        <v>130</v>
      </c>
      <c r="D35" s="96" t="s">
        <v>159</v>
      </c>
      <c r="E35" s="96" t="s">
        <v>798</v>
      </c>
      <c r="F35" s="96" t="s">
        <v>678</v>
      </c>
      <c r="G35" s="97" t="s">
        <v>73</v>
      </c>
      <c r="H35" s="74">
        <f>'Пр. 10'!I328</f>
        <v>0</v>
      </c>
      <c r="I35" s="74">
        <f>'Пр. 10'!J328</f>
        <v>0</v>
      </c>
      <c r="J35" s="74">
        <f>'Пр. 10'!K328</f>
        <v>0</v>
      </c>
      <c r="K35" s="74">
        <f>'Пр. 10'!L328</f>
        <v>0</v>
      </c>
      <c r="L35" s="74">
        <f>'Пр. 10'!M328</f>
        <v>0</v>
      </c>
      <c r="M35" s="74">
        <f>'Пр. 10'!N328</f>
        <v>0</v>
      </c>
    </row>
    <row r="36" spans="1:13" s="4" customFormat="1" ht="20.25" customHeight="1" hidden="1">
      <c r="A36" s="215" t="s">
        <v>76</v>
      </c>
      <c r="B36" s="96" t="s">
        <v>146</v>
      </c>
      <c r="C36" s="96" t="s">
        <v>130</v>
      </c>
      <c r="D36" s="96" t="s">
        <v>159</v>
      </c>
      <c r="E36" s="96" t="s">
        <v>798</v>
      </c>
      <c r="F36" s="96" t="s">
        <v>678</v>
      </c>
      <c r="G36" s="97" t="s">
        <v>77</v>
      </c>
      <c r="H36" s="74">
        <f>'Пр. 10'!I378</f>
        <v>0</v>
      </c>
      <c r="I36" s="74">
        <f>'Пр. 10'!J378</f>
        <v>0</v>
      </c>
      <c r="J36" s="74">
        <f>'Пр. 10'!K378</f>
        <v>0</v>
      </c>
      <c r="K36" s="74">
        <f>'Пр. 10'!L378</f>
        <v>0</v>
      </c>
      <c r="L36" s="74">
        <f>'Пр. 10'!M378</f>
        <v>0</v>
      </c>
      <c r="M36" s="74">
        <f>'Пр. 10'!N378</f>
        <v>0</v>
      </c>
    </row>
    <row r="37" spans="1:13" s="4" customFormat="1" ht="20.25" customHeight="1" hidden="1">
      <c r="A37" s="101" t="s">
        <v>98</v>
      </c>
      <c r="B37" s="96" t="s">
        <v>146</v>
      </c>
      <c r="C37" s="96" t="s">
        <v>130</v>
      </c>
      <c r="D37" s="96" t="s">
        <v>159</v>
      </c>
      <c r="E37" s="96" t="s">
        <v>798</v>
      </c>
      <c r="F37" s="96" t="s">
        <v>678</v>
      </c>
      <c r="G37" s="97" t="s">
        <v>99</v>
      </c>
      <c r="H37" s="74">
        <f>'Пр. 10'!I461</f>
        <v>0</v>
      </c>
      <c r="I37" s="74">
        <f>'Пр. 10'!J461</f>
        <v>0</v>
      </c>
      <c r="J37" s="74">
        <f>'Пр. 10'!K461</f>
        <v>0</v>
      </c>
      <c r="K37" s="74">
        <f>'Пр. 10'!L461</f>
        <v>0</v>
      </c>
      <c r="L37" s="74">
        <f>'Пр. 10'!M461</f>
        <v>0</v>
      </c>
      <c r="M37" s="74">
        <f>'Пр. 10'!N461</f>
        <v>0</v>
      </c>
    </row>
    <row r="38" spans="1:13" s="5" customFormat="1" ht="28.5">
      <c r="A38" s="94" t="s">
        <v>738</v>
      </c>
      <c r="B38" s="67" t="s">
        <v>146</v>
      </c>
      <c r="C38" s="67" t="s">
        <v>131</v>
      </c>
      <c r="D38" s="67" t="s">
        <v>148</v>
      </c>
      <c r="E38" s="67" t="s">
        <v>149</v>
      </c>
      <c r="F38" s="67"/>
      <c r="G38" s="93"/>
      <c r="H38" s="36">
        <f aca="true" t="shared" si="11" ref="H38:M38">H39</f>
        <v>3150</v>
      </c>
      <c r="I38" s="36">
        <f t="shared" si="11"/>
        <v>0</v>
      </c>
      <c r="J38" s="116">
        <f t="shared" si="11"/>
        <v>0</v>
      </c>
      <c r="K38" s="116">
        <f t="shared" si="11"/>
        <v>0</v>
      </c>
      <c r="L38" s="116">
        <f t="shared" si="11"/>
        <v>0</v>
      </c>
      <c r="M38" s="116">
        <f t="shared" si="11"/>
        <v>0</v>
      </c>
    </row>
    <row r="39" spans="1:13" s="5" customFormat="1" ht="45" customHeight="1">
      <c r="A39" s="102" t="s">
        <v>739</v>
      </c>
      <c r="B39" s="67" t="s">
        <v>146</v>
      </c>
      <c r="C39" s="67" t="s">
        <v>131</v>
      </c>
      <c r="D39" s="67" t="s">
        <v>146</v>
      </c>
      <c r="E39" s="67" t="s">
        <v>149</v>
      </c>
      <c r="F39" s="67"/>
      <c r="G39" s="103"/>
      <c r="H39" s="36">
        <f aca="true" t="shared" si="12" ref="H39:M39">H40+H43+H48+H51</f>
        <v>3150</v>
      </c>
      <c r="I39" s="36">
        <f t="shared" si="12"/>
        <v>0</v>
      </c>
      <c r="J39" s="36">
        <f t="shared" si="12"/>
        <v>0</v>
      </c>
      <c r="K39" s="36">
        <f t="shared" si="12"/>
        <v>0</v>
      </c>
      <c r="L39" s="36">
        <f t="shared" si="12"/>
        <v>0</v>
      </c>
      <c r="M39" s="36">
        <f t="shared" si="12"/>
        <v>0</v>
      </c>
    </row>
    <row r="40" spans="1:13" s="4" customFormat="1" ht="47.25" customHeight="1" hidden="1">
      <c r="A40" s="104" t="s">
        <v>518</v>
      </c>
      <c r="B40" s="96" t="s">
        <v>146</v>
      </c>
      <c r="C40" s="96" t="s">
        <v>131</v>
      </c>
      <c r="D40" s="96" t="s">
        <v>146</v>
      </c>
      <c r="E40" s="96" t="s">
        <v>517</v>
      </c>
      <c r="F40" s="96"/>
      <c r="G40" s="105"/>
      <c r="H40" s="74">
        <f aca="true" t="shared" si="13" ref="H40:M41">H41</f>
        <v>0</v>
      </c>
      <c r="I40" s="74">
        <f t="shared" si="13"/>
        <v>0</v>
      </c>
      <c r="J40" s="116">
        <f t="shared" si="13"/>
        <v>0</v>
      </c>
      <c r="K40" s="116">
        <f t="shared" si="13"/>
        <v>0</v>
      </c>
      <c r="L40" s="116">
        <f t="shared" si="13"/>
        <v>0</v>
      </c>
      <c r="M40" s="116">
        <f t="shared" si="13"/>
        <v>0</v>
      </c>
    </row>
    <row r="41" spans="1:13" s="4" customFormat="1" ht="15" hidden="1">
      <c r="A41" s="99" t="s">
        <v>679</v>
      </c>
      <c r="B41" s="96" t="s">
        <v>146</v>
      </c>
      <c r="C41" s="96" t="s">
        <v>131</v>
      </c>
      <c r="D41" s="96" t="s">
        <v>146</v>
      </c>
      <c r="E41" s="96" t="s">
        <v>517</v>
      </c>
      <c r="F41" s="96" t="s">
        <v>678</v>
      </c>
      <c r="G41" s="97"/>
      <c r="H41" s="74">
        <f t="shared" si="13"/>
        <v>0</v>
      </c>
      <c r="I41" s="74">
        <f t="shared" si="13"/>
        <v>0</v>
      </c>
      <c r="J41" s="116">
        <f t="shared" si="13"/>
        <v>0</v>
      </c>
      <c r="K41" s="116">
        <f t="shared" si="13"/>
        <v>0</v>
      </c>
      <c r="L41" s="116">
        <f t="shared" si="13"/>
        <v>0</v>
      </c>
      <c r="M41" s="116">
        <f t="shared" si="13"/>
        <v>0</v>
      </c>
    </row>
    <row r="42" spans="1:13" s="4" customFormat="1" ht="15" hidden="1">
      <c r="A42" s="22" t="s">
        <v>72</v>
      </c>
      <c r="B42" s="96" t="s">
        <v>146</v>
      </c>
      <c r="C42" s="96" t="s">
        <v>131</v>
      </c>
      <c r="D42" s="96" t="s">
        <v>146</v>
      </c>
      <c r="E42" s="96" t="s">
        <v>517</v>
      </c>
      <c r="F42" s="96" t="s">
        <v>678</v>
      </c>
      <c r="G42" s="97" t="s">
        <v>73</v>
      </c>
      <c r="H42" s="74">
        <f>'Пр. 10'!I332</f>
        <v>0</v>
      </c>
      <c r="I42" s="74">
        <f>'Пр. 10'!J332</f>
        <v>0</v>
      </c>
      <c r="J42" s="74">
        <f>'Пр. 10'!K332</f>
        <v>0</v>
      </c>
      <c r="K42" s="74">
        <f>'Пр. 10'!L332</f>
        <v>0</v>
      </c>
      <c r="L42" s="74">
        <f>'Пр. 10'!M332</f>
        <v>0</v>
      </c>
      <c r="M42" s="74">
        <f>'Пр. 10'!N332</f>
        <v>0</v>
      </c>
    </row>
    <row r="43" spans="1:13" s="4" customFormat="1" ht="45" hidden="1">
      <c r="A43" s="106" t="s">
        <v>153</v>
      </c>
      <c r="B43" s="96" t="s">
        <v>146</v>
      </c>
      <c r="C43" s="96" t="s">
        <v>131</v>
      </c>
      <c r="D43" s="96" t="s">
        <v>146</v>
      </c>
      <c r="E43" s="96" t="s">
        <v>154</v>
      </c>
      <c r="F43" s="96"/>
      <c r="G43" s="97"/>
      <c r="H43" s="74">
        <f aca="true" t="shared" si="14" ref="H43:M43">H44+H46</f>
        <v>0</v>
      </c>
      <c r="I43" s="74">
        <f t="shared" si="14"/>
        <v>0</v>
      </c>
      <c r="J43" s="74">
        <f t="shared" si="14"/>
        <v>0</v>
      </c>
      <c r="K43" s="74">
        <f t="shared" si="14"/>
        <v>0</v>
      </c>
      <c r="L43" s="74">
        <f t="shared" si="14"/>
        <v>0</v>
      </c>
      <c r="M43" s="74">
        <f t="shared" si="14"/>
        <v>0</v>
      </c>
    </row>
    <row r="44" spans="1:13" s="4" customFormat="1" ht="30" hidden="1">
      <c r="A44" s="22" t="s">
        <v>670</v>
      </c>
      <c r="B44" s="96" t="s">
        <v>146</v>
      </c>
      <c r="C44" s="96" t="s">
        <v>131</v>
      </c>
      <c r="D44" s="96" t="s">
        <v>146</v>
      </c>
      <c r="E44" s="96" t="s">
        <v>154</v>
      </c>
      <c r="F44" s="96" t="s">
        <v>669</v>
      </c>
      <c r="G44" s="97"/>
      <c r="H44" s="74">
        <f aca="true" t="shared" si="15" ref="H44:M44">H45</f>
        <v>0</v>
      </c>
      <c r="I44" s="74">
        <f t="shared" si="15"/>
        <v>0</v>
      </c>
      <c r="J44" s="116">
        <f t="shared" si="15"/>
        <v>0</v>
      </c>
      <c r="K44" s="116">
        <f t="shared" si="15"/>
        <v>0</v>
      </c>
      <c r="L44" s="116">
        <f t="shared" si="15"/>
        <v>0</v>
      </c>
      <c r="M44" s="116">
        <f t="shared" si="15"/>
        <v>0</v>
      </c>
    </row>
    <row r="45" spans="1:13" s="4" customFormat="1" ht="15" hidden="1">
      <c r="A45" s="22" t="s">
        <v>72</v>
      </c>
      <c r="B45" s="96" t="s">
        <v>146</v>
      </c>
      <c r="C45" s="96" t="s">
        <v>131</v>
      </c>
      <c r="D45" s="96" t="s">
        <v>146</v>
      </c>
      <c r="E45" s="96" t="s">
        <v>154</v>
      </c>
      <c r="F45" s="96" t="s">
        <v>669</v>
      </c>
      <c r="G45" s="97" t="s">
        <v>73</v>
      </c>
      <c r="H45" s="74">
        <f>'Пр. 10'!I334</f>
        <v>0</v>
      </c>
      <c r="I45" s="74">
        <f>'Пр. 10'!J334</f>
        <v>0</v>
      </c>
      <c r="J45" s="74">
        <f>'Пр. 10'!K334</f>
        <v>0</v>
      </c>
      <c r="K45" s="74">
        <f>'Пр. 10'!L334</f>
        <v>0</v>
      </c>
      <c r="L45" s="74">
        <f>'Пр. 10'!M334</f>
        <v>0</v>
      </c>
      <c r="M45" s="74">
        <f>'Пр. 10'!N334</f>
        <v>0</v>
      </c>
    </row>
    <row r="46" spans="1:13" s="4" customFormat="1" ht="15" hidden="1">
      <c r="A46" s="108" t="s">
        <v>679</v>
      </c>
      <c r="B46" s="96" t="s">
        <v>146</v>
      </c>
      <c r="C46" s="96" t="s">
        <v>131</v>
      </c>
      <c r="D46" s="96" t="s">
        <v>146</v>
      </c>
      <c r="E46" s="96" t="s">
        <v>154</v>
      </c>
      <c r="F46" s="96" t="s">
        <v>678</v>
      </c>
      <c r="G46" s="97"/>
      <c r="H46" s="74">
        <f aca="true" t="shared" si="16" ref="H46:M46">H47</f>
        <v>0</v>
      </c>
      <c r="I46" s="74">
        <f t="shared" si="16"/>
        <v>0</v>
      </c>
      <c r="J46" s="74">
        <f t="shared" si="16"/>
        <v>0</v>
      </c>
      <c r="K46" s="74">
        <f t="shared" si="16"/>
        <v>0</v>
      </c>
      <c r="L46" s="74">
        <f t="shared" si="16"/>
        <v>0</v>
      </c>
      <c r="M46" s="74">
        <f t="shared" si="16"/>
        <v>0</v>
      </c>
    </row>
    <row r="47" spans="1:13" s="4" customFormat="1" ht="15" hidden="1">
      <c r="A47" s="22" t="s">
        <v>72</v>
      </c>
      <c r="B47" s="96" t="s">
        <v>146</v>
      </c>
      <c r="C47" s="96" t="s">
        <v>131</v>
      </c>
      <c r="D47" s="96" t="s">
        <v>146</v>
      </c>
      <c r="E47" s="96" t="s">
        <v>154</v>
      </c>
      <c r="F47" s="96" t="s">
        <v>678</v>
      </c>
      <c r="G47" s="97" t="s">
        <v>73</v>
      </c>
      <c r="H47" s="74">
        <f>'Пр. 10'!I335</f>
        <v>0</v>
      </c>
      <c r="I47" s="74">
        <f>'Пр. 10'!J335</f>
        <v>0</v>
      </c>
      <c r="J47" s="74">
        <f>'Пр. 10'!K335</f>
        <v>0</v>
      </c>
      <c r="K47" s="74">
        <f>'Пр. 10'!L335</f>
        <v>0</v>
      </c>
      <c r="L47" s="74">
        <f>'Пр. 10'!M335</f>
        <v>0</v>
      </c>
      <c r="M47" s="74">
        <f>'Пр. 10'!N335</f>
        <v>0</v>
      </c>
    </row>
    <row r="48" spans="1:13" s="4" customFormat="1" ht="30">
      <c r="A48" s="106" t="s">
        <v>990</v>
      </c>
      <c r="B48" s="96" t="s">
        <v>146</v>
      </c>
      <c r="C48" s="96" t="s">
        <v>131</v>
      </c>
      <c r="D48" s="96" t="s">
        <v>146</v>
      </c>
      <c r="E48" s="96" t="s">
        <v>987</v>
      </c>
      <c r="F48" s="96"/>
      <c r="G48" s="97"/>
      <c r="H48" s="74">
        <f aca="true" t="shared" si="17" ref="H48:M49">H49</f>
        <v>3150</v>
      </c>
      <c r="I48" s="74">
        <f t="shared" si="17"/>
        <v>0</v>
      </c>
      <c r="J48" s="74">
        <f t="shared" si="17"/>
        <v>0</v>
      </c>
      <c r="K48" s="74">
        <f t="shared" si="17"/>
        <v>0</v>
      </c>
      <c r="L48" s="74">
        <f t="shared" si="17"/>
        <v>0</v>
      </c>
      <c r="M48" s="74">
        <f t="shared" si="17"/>
        <v>0</v>
      </c>
    </row>
    <row r="49" spans="1:13" s="4" customFormat="1" ht="30">
      <c r="A49" s="99" t="s">
        <v>683</v>
      </c>
      <c r="B49" s="96" t="s">
        <v>146</v>
      </c>
      <c r="C49" s="96" t="s">
        <v>131</v>
      </c>
      <c r="D49" s="96" t="s">
        <v>146</v>
      </c>
      <c r="E49" s="96" t="s">
        <v>987</v>
      </c>
      <c r="F49" s="96" t="s">
        <v>680</v>
      </c>
      <c r="G49" s="97"/>
      <c r="H49" s="74">
        <f t="shared" si="17"/>
        <v>3150</v>
      </c>
      <c r="I49" s="74">
        <f t="shared" si="17"/>
        <v>0</v>
      </c>
      <c r="J49" s="74">
        <f t="shared" si="17"/>
        <v>0</v>
      </c>
      <c r="K49" s="74">
        <f t="shared" si="17"/>
        <v>0</v>
      </c>
      <c r="L49" s="74">
        <f t="shared" si="17"/>
        <v>0</v>
      </c>
      <c r="M49" s="74">
        <f t="shared" si="17"/>
        <v>0</v>
      </c>
    </row>
    <row r="50" spans="1:13" s="4" customFormat="1" ht="15">
      <c r="A50" s="22" t="s">
        <v>72</v>
      </c>
      <c r="B50" s="96" t="s">
        <v>146</v>
      </c>
      <c r="C50" s="96" t="s">
        <v>131</v>
      </c>
      <c r="D50" s="96" t="s">
        <v>146</v>
      </c>
      <c r="E50" s="96" t="s">
        <v>987</v>
      </c>
      <c r="F50" s="96" t="s">
        <v>680</v>
      </c>
      <c r="G50" s="97" t="s">
        <v>73</v>
      </c>
      <c r="H50" s="74">
        <f>'Пр. 10'!I337</f>
        <v>3150</v>
      </c>
      <c r="I50" s="74">
        <f>'Пр. 10'!J337</f>
        <v>0</v>
      </c>
      <c r="J50" s="74">
        <f>'Пр. 10'!K337</f>
        <v>0</v>
      </c>
      <c r="K50" s="74">
        <f>'Пр. 10'!L337</f>
        <v>0</v>
      </c>
      <c r="L50" s="74">
        <f>'Пр. 10'!M337</f>
        <v>0</v>
      </c>
      <c r="M50" s="74">
        <f>'Пр. 10'!N337</f>
        <v>0</v>
      </c>
    </row>
    <row r="51" spans="1:13" s="4" customFormat="1" ht="45" hidden="1">
      <c r="A51" s="106" t="s">
        <v>1004</v>
      </c>
      <c r="B51" s="96" t="s">
        <v>146</v>
      </c>
      <c r="C51" s="96" t="s">
        <v>131</v>
      </c>
      <c r="D51" s="96" t="s">
        <v>146</v>
      </c>
      <c r="E51" s="96" t="s">
        <v>1005</v>
      </c>
      <c r="F51" s="96"/>
      <c r="G51" s="97"/>
      <c r="H51" s="74">
        <f aca="true" t="shared" si="18" ref="H51:M52">H52</f>
        <v>0</v>
      </c>
      <c r="I51" s="74">
        <f t="shared" si="18"/>
        <v>0</v>
      </c>
      <c r="J51" s="74">
        <f t="shared" si="18"/>
        <v>0</v>
      </c>
      <c r="K51" s="74">
        <f t="shared" si="18"/>
        <v>0</v>
      </c>
      <c r="L51" s="74">
        <f t="shared" si="18"/>
        <v>0</v>
      </c>
      <c r="M51" s="74">
        <f t="shared" si="18"/>
        <v>0</v>
      </c>
    </row>
    <row r="52" spans="1:13" s="4" customFormat="1" ht="15" hidden="1">
      <c r="A52" s="108" t="s">
        <v>679</v>
      </c>
      <c r="B52" s="96" t="s">
        <v>146</v>
      </c>
      <c r="C52" s="96" t="s">
        <v>131</v>
      </c>
      <c r="D52" s="96" t="s">
        <v>146</v>
      </c>
      <c r="E52" s="96" t="s">
        <v>1005</v>
      </c>
      <c r="F52" s="96" t="s">
        <v>678</v>
      </c>
      <c r="G52" s="97"/>
      <c r="H52" s="74">
        <f t="shared" si="18"/>
        <v>0</v>
      </c>
      <c r="I52" s="74">
        <f t="shared" si="18"/>
        <v>0</v>
      </c>
      <c r="J52" s="74">
        <f t="shared" si="18"/>
        <v>0</v>
      </c>
      <c r="K52" s="74">
        <f t="shared" si="18"/>
        <v>0</v>
      </c>
      <c r="L52" s="74">
        <f t="shared" si="18"/>
        <v>0</v>
      </c>
      <c r="M52" s="74">
        <f t="shared" si="18"/>
        <v>0</v>
      </c>
    </row>
    <row r="53" spans="1:13" s="4" customFormat="1" ht="15" hidden="1">
      <c r="A53" s="22" t="s">
        <v>72</v>
      </c>
      <c r="B53" s="96" t="s">
        <v>146</v>
      </c>
      <c r="C53" s="96" t="s">
        <v>131</v>
      </c>
      <c r="D53" s="96" t="s">
        <v>146</v>
      </c>
      <c r="E53" s="96" t="s">
        <v>1005</v>
      </c>
      <c r="F53" s="96" t="s">
        <v>678</v>
      </c>
      <c r="G53" s="97" t="s">
        <v>73</v>
      </c>
      <c r="H53" s="74">
        <f>'Пр. 10'!I339</f>
        <v>0</v>
      </c>
      <c r="I53" s="74">
        <f>'Пр. 10'!J339</f>
        <v>0</v>
      </c>
      <c r="J53" s="74">
        <f>'Пр. 10'!K339</f>
        <v>0</v>
      </c>
      <c r="K53" s="74">
        <f>'Пр. 10'!L339</f>
        <v>0</v>
      </c>
      <c r="L53" s="74">
        <f>'Пр. 10'!M339</f>
        <v>0</v>
      </c>
      <c r="M53" s="74">
        <f>'Пр. 10'!N339</f>
        <v>0</v>
      </c>
    </row>
    <row r="54" spans="1:13" s="5" customFormat="1" ht="28.5" hidden="1">
      <c r="A54" s="102" t="s">
        <v>740</v>
      </c>
      <c r="B54" s="67" t="s">
        <v>146</v>
      </c>
      <c r="C54" s="67" t="s">
        <v>133</v>
      </c>
      <c r="D54" s="67" t="s">
        <v>148</v>
      </c>
      <c r="E54" s="67" t="s">
        <v>149</v>
      </c>
      <c r="F54" s="67"/>
      <c r="G54" s="93"/>
      <c r="H54" s="36">
        <f aca="true" t="shared" si="19" ref="H54:M54">H55</f>
        <v>0</v>
      </c>
      <c r="I54" s="36">
        <f t="shared" si="19"/>
        <v>0</v>
      </c>
      <c r="J54" s="36">
        <f t="shared" si="19"/>
        <v>0</v>
      </c>
      <c r="K54" s="36">
        <f t="shared" si="19"/>
        <v>0</v>
      </c>
      <c r="L54" s="36">
        <f t="shared" si="19"/>
        <v>0</v>
      </c>
      <c r="M54" s="36">
        <f t="shared" si="19"/>
        <v>0</v>
      </c>
    </row>
    <row r="55" spans="1:13" s="5" customFormat="1" ht="42.75" hidden="1">
      <c r="A55" s="102" t="s">
        <v>741</v>
      </c>
      <c r="B55" s="67" t="s">
        <v>146</v>
      </c>
      <c r="C55" s="67" t="s">
        <v>133</v>
      </c>
      <c r="D55" s="67" t="s">
        <v>146</v>
      </c>
      <c r="E55" s="67" t="s">
        <v>149</v>
      </c>
      <c r="F55" s="67"/>
      <c r="G55" s="93"/>
      <c r="H55" s="36">
        <f aca="true" t="shared" si="20" ref="H55:M55">H56+H62+H59</f>
        <v>0</v>
      </c>
      <c r="I55" s="36">
        <f t="shared" si="20"/>
        <v>0</v>
      </c>
      <c r="J55" s="36">
        <f t="shared" si="20"/>
        <v>0</v>
      </c>
      <c r="K55" s="36">
        <f t="shared" si="20"/>
        <v>0</v>
      </c>
      <c r="L55" s="36">
        <f t="shared" si="20"/>
        <v>0</v>
      </c>
      <c r="M55" s="36">
        <f t="shared" si="20"/>
        <v>0</v>
      </c>
    </row>
    <row r="56" spans="1:13" s="4" customFormat="1" ht="45" hidden="1">
      <c r="A56" s="100" t="s">
        <v>795</v>
      </c>
      <c r="B56" s="96" t="s">
        <v>146</v>
      </c>
      <c r="C56" s="96" t="s">
        <v>133</v>
      </c>
      <c r="D56" s="96" t="s">
        <v>146</v>
      </c>
      <c r="E56" s="96" t="s">
        <v>155</v>
      </c>
      <c r="F56" s="96"/>
      <c r="G56" s="97"/>
      <c r="H56" s="74">
        <f aca="true" t="shared" si="21" ref="H56:M57">H57</f>
        <v>0</v>
      </c>
      <c r="I56" s="74">
        <f t="shared" si="21"/>
        <v>0</v>
      </c>
      <c r="J56" s="74">
        <f t="shared" si="21"/>
        <v>0</v>
      </c>
      <c r="K56" s="74">
        <f t="shared" si="21"/>
        <v>0</v>
      </c>
      <c r="L56" s="74">
        <f t="shared" si="21"/>
        <v>0</v>
      </c>
      <c r="M56" s="74">
        <f t="shared" si="21"/>
        <v>0</v>
      </c>
    </row>
    <row r="57" spans="1:13" s="4" customFormat="1" ht="15" hidden="1">
      <c r="A57" s="100" t="s">
        <v>677</v>
      </c>
      <c r="B57" s="96" t="s">
        <v>146</v>
      </c>
      <c r="C57" s="96" t="s">
        <v>133</v>
      </c>
      <c r="D57" s="96" t="s">
        <v>146</v>
      </c>
      <c r="E57" s="96" t="s">
        <v>155</v>
      </c>
      <c r="F57" s="96" t="s">
        <v>678</v>
      </c>
      <c r="G57" s="97"/>
      <c r="H57" s="74">
        <f t="shared" si="21"/>
        <v>0</v>
      </c>
      <c r="I57" s="74">
        <f t="shared" si="21"/>
        <v>0</v>
      </c>
      <c r="J57" s="74">
        <f t="shared" si="21"/>
        <v>0</v>
      </c>
      <c r="K57" s="74">
        <f t="shared" si="21"/>
        <v>0</v>
      </c>
      <c r="L57" s="74">
        <f t="shared" si="21"/>
        <v>0</v>
      </c>
      <c r="M57" s="74">
        <f t="shared" si="21"/>
        <v>0</v>
      </c>
    </row>
    <row r="58" spans="1:13" s="4" customFormat="1" ht="15" hidden="1">
      <c r="A58" s="22" t="s">
        <v>72</v>
      </c>
      <c r="B58" s="96" t="s">
        <v>146</v>
      </c>
      <c r="C58" s="96" t="s">
        <v>133</v>
      </c>
      <c r="D58" s="96" t="s">
        <v>146</v>
      </c>
      <c r="E58" s="96" t="s">
        <v>155</v>
      </c>
      <c r="F58" s="96" t="s">
        <v>678</v>
      </c>
      <c r="G58" s="97" t="s">
        <v>73</v>
      </c>
      <c r="H58" s="74">
        <f>'Пр. 10'!I343</f>
        <v>0</v>
      </c>
      <c r="I58" s="74">
        <f>'Пр. 10'!J343</f>
        <v>0</v>
      </c>
      <c r="J58" s="74">
        <f>'Пр. 10'!K343</f>
        <v>0</v>
      </c>
      <c r="K58" s="74">
        <f>'Пр. 10'!L343</f>
        <v>0</v>
      </c>
      <c r="L58" s="74">
        <f>'Пр. 10'!M343</f>
        <v>0</v>
      </c>
      <c r="M58" s="74">
        <f>'Пр. 10'!N343</f>
        <v>0</v>
      </c>
    </row>
    <row r="59" spans="1:13" s="4" customFormat="1" ht="45" hidden="1">
      <c r="A59" s="22" t="s">
        <v>937</v>
      </c>
      <c r="B59" s="96" t="s">
        <v>146</v>
      </c>
      <c r="C59" s="96" t="s">
        <v>133</v>
      </c>
      <c r="D59" s="96" t="s">
        <v>146</v>
      </c>
      <c r="E59" s="96" t="s">
        <v>936</v>
      </c>
      <c r="F59" s="96"/>
      <c r="G59" s="97"/>
      <c r="H59" s="74">
        <f aca="true" t="shared" si="22" ref="H59:M60">H60</f>
        <v>0</v>
      </c>
      <c r="I59" s="74">
        <f t="shared" si="22"/>
        <v>0</v>
      </c>
      <c r="J59" s="74">
        <f t="shared" si="22"/>
        <v>0</v>
      </c>
      <c r="K59" s="74">
        <f t="shared" si="22"/>
        <v>0</v>
      </c>
      <c r="L59" s="74">
        <f t="shared" si="22"/>
        <v>0</v>
      </c>
      <c r="M59" s="74">
        <f t="shared" si="22"/>
        <v>0</v>
      </c>
    </row>
    <row r="60" spans="1:13" s="4" customFormat="1" ht="15" hidden="1">
      <c r="A60" s="100" t="s">
        <v>677</v>
      </c>
      <c r="B60" s="96" t="s">
        <v>146</v>
      </c>
      <c r="C60" s="96" t="s">
        <v>133</v>
      </c>
      <c r="D60" s="96" t="s">
        <v>146</v>
      </c>
      <c r="E60" s="96" t="s">
        <v>936</v>
      </c>
      <c r="F60" s="96" t="s">
        <v>678</v>
      </c>
      <c r="G60" s="97"/>
      <c r="H60" s="74">
        <f t="shared" si="22"/>
        <v>0</v>
      </c>
      <c r="I60" s="74">
        <f t="shared" si="22"/>
        <v>0</v>
      </c>
      <c r="J60" s="74">
        <f t="shared" si="22"/>
        <v>0</v>
      </c>
      <c r="K60" s="74">
        <f t="shared" si="22"/>
        <v>0</v>
      </c>
      <c r="L60" s="74">
        <f t="shared" si="22"/>
        <v>0</v>
      </c>
      <c r="M60" s="74">
        <f t="shared" si="22"/>
        <v>0</v>
      </c>
    </row>
    <row r="61" spans="1:13" s="4" customFormat="1" ht="15" hidden="1">
      <c r="A61" s="22" t="s">
        <v>72</v>
      </c>
      <c r="B61" s="96" t="s">
        <v>146</v>
      </c>
      <c r="C61" s="96" t="s">
        <v>133</v>
      </c>
      <c r="D61" s="96" t="s">
        <v>146</v>
      </c>
      <c r="E61" s="96" t="s">
        <v>936</v>
      </c>
      <c r="F61" s="96" t="s">
        <v>678</v>
      </c>
      <c r="G61" s="97" t="s">
        <v>73</v>
      </c>
      <c r="H61" s="74">
        <f>'Пр. 10'!I345</f>
        <v>0</v>
      </c>
      <c r="I61" s="74">
        <f>'Пр. 10'!J345</f>
        <v>0</v>
      </c>
      <c r="J61" s="74">
        <f>'Пр. 10'!K345</f>
        <v>0</v>
      </c>
      <c r="K61" s="74">
        <f>'Пр. 10'!L345</f>
        <v>0</v>
      </c>
      <c r="L61" s="74">
        <f>'Пр. 10'!M345</f>
        <v>0</v>
      </c>
      <c r="M61" s="74">
        <f>'Пр. 10'!N345</f>
        <v>0</v>
      </c>
    </row>
    <row r="62" spans="1:13" s="4" customFormat="1" ht="15" hidden="1">
      <c r="A62" s="100" t="s">
        <v>156</v>
      </c>
      <c r="B62" s="96" t="s">
        <v>146</v>
      </c>
      <c r="C62" s="96" t="s">
        <v>133</v>
      </c>
      <c r="D62" s="96" t="s">
        <v>146</v>
      </c>
      <c r="E62" s="96" t="s">
        <v>157</v>
      </c>
      <c r="F62" s="96"/>
      <c r="G62" s="97"/>
      <c r="H62" s="74">
        <f aca="true" t="shared" si="23" ref="H62:M63">H63</f>
        <v>0</v>
      </c>
      <c r="I62" s="74">
        <f t="shared" si="23"/>
        <v>0</v>
      </c>
      <c r="J62" s="74">
        <f t="shared" si="23"/>
        <v>0</v>
      </c>
      <c r="K62" s="74">
        <f t="shared" si="23"/>
        <v>0</v>
      </c>
      <c r="L62" s="74">
        <f t="shared" si="23"/>
        <v>0</v>
      </c>
      <c r="M62" s="74">
        <f t="shared" si="23"/>
        <v>0</v>
      </c>
    </row>
    <row r="63" spans="1:13" s="4" customFormat="1" ht="15" hidden="1">
      <c r="A63" s="100" t="s">
        <v>677</v>
      </c>
      <c r="B63" s="96" t="s">
        <v>146</v>
      </c>
      <c r="C63" s="96" t="s">
        <v>133</v>
      </c>
      <c r="D63" s="96" t="s">
        <v>146</v>
      </c>
      <c r="E63" s="96" t="s">
        <v>157</v>
      </c>
      <c r="F63" s="96" t="s">
        <v>678</v>
      </c>
      <c r="G63" s="97"/>
      <c r="H63" s="74">
        <f t="shared" si="23"/>
        <v>0</v>
      </c>
      <c r="I63" s="74">
        <f t="shared" si="23"/>
        <v>0</v>
      </c>
      <c r="J63" s="74">
        <f t="shared" si="23"/>
        <v>0</v>
      </c>
      <c r="K63" s="74">
        <f t="shared" si="23"/>
        <v>0</v>
      </c>
      <c r="L63" s="74">
        <f t="shared" si="23"/>
        <v>0</v>
      </c>
      <c r="M63" s="74">
        <f t="shared" si="23"/>
        <v>0</v>
      </c>
    </row>
    <row r="64" spans="1:13" s="4" customFormat="1" ht="15" hidden="1">
      <c r="A64" s="22" t="s">
        <v>72</v>
      </c>
      <c r="B64" s="96" t="s">
        <v>146</v>
      </c>
      <c r="C64" s="96" t="s">
        <v>133</v>
      </c>
      <c r="D64" s="96" t="s">
        <v>146</v>
      </c>
      <c r="E64" s="96" t="s">
        <v>157</v>
      </c>
      <c r="F64" s="96" t="s">
        <v>678</v>
      </c>
      <c r="G64" s="97" t="s">
        <v>73</v>
      </c>
      <c r="H64" s="74">
        <f>'Пр. 10'!I347</f>
        <v>0</v>
      </c>
      <c r="I64" s="74">
        <f>'Пр. 10'!J347</f>
        <v>0</v>
      </c>
      <c r="J64" s="74">
        <f>'Пр. 10'!K347</f>
        <v>0</v>
      </c>
      <c r="K64" s="74">
        <f>'Пр. 10'!L347</f>
        <v>0</v>
      </c>
      <c r="L64" s="74">
        <f>'Пр. 10'!M347</f>
        <v>0</v>
      </c>
      <c r="M64" s="74">
        <f>'Пр. 10'!N347</f>
        <v>0</v>
      </c>
    </row>
    <row r="65" spans="1:13" s="5" customFormat="1" ht="28.5">
      <c r="A65" s="107" t="s">
        <v>822</v>
      </c>
      <c r="B65" s="67" t="s">
        <v>146</v>
      </c>
      <c r="C65" s="67" t="s">
        <v>134</v>
      </c>
      <c r="D65" s="67" t="s">
        <v>148</v>
      </c>
      <c r="E65" s="67" t="s">
        <v>149</v>
      </c>
      <c r="F65" s="67"/>
      <c r="G65" s="93"/>
      <c r="H65" s="36">
        <f aca="true" t="shared" si="24" ref="H65:M65">H66+H70</f>
        <v>6060</v>
      </c>
      <c r="I65" s="36">
        <f t="shared" si="24"/>
        <v>0</v>
      </c>
      <c r="J65" s="36">
        <f t="shared" si="24"/>
        <v>4011</v>
      </c>
      <c r="K65" s="36">
        <f t="shared" si="24"/>
        <v>0</v>
      </c>
      <c r="L65" s="36">
        <f t="shared" si="24"/>
        <v>7298</v>
      </c>
      <c r="M65" s="36">
        <f t="shared" si="24"/>
        <v>0</v>
      </c>
    </row>
    <row r="66" spans="1:13" s="5" customFormat="1" ht="28.5" hidden="1">
      <c r="A66" s="107" t="s">
        <v>823</v>
      </c>
      <c r="B66" s="67" t="s">
        <v>146</v>
      </c>
      <c r="C66" s="67" t="s">
        <v>134</v>
      </c>
      <c r="D66" s="67" t="s">
        <v>146</v>
      </c>
      <c r="E66" s="67" t="s">
        <v>149</v>
      </c>
      <c r="F66" s="67"/>
      <c r="G66" s="93"/>
      <c r="H66" s="36">
        <f aca="true" t="shared" si="25" ref="H66:M66">H67</f>
        <v>0</v>
      </c>
      <c r="I66" s="36">
        <f t="shared" si="25"/>
        <v>0</v>
      </c>
      <c r="J66" s="36">
        <f t="shared" si="25"/>
        <v>0</v>
      </c>
      <c r="K66" s="36">
        <f t="shared" si="25"/>
        <v>0</v>
      </c>
      <c r="L66" s="36">
        <f t="shared" si="25"/>
        <v>0</v>
      </c>
      <c r="M66" s="36">
        <f t="shared" si="25"/>
        <v>0</v>
      </c>
    </row>
    <row r="67" spans="1:13" s="4" customFormat="1" ht="30" hidden="1">
      <c r="A67" s="108" t="s">
        <v>514</v>
      </c>
      <c r="B67" s="96" t="s">
        <v>146</v>
      </c>
      <c r="C67" s="96" t="s">
        <v>134</v>
      </c>
      <c r="D67" s="96" t="s">
        <v>146</v>
      </c>
      <c r="E67" s="96" t="s">
        <v>326</v>
      </c>
      <c r="F67" s="96"/>
      <c r="G67" s="96"/>
      <c r="H67" s="74">
        <f aca="true" t="shared" si="26" ref="H67:M68">H68</f>
        <v>0</v>
      </c>
      <c r="I67" s="74">
        <f t="shared" si="26"/>
        <v>0</v>
      </c>
      <c r="J67" s="74">
        <f t="shared" si="26"/>
        <v>0</v>
      </c>
      <c r="K67" s="74">
        <f t="shared" si="26"/>
        <v>0</v>
      </c>
      <c r="L67" s="74">
        <f t="shared" si="26"/>
        <v>0</v>
      </c>
      <c r="M67" s="74">
        <f t="shared" si="26"/>
        <v>0</v>
      </c>
    </row>
    <row r="68" spans="1:13" s="4" customFormat="1" ht="30" hidden="1">
      <c r="A68" s="108" t="s">
        <v>670</v>
      </c>
      <c r="B68" s="96" t="s">
        <v>146</v>
      </c>
      <c r="C68" s="96" t="s">
        <v>134</v>
      </c>
      <c r="D68" s="96" t="s">
        <v>146</v>
      </c>
      <c r="E68" s="96" t="s">
        <v>326</v>
      </c>
      <c r="F68" s="96" t="s">
        <v>669</v>
      </c>
      <c r="G68" s="96"/>
      <c r="H68" s="74">
        <f t="shared" si="26"/>
        <v>0</v>
      </c>
      <c r="I68" s="74">
        <f t="shared" si="26"/>
        <v>0</v>
      </c>
      <c r="J68" s="74">
        <f t="shared" si="26"/>
        <v>0</v>
      </c>
      <c r="K68" s="74">
        <f t="shared" si="26"/>
        <v>0</v>
      </c>
      <c r="L68" s="74">
        <f t="shared" si="26"/>
        <v>0</v>
      </c>
      <c r="M68" s="74">
        <f t="shared" si="26"/>
        <v>0</v>
      </c>
    </row>
    <row r="69" spans="1:13" s="4" customFormat="1" ht="15" hidden="1">
      <c r="A69" s="108" t="s">
        <v>60</v>
      </c>
      <c r="B69" s="96" t="s">
        <v>146</v>
      </c>
      <c r="C69" s="96" t="s">
        <v>134</v>
      </c>
      <c r="D69" s="96" t="s">
        <v>146</v>
      </c>
      <c r="E69" s="96" t="s">
        <v>326</v>
      </c>
      <c r="F69" s="96" t="s">
        <v>669</v>
      </c>
      <c r="G69" s="96" t="s">
        <v>61</v>
      </c>
      <c r="H69" s="74">
        <f>'Пр. 10'!I217</f>
        <v>0</v>
      </c>
      <c r="I69" s="74">
        <f>'Пр. 10'!J217</f>
        <v>0</v>
      </c>
      <c r="J69" s="74">
        <f>'Пр. 10'!K217</f>
        <v>0</v>
      </c>
      <c r="K69" s="74">
        <f>'Пр. 10'!L217</f>
        <v>0</v>
      </c>
      <c r="L69" s="74">
        <f>'Пр. 10'!M217</f>
        <v>0</v>
      </c>
      <c r="M69" s="74">
        <f>'Пр. 10'!N217</f>
        <v>0</v>
      </c>
    </row>
    <row r="70" spans="1:13" s="4" customFormat="1" ht="42.75">
      <c r="A70" s="107" t="s">
        <v>964</v>
      </c>
      <c r="B70" s="67" t="s">
        <v>146</v>
      </c>
      <c r="C70" s="67" t="s">
        <v>134</v>
      </c>
      <c r="D70" s="67" t="s">
        <v>159</v>
      </c>
      <c r="E70" s="67" t="s">
        <v>149</v>
      </c>
      <c r="F70" s="67"/>
      <c r="G70" s="67"/>
      <c r="H70" s="36">
        <f aca="true" t="shared" si="27" ref="H70:M70">H71+H74+H80+H77</f>
        <v>6060</v>
      </c>
      <c r="I70" s="36">
        <f t="shared" si="27"/>
        <v>0</v>
      </c>
      <c r="J70" s="36">
        <f t="shared" si="27"/>
        <v>4011</v>
      </c>
      <c r="K70" s="36">
        <f t="shared" si="27"/>
        <v>0</v>
      </c>
      <c r="L70" s="36">
        <f t="shared" si="27"/>
        <v>7298</v>
      </c>
      <c r="M70" s="36">
        <f t="shared" si="27"/>
        <v>0</v>
      </c>
    </row>
    <row r="71" spans="1:13" s="4" customFormat="1" ht="15">
      <c r="A71" s="22" t="s">
        <v>819</v>
      </c>
      <c r="B71" s="96" t="s">
        <v>146</v>
      </c>
      <c r="C71" s="96" t="s">
        <v>134</v>
      </c>
      <c r="D71" s="96" t="s">
        <v>159</v>
      </c>
      <c r="E71" s="96" t="s">
        <v>370</v>
      </c>
      <c r="F71" s="96"/>
      <c r="G71" s="97"/>
      <c r="H71" s="74">
        <f aca="true" t="shared" si="28" ref="H71:M72">H72</f>
        <v>100</v>
      </c>
      <c r="I71" s="74">
        <f t="shared" si="28"/>
        <v>0</v>
      </c>
      <c r="J71" s="74">
        <f t="shared" si="28"/>
        <v>100</v>
      </c>
      <c r="K71" s="74">
        <f t="shared" si="28"/>
        <v>0</v>
      </c>
      <c r="L71" s="74">
        <f t="shared" si="28"/>
        <v>400</v>
      </c>
      <c r="M71" s="74">
        <f t="shared" si="28"/>
        <v>0</v>
      </c>
    </row>
    <row r="72" spans="1:13" s="4" customFormat="1" ht="30">
      <c r="A72" s="22" t="s">
        <v>670</v>
      </c>
      <c r="B72" s="96" t="s">
        <v>146</v>
      </c>
      <c r="C72" s="96" t="s">
        <v>134</v>
      </c>
      <c r="D72" s="96" t="s">
        <v>159</v>
      </c>
      <c r="E72" s="96" t="s">
        <v>370</v>
      </c>
      <c r="F72" s="96" t="s">
        <v>669</v>
      </c>
      <c r="G72" s="97"/>
      <c r="H72" s="74">
        <f t="shared" si="28"/>
        <v>100</v>
      </c>
      <c r="I72" s="74">
        <f t="shared" si="28"/>
        <v>0</v>
      </c>
      <c r="J72" s="74">
        <f t="shared" si="28"/>
        <v>100</v>
      </c>
      <c r="K72" s="74">
        <f t="shared" si="28"/>
        <v>0</v>
      </c>
      <c r="L72" s="74">
        <f t="shared" si="28"/>
        <v>400</v>
      </c>
      <c r="M72" s="74">
        <f t="shared" si="28"/>
        <v>0</v>
      </c>
    </row>
    <row r="73" spans="1:13" s="4" customFormat="1" ht="15">
      <c r="A73" s="22" t="s">
        <v>62</v>
      </c>
      <c r="B73" s="96" t="s">
        <v>146</v>
      </c>
      <c r="C73" s="96" t="s">
        <v>134</v>
      </c>
      <c r="D73" s="96" t="s">
        <v>159</v>
      </c>
      <c r="E73" s="96" t="s">
        <v>370</v>
      </c>
      <c r="F73" s="96" t="s">
        <v>669</v>
      </c>
      <c r="G73" s="97" t="s">
        <v>63</v>
      </c>
      <c r="H73" s="74">
        <f>'Пр. 10'!I763</f>
        <v>100</v>
      </c>
      <c r="I73" s="74">
        <f>'Пр. 10'!J763</f>
        <v>0</v>
      </c>
      <c r="J73" s="74">
        <f>'Пр. 10'!K763</f>
        <v>100</v>
      </c>
      <c r="K73" s="74">
        <f>'Пр. 10'!L763</f>
        <v>0</v>
      </c>
      <c r="L73" s="74">
        <f>'Пр. 10'!M763</f>
        <v>400</v>
      </c>
      <c r="M73" s="74">
        <f>'Пр. 10'!N763</f>
        <v>0</v>
      </c>
    </row>
    <row r="74" spans="1:13" s="4" customFormat="1" ht="30">
      <c r="A74" s="22" t="s">
        <v>824</v>
      </c>
      <c r="B74" s="96" t="s">
        <v>146</v>
      </c>
      <c r="C74" s="96" t="s">
        <v>134</v>
      </c>
      <c r="D74" s="96" t="s">
        <v>159</v>
      </c>
      <c r="E74" s="96" t="s">
        <v>825</v>
      </c>
      <c r="F74" s="96"/>
      <c r="G74" s="96"/>
      <c r="H74" s="74">
        <f aca="true" t="shared" si="29" ref="H74:M75">H75</f>
        <v>3110</v>
      </c>
      <c r="I74" s="74">
        <f t="shared" si="29"/>
        <v>0</v>
      </c>
      <c r="J74" s="74">
        <f t="shared" si="29"/>
        <v>3911</v>
      </c>
      <c r="K74" s="74">
        <f t="shared" si="29"/>
        <v>0</v>
      </c>
      <c r="L74" s="74">
        <f t="shared" si="29"/>
        <v>6898</v>
      </c>
      <c r="M74" s="74">
        <f t="shared" si="29"/>
        <v>0</v>
      </c>
    </row>
    <row r="75" spans="1:13" s="4" customFormat="1" ht="30">
      <c r="A75" s="108" t="s">
        <v>670</v>
      </c>
      <c r="B75" s="96" t="s">
        <v>146</v>
      </c>
      <c r="C75" s="96" t="s">
        <v>134</v>
      </c>
      <c r="D75" s="96" t="s">
        <v>159</v>
      </c>
      <c r="E75" s="96" t="s">
        <v>825</v>
      </c>
      <c r="F75" s="96" t="s">
        <v>669</v>
      </c>
      <c r="G75" s="96"/>
      <c r="H75" s="74">
        <f t="shared" si="29"/>
        <v>3110</v>
      </c>
      <c r="I75" s="74">
        <f t="shared" si="29"/>
        <v>0</v>
      </c>
      <c r="J75" s="74">
        <f t="shared" si="29"/>
        <v>3911</v>
      </c>
      <c r="K75" s="74">
        <f t="shared" si="29"/>
        <v>0</v>
      </c>
      <c r="L75" s="74">
        <f t="shared" si="29"/>
        <v>6898</v>
      </c>
      <c r="M75" s="74">
        <f t="shared" si="29"/>
        <v>0</v>
      </c>
    </row>
    <row r="76" spans="1:13" s="4" customFormat="1" ht="15">
      <c r="A76" s="22" t="s">
        <v>62</v>
      </c>
      <c r="B76" s="96" t="s">
        <v>146</v>
      </c>
      <c r="C76" s="96" t="s">
        <v>134</v>
      </c>
      <c r="D76" s="96" t="s">
        <v>159</v>
      </c>
      <c r="E76" s="96" t="s">
        <v>825</v>
      </c>
      <c r="F76" s="96" t="s">
        <v>669</v>
      </c>
      <c r="G76" s="96" t="s">
        <v>63</v>
      </c>
      <c r="H76" s="74">
        <f>'Пр. 10'!I236</f>
        <v>3110</v>
      </c>
      <c r="I76" s="74">
        <f>'Пр. 10'!J236</f>
        <v>0</v>
      </c>
      <c r="J76" s="74">
        <f>'Пр. 10'!K236</f>
        <v>3911</v>
      </c>
      <c r="K76" s="74">
        <f>'Пр. 10'!L236</f>
        <v>0</v>
      </c>
      <c r="L76" s="74">
        <f>'Пр. 10'!M236</f>
        <v>6898</v>
      </c>
      <c r="M76" s="74">
        <f>'Пр. 10'!N236</f>
        <v>0</v>
      </c>
    </row>
    <row r="77" spans="1:13" s="4" customFormat="1" ht="39" customHeight="1">
      <c r="A77" s="108" t="s">
        <v>1071</v>
      </c>
      <c r="B77" s="96" t="s">
        <v>146</v>
      </c>
      <c r="C77" s="96" t="s">
        <v>134</v>
      </c>
      <c r="D77" s="96" t="s">
        <v>159</v>
      </c>
      <c r="E77" s="96" t="s">
        <v>1003</v>
      </c>
      <c r="F77" s="96"/>
      <c r="G77" s="96"/>
      <c r="H77" s="74">
        <f aca="true" t="shared" si="30" ref="H77:M78">H78</f>
        <v>2850</v>
      </c>
      <c r="I77" s="74">
        <f t="shared" si="30"/>
        <v>0</v>
      </c>
      <c r="J77" s="74">
        <f t="shared" si="30"/>
        <v>0</v>
      </c>
      <c r="K77" s="74">
        <f t="shared" si="30"/>
        <v>0</v>
      </c>
      <c r="L77" s="74">
        <f t="shared" si="30"/>
        <v>0</v>
      </c>
      <c r="M77" s="74">
        <f t="shared" si="30"/>
        <v>0</v>
      </c>
    </row>
    <row r="78" spans="1:13" s="4" customFormat="1" ht="31.5" customHeight="1">
      <c r="A78" s="108" t="s">
        <v>670</v>
      </c>
      <c r="B78" s="96" t="s">
        <v>146</v>
      </c>
      <c r="C78" s="96" t="s">
        <v>134</v>
      </c>
      <c r="D78" s="96" t="s">
        <v>159</v>
      </c>
      <c r="E78" s="96" t="s">
        <v>1003</v>
      </c>
      <c r="F78" s="96" t="s">
        <v>669</v>
      </c>
      <c r="G78" s="96"/>
      <c r="H78" s="74">
        <f t="shared" si="30"/>
        <v>2850</v>
      </c>
      <c r="I78" s="74">
        <f t="shared" si="30"/>
        <v>0</v>
      </c>
      <c r="J78" s="74">
        <f t="shared" si="30"/>
        <v>0</v>
      </c>
      <c r="K78" s="74">
        <f t="shared" si="30"/>
        <v>0</v>
      </c>
      <c r="L78" s="74">
        <f t="shared" si="30"/>
        <v>0</v>
      </c>
      <c r="M78" s="74">
        <f t="shared" si="30"/>
        <v>0</v>
      </c>
    </row>
    <row r="79" spans="1:13" s="4" customFormat="1" ht="23.25" customHeight="1">
      <c r="A79" s="22" t="s">
        <v>62</v>
      </c>
      <c r="B79" s="96" t="s">
        <v>146</v>
      </c>
      <c r="C79" s="96" t="s">
        <v>134</v>
      </c>
      <c r="D79" s="96" t="s">
        <v>159</v>
      </c>
      <c r="E79" s="96" t="s">
        <v>1003</v>
      </c>
      <c r="F79" s="96" t="s">
        <v>669</v>
      </c>
      <c r="G79" s="96" t="s">
        <v>63</v>
      </c>
      <c r="H79" s="74">
        <f>'Пр. 10'!I238</f>
        <v>2850</v>
      </c>
      <c r="I79" s="74">
        <f>'Пр. 10'!J238</f>
        <v>0</v>
      </c>
      <c r="J79" s="74">
        <f>'Пр. 10'!K238</f>
        <v>0</v>
      </c>
      <c r="K79" s="74">
        <f>'Пр. 10'!L238</f>
        <v>0</v>
      </c>
      <c r="L79" s="74">
        <f>'Пр. 10'!M238</f>
        <v>0</v>
      </c>
      <c r="M79" s="74">
        <f>'Пр. 10'!N238</f>
        <v>0</v>
      </c>
    </row>
    <row r="80" spans="1:13" s="4" customFormat="1" ht="32.25" customHeight="1" hidden="1">
      <c r="A80" s="108" t="s">
        <v>952</v>
      </c>
      <c r="B80" s="96" t="s">
        <v>146</v>
      </c>
      <c r="C80" s="96" t="s">
        <v>134</v>
      </c>
      <c r="D80" s="96" t="s">
        <v>159</v>
      </c>
      <c r="E80" s="96" t="s">
        <v>616</v>
      </c>
      <c r="F80" s="96"/>
      <c r="G80" s="96"/>
      <c r="H80" s="74">
        <f aca="true" t="shared" si="31" ref="H80:M81">H81</f>
        <v>0</v>
      </c>
      <c r="I80" s="74">
        <f t="shared" si="31"/>
        <v>0</v>
      </c>
      <c r="J80" s="74">
        <f t="shared" si="31"/>
        <v>0</v>
      </c>
      <c r="K80" s="74">
        <f t="shared" si="31"/>
        <v>0</v>
      </c>
      <c r="L80" s="74">
        <f t="shared" si="31"/>
        <v>0</v>
      </c>
      <c r="M80" s="74">
        <f t="shared" si="31"/>
        <v>0</v>
      </c>
    </row>
    <row r="81" spans="1:13" s="4" customFormat="1" ht="32.25" customHeight="1" hidden="1">
      <c r="A81" s="108" t="s">
        <v>670</v>
      </c>
      <c r="B81" s="96" t="s">
        <v>146</v>
      </c>
      <c r="C81" s="96" t="s">
        <v>134</v>
      </c>
      <c r="D81" s="96" t="s">
        <v>159</v>
      </c>
      <c r="E81" s="96" t="s">
        <v>616</v>
      </c>
      <c r="F81" s="96" t="s">
        <v>669</v>
      </c>
      <c r="G81" s="96"/>
      <c r="H81" s="74">
        <f t="shared" si="31"/>
        <v>0</v>
      </c>
      <c r="I81" s="74">
        <f t="shared" si="31"/>
        <v>0</v>
      </c>
      <c r="J81" s="74">
        <f t="shared" si="31"/>
        <v>0</v>
      </c>
      <c r="K81" s="74">
        <f t="shared" si="31"/>
        <v>0</v>
      </c>
      <c r="L81" s="74">
        <f t="shared" si="31"/>
        <v>0</v>
      </c>
      <c r="M81" s="74">
        <f t="shared" si="31"/>
        <v>0</v>
      </c>
    </row>
    <row r="82" spans="1:13" s="4" customFormat="1" ht="22.5" customHeight="1" hidden="1">
      <c r="A82" s="22" t="s">
        <v>62</v>
      </c>
      <c r="B82" s="96" t="s">
        <v>146</v>
      </c>
      <c r="C82" s="96" t="s">
        <v>134</v>
      </c>
      <c r="D82" s="96" t="s">
        <v>159</v>
      </c>
      <c r="E82" s="96" t="s">
        <v>616</v>
      </c>
      <c r="F82" s="96" t="s">
        <v>669</v>
      </c>
      <c r="G82" s="96" t="s">
        <v>63</v>
      </c>
      <c r="H82" s="74">
        <f>'Пр. 10'!I240</f>
        <v>0</v>
      </c>
      <c r="I82" s="74">
        <f>'Пр. 10'!J240</f>
        <v>0</v>
      </c>
      <c r="J82" s="74">
        <f>'Пр. 10'!K240</f>
        <v>0</v>
      </c>
      <c r="K82" s="74">
        <f>'Пр. 10'!L240</f>
        <v>0</v>
      </c>
      <c r="L82" s="74">
        <f>'Пр. 10'!M240</f>
        <v>0</v>
      </c>
      <c r="M82" s="74">
        <f>'Пр. 10'!N240</f>
        <v>0</v>
      </c>
    </row>
    <row r="83" spans="1:13" s="3" customFormat="1" ht="42.75">
      <c r="A83" s="107" t="s">
        <v>158</v>
      </c>
      <c r="B83" s="67" t="s">
        <v>159</v>
      </c>
      <c r="C83" s="67" t="s">
        <v>147</v>
      </c>
      <c r="D83" s="67" t="s">
        <v>148</v>
      </c>
      <c r="E83" s="67" t="s">
        <v>149</v>
      </c>
      <c r="F83" s="67"/>
      <c r="G83" s="93"/>
      <c r="H83" s="36">
        <f aca="true" t="shared" si="32" ref="H83:M83">H84</f>
        <v>39357.7</v>
      </c>
      <c r="I83" s="36">
        <f t="shared" si="32"/>
        <v>39357.7</v>
      </c>
      <c r="J83" s="36">
        <f t="shared" si="32"/>
        <v>38000.5</v>
      </c>
      <c r="K83" s="36">
        <f t="shared" si="32"/>
        <v>38000.5</v>
      </c>
      <c r="L83" s="36">
        <f t="shared" si="32"/>
        <v>36012.299999999996</v>
      </c>
      <c r="M83" s="36">
        <f t="shared" si="32"/>
        <v>36012.299999999996</v>
      </c>
    </row>
    <row r="84" spans="1:13" s="11" customFormat="1" ht="14.25">
      <c r="A84" s="107" t="s">
        <v>742</v>
      </c>
      <c r="B84" s="67" t="s">
        <v>159</v>
      </c>
      <c r="C84" s="67" t="s">
        <v>147</v>
      </c>
      <c r="D84" s="67" t="s">
        <v>159</v>
      </c>
      <c r="E84" s="67" t="s">
        <v>149</v>
      </c>
      <c r="F84" s="67"/>
      <c r="G84" s="93"/>
      <c r="H84" s="36">
        <f aca="true" t="shared" si="33" ref="H84:M84">H85+H88+H91+H96+H101+H106+H111+H114+H117</f>
        <v>39357.7</v>
      </c>
      <c r="I84" s="36">
        <f t="shared" si="33"/>
        <v>39357.7</v>
      </c>
      <c r="J84" s="36">
        <f t="shared" si="33"/>
        <v>38000.5</v>
      </c>
      <c r="K84" s="36">
        <f t="shared" si="33"/>
        <v>38000.5</v>
      </c>
      <c r="L84" s="36">
        <f t="shared" si="33"/>
        <v>36012.299999999996</v>
      </c>
      <c r="M84" s="36">
        <f t="shared" si="33"/>
        <v>36012.299999999996</v>
      </c>
    </row>
    <row r="85" spans="1:13" s="4" customFormat="1" ht="75" hidden="1">
      <c r="A85" s="100" t="s">
        <v>951</v>
      </c>
      <c r="B85" s="96" t="s">
        <v>159</v>
      </c>
      <c r="C85" s="96" t="s">
        <v>147</v>
      </c>
      <c r="D85" s="96" t="s">
        <v>159</v>
      </c>
      <c r="E85" s="96" t="s">
        <v>160</v>
      </c>
      <c r="F85" s="96"/>
      <c r="G85" s="97"/>
      <c r="H85" s="74">
        <f aca="true" t="shared" si="34" ref="H85:M86">H86</f>
        <v>0</v>
      </c>
      <c r="I85" s="74">
        <f t="shared" si="34"/>
        <v>0</v>
      </c>
      <c r="J85" s="74">
        <f t="shared" si="34"/>
        <v>0</v>
      </c>
      <c r="K85" s="74">
        <f t="shared" si="34"/>
        <v>0</v>
      </c>
      <c r="L85" s="74">
        <f t="shared" si="34"/>
        <v>0</v>
      </c>
      <c r="M85" s="74">
        <f t="shared" si="34"/>
        <v>0</v>
      </c>
    </row>
    <row r="86" spans="1:13" s="4" customFormat="1" ht="15" hidden="1">
      <c r="A86" s="100" t="s">
        <v>674</v>
      </c>
      <c r="B86" s="96" t="s">
        <v>159</v>
      </c>
      <c r="C86" s="96" t="s">
        <v>147</v>
      </c>
      <c r="D86" s="96" t="s">
        <v>159</v>
      </c>
      <c r="E86" s="96" t="s">
        <v>160</v>
      </c>
      <c r="F86" s="96" t="s">
        <v>673</v>
      </c>
      <c r="G86" s="97"/>
      <c r="H86" s="74">
        <f t="shared" si="34"/>
        <v>0</v>
      </c>
      <c r="I86" s="74">
        <f t="shared" si="34"/>
        <v>0</v>
      </c>
      <c r="J86" s="74">
        <f t="shared" si="34"/>
        <v>0</v>
      </c>
      <c r="K86" s="74">
        <f t="shared" si="34"/>
        <v>0</v>
      </c>
      <c r="L86" s="74">
        <f t="shared" si="34"/>
        <v>0</v>
      </c>
      <c r="M86" s="74">
        <f t="shared" si="34"/>
        <v>0</v>
      </c>
    </row>
    <row r="87" spans="1:13" s="4" customFormat="1" ht="15" hidden="1">
      <c r="A87" s="100" t="s">
        <v>106</v>
      </c>
      <c r="B87" s="96" t="s">
        <v>159</v>
      </c>
      <c r="C87" s="96" t="s">
        <v>147</v>
      </c>
      <c r="D87" s="96" t="s">
        <v>159</v>
      </c>
      <c r="E87" s="96" t="s">
        <v>160</v>
      </c>
      <c r="F87" s="96" t="s">
        <v>673</v>
      </c>
      <c r="G87" s="97" t="s">
        <v>107</v>
      </c>
      <c r="H87" s="74">
        <f>'Пр. 10'!I510</f>
        <v>0</v>
      </c>
      <c r="I87" s="74">
        <f>'Пр. 10'!J510</f>
        <v>0</v>
      </c>
      <c r="J87" s="74">
        <f>'Пр. 10'!K510</f>
        <v>0</v>
      </c>
      <c r="K87" s="74">
        <f>'Пр. 10'!L510</f>
        <v>0</v>
      </c>
      <c r="L87" s="74">
        <f>'Пр. 10'!M510</f>
        <v>0</v>
      </c>
      <c r="M87" s="74">
        <f>'Пр. 10'!N510</f>
        <v>0</v>
      </c>
    </row>
    <row r="88" spans="1:13" s="4" customFormat="1" ht="75" hidden="1">
      <c r="A88" s="100" t="s">
        <v>161</v>
      </c>
      <c r="B88" s="96" t="s">
        <v>159</v>
      </c>
      <c r="C88" s="96" t="s">
        <v>147</v>
      </c>
      <c r="D88" s="96" t="s">
        <v>159</v>
      </c>
      <c r="E88" s="96" t="s">
        <v>162</v>
      </c>
      <c r="F88" s="96"/>
      <c r="G88" s="97"/>
      <c r="H88" s="74">
        <f aca="true" t="shared" si="35" ref="H88:M89">H89</f>
        <v>0</v>
      </c>
      <c r="I88" s="74">
        <f t="shared" si="35"/>
        <v>0</v>
      </c>
      <c r="J88" s="116">
        <f t="shared" si="35"/>
        <v>0</v>
      </c>
      <c r="K88" s="116">
        <f t="shared" si="35"/>
        <v>0</v>
      </c>
      <c r="L88" s="116">
        <f t="shared" si="35"/>
        <v>0</v>
      </c>
      <c r="M88" s="116">
        <f t="shared" si="35"/>
        <v>0</v>
      </c>
    </row>
    <row r="89" spans="1:13" s="4" customFormat="1" ht="15" hidden="1">
      <c r="A89" s="100" t="s">
        <v>674</v>
      </c>
      <c r="B89" s="96" t="s">
        <v>159</v>
      </c>
      <c r="C89" s="96" t="s">
        <v>147</v>
      </c>
      <c r="D89" s="96" t="s">
        <v>159</v>
      </c>
      <c r="E89" s="96" t="s">
        <v>162</v>
      </c>
      <c r="F89" s="96" t="s">
        <v>673</v>
      </c>
      <c r="G89" s="97"/>
      <c r="H89" s="74">
        <f t="shared" si="35"/>
        <v>0</v>
      </c>
      <c r="I89" s="74">
        <f t="shared" si="35"/>
        <v>0</v>
      </c>
      <c r="J89" s="116">
        <f t="shared" si="35"/>
        <v>0</v>
      </c>
      <c r="K89" s="116">
        <f t="shared" si="35"/>
        <v>0</v>
      </c>
      <c r="L89" s="116">
        <f t="shared" si="35"/>
        <v>0</v>
      </c>
      <c r="M89" s="116">
        <f t="shared" si="35"/>
        <v>0</v>
      </c>
    </row>
    <row r="90" spans="1:13" s="4" customFormat="1" ht="15" hidden="1">
      <c r="A90" s="100" t="s">
        <v>106</v>
      </c>
      <c r="B90" s="96" t="s">
        <v>159</v>
      </c>
      <c r="C90" s="96" t="s">
        <v>147</v>
      </c>
      <c r="D90" s="96" t="s">
        <v>159</v>
      </c>
      <c r="E90" s="96" t="s">
        <v>162</v>
      </c>
      <c r="F90" s="96" t="s">
        <v>673</v>
      </c>
      <c r="G90" s="97" t="s">
        <v>107</v>
      </c>
      <c r="H90" s="74">
        <f>'Пр. 10'!I512</f>
        <v>0</v>
      </c>
      <c r="I90" s="74">
        <f>'Пр. 10'!J512</f>
        <v>0</v>
      </c>
      <c r="J90" s="74">
        <f>'Пр. 10'!K512</f>
        <v>0</v>
      </c>
      <c r="K90" s="74">
        <f>'Пр. 10'!L512</f>
        <v>0</v>
      </c>
      <c r="L90" s="74">
        <f>'Пр. 10'!M512</f>
        <v>0</v>
      </c>
      <c r="M90" s="74">
        <f>'Пр. 10'!N512</f>
        <v>0</v>
      </c>
    </row>
    <row r="91" spans="1:13" s="5" customFormat="1" ht="45" hidden="1">
      <c r="A91" s="100" t="s">
        <v>800</v>
      </c>
      <c r="B91" s="96" t="s">
        <v>159</v>
      </c>
      <c r="C91" s="96" t="s">
        <v>147</v>
      </c>
      <c r="D91" s="96" t="s">
        <v>159</v>
      </c>
      <c r="E91" s="96" t="s">
        <v>163</v>
      </c>
      <c r="F91" s="96"/>
      <c r="G91" s="97"/>
      <c r="H91" s="74">
        <f aca="true" t="shared" si="36" ref="H91:M91">H92+H94</f>
        <v>0</v>
      </c>
      <c r="I91" s="74">
        <f t="shared" si="36"/>
        <v>0</v>
      </c>
      <c r="J91" s="74">
        <f t="shared" si="36"/>
        <v>0</v>
      </c>
      <c r="K91" s="74">
        <f t="shared" si="36"/>
        <v>0</v>
      </c>
      <c r="L91" s="74">
        <f t="shared" si="36"/>
        <v>0</v>
      </c>
      <c r="M91" s="74">
        <f t="shared" si="36"/>
        <v>0</v>
      </c>
    </row>
    <row r="92" spans="1:13" s="5" customFormat="1" ht="15" hidden="1">
      <c r="A92" s="100" t="s">
        <v>674</v>
      </c>
      <c r="B92" s="96" t="s">
        <v>159</v>
      </c>
      <c r="C92" s="96" t="s">
        <v>147</v>
      </c>
      <c r="D92" s="96" t="s">
        <v>159</v>
      </c>
      <c r="E92" s="96" t="s">
        <v>163</v>
      </c>
      <c r="F92" s="96" t="s">
        <v>673</v>
      </c>
      <c r="G92" s="97"/>
      <c r="H92" s="74">
        <f aca="true" t="shared" si="37" ref="H92:M92">H93</f>
        <v>0</v>
      </c>
      <c r="I92" s="74">
        <f t="shared" si="37"/>
        <v>0</v>
      </c>
      <c r="J92" s="116">
        <f t="shared" si="37"/>
        <v>0</v>
      </c>
      <c r="K92" s="116">
        <f t="shared" si="37"/>
        <v>0</v>
      </c>
      <c r="L92" s="116">
        <f t="shared" si="37"/>
        <v>0</v>
      </c>
      <c r="M92" s="116">
        <f t="shared" si="37"/>
        <v>0</v>
      </c>
    </row>
    <row r="93" spans="1:13" s="5" customFormat="1" ht="15" hidden="1">
      <c r="A93" s="22" t="s">
        <v>106</v>
      </c>
      <c r="B93" s="96" t="s">
        <v>159</v>
      </c>
      <c r="C93" s="96" t="s">
        <v>147</v>
      </c>
      <c r="D93" s="96" t="s">
        <v>159</v>
      </c>
      <c r="E93" s="96" t="s">
        <v>163</v>
      </c>
      <c r="F93" s="96" t="s">
        <v>673</v>
      </c>
      <c r="G93" s="97" t="s">
        <v>107</v>
      </c>
      <c r="H93" s="74">
        <f>'Пр. 10'!I514</f>
        <v>0</v>
      </c>
      <c r="I93" s="74">
        <f>'Пр. 10'!J514</f>
        <v>0</v>
      </c>
      <c r="J93" s="74">
        <f>'Пр. 10'!K514</f>
        <v>0</v>
      </c>
      <c r="K93" s="74">
        <f>'Пр. 10'!L514</f>
        <v>0</v>
      </c>
      <c r="L93" s="74">
        <f>'Пр. 10'!M514</f>
        <v>0</v>
      </c>
      <c r="M93" s="74">
        <f>'Пр. 10'!N514</f>
        <v>0</v>
      </c>
    </row>
    <row r="94" spans="1:13" s="5" customFormat="1" ht="30" hidden="1">
      <c r="A94" s="100" t="s">
        <v>683</v>
      </c>
      <c r="B94" s="96" t="s">
        <v>159</v>
      </c>
      <c r="C94" s="96" t="s">
        <v>147</v>
      </c>
      <c r="D94" s="96" t="s">
        <v>159</v>
      </c>
      <c r="E94" s="96" t="s">
        <v>163</v>
      </c>
      <c r="F94" s="96" t="s">
        <v>680</v>
      </c>
      <c r="G94" s="97"/>
      <c r="H94" s="74">
        <f aca="true" t="shared" si="38" ref="H94:M94">H95</f>
        <v>0</v>
      </c>
      <c r="I94" s="74">
        <f t="shared" si="38"/>
        <v>0</v>
      </c>
      <c r="J94" s="116">
        <f t="shared" si="38"/>
        <v>0</v>
      </c>
      <c r="K94" s="116">
        <f t="shared" si="38"/>
        <v>0</v>
      </c>
      <c r="L94" s="116">
        <f t="shared" si="38"/>
        <v>0</v>
      </c>
      <c r="M94" s="116">
        <f t="shared" si="38"/>
        <v>0</v>
      </c>
    </row>
    <row r="95" spans="1:13" s="5" customFormat="1" ht="15" hidden="1">
      <c r="A95" s="22" t="s">
        <v>106</v>
      </c>
      <c r="B95" s="96" t="s">
        <v>159</v>
      </c>
      <c r="C95" s="96" t="s">
        <v>147</v>
      </c>
      <c r="D95" s="96" t="s">
        <v>159</v>
      </c>
      <c r="E95" s="96" t="s">
        <v>163</v>
      </c>
      <c r="F95" s="96" t="s">
        <v>680</v>
      </c>
      <c r="G95" s="97" t="s">
        <v>107</v>
      </c>
      <c r="H95" s="74">
        <f>'Пр. 10'!I515</f>
        <v>0</v>
      </c>
      <c r="I95" s="74">
        <f>'Пр. 10'!J515</f>
        <v>0</v>
      </c>
      <c r="J95" s="74">
        <f>'Пр. 10'!K515</f>
        <v>0</v>
      </c>
      <c r="K95" s="74">
        <f>'Пр. 10'!L515</f>
        <v>0</v>
      </c>
      <c r="L95" s="74">
        <f>'Пр. 10'!M515</f>
        <v>0</v>
      </c>
      <c r="M95" s="74">
        <f>'Пр. 10'!N515</f>
        <v>0</v>
      </c>
    </row>
    <row r="96" spans="1:13" s="5" customFormat="1" ht="60">
      <c r="A96" s="109" t="s">
        <v>714</v>
      </c>
      <c r="B96" s="96" t="s">
        <v>159</v>
      </c>
      <c r="C96" s="96" t="s">
        <v>147</v>
      </c>
      <c r="D96" s="96" t="s">
        <v>159</v>
      </c>
      <c r="E96" s="96" t="s">
        <v>715</v>
      </c>
      <c r="F96" s="96"/>
      <c r="G96" s="97"/>
      <c r="H96" s="74">
        <f aca="true" t="shared" si="39" ref="H96:M96">H97+H99</f>
        <v>4000</v>
      </c>
      <c r="I96" s="74">
        <f t="shared" si="39"/>
        <v>4000</v>
      </c>
      <c r="J96" s="74">
        <f t="shared" si="39"/>
        <v>2000</v>
      </c>
      <c r="K96" s="74">
        <f t="shared" si="39"/>
        <v>2000</v>
      </c>
      <c r="L96" s="74">
        <f t="shared" si="39"/>
        <v>0</v>
      </c>
      <c r="M96" s="74">
        <f t="shared" si="39"/>
        <v>0</v>
      </c>
    </row>
    <row r="97" spans="1:13" s="5" customFormat="1" ht="15">
      <c r="A97" s="109" t="s">
        <v>674</v>
      </c>
      <c r="B97" s="96" t="s">
        <v>159</v>
      </c>
      <c r="C97" s="96" t="s">
        <v>147</v>
      </c>
      <c r="D97" s="96" t="s">
        <v>159</v>
      </c>
      <c r="E97" s="96" t="s">
        <v>715</v>
      </c>
      <c r="F97" s="96" t="s">
        <v>673</v>
      </c>
      <c r="G97" s="97"/>
      <c r="H97" s="74">
        <f aca="true" t="shared" si="40" ref="H97:M97">H98</f>
        <v>4000</v>
      </c>
      <c r="I97" s="74">
        <f t="shared" si="40"/>
        <v>4000</v>
      </c>
      <c r="J97" s="74">
        <f t="shared" si="40"/>
        <v>2000</v>
      </c>
      <c r="K97" s="74">
        <f t="shared" si="40"/>
        <v>2000</v>
      </c>
      <c r="L97" s="74">
        <f t="shared" si="40"/>
        <v>0</v>
      </c>
      <c r="M97" s="74">
        <f t="shared" si="40"/>
        <v>0</v>
      </c>
    </row>
    <row r="98" spans="1:13" s="5" customFormat="1" ht="15">
      <c r="A98" s="22" t="s">
        <v>106</v>
      </c>
      <c r="B98" s="96" t="s">
        <v>159</v>
      </c>
      <c r="C98" s="96" t="s">
        <v>147</v>
      </c>
      <c r="D98" s="96" t="s">
        <v>159</v>
      </c>
      <c r="E98" s="96" t="s">
        <v>715</v>
      </c>
      <c r="F98" s="96" t="s">
        <v>673</v>
      </c>
      <c r="G98" s="97" t="s">
        <v>107</v>
      </c>
      <c r="H98" s="74">
        <f>'Пр. 10'!I517</f>
        <v>4000</v>
      </c>
      <c r="I98" s="74">
        <f>'Пр. 10'!J517</f>
        <v>4000</v>
      </c>
      <c r="J98" s="74">
        <f>'Пр. 10'!K517</f>
        <v>2000</v>
      </c>
      <c r="K98" s="74">
        <f>'Пр. 10'!L517</f>
        <v>2000</v>
      </c>
      <c r="L98" s="74">
        <f>'Пр. 10'!M517</f>
        <v>0</v>
      </c>
      <c r="M98" s="74">
        <f>'Пр. 10'!N517</f>
        <v>0</v>
      </c>
    </row>
    <row r="99" spans="1:13" s="5" customFormat="1" ht="32.25" customHeight="1" hidden="1">
      <c r="A99" s="80" t="s">
        <v>681</v>
      </c>
      <c r="B99" s="96" t="s">
        <v>159</v>
      </c>
      <c r="C99" s="96" t="s">
        <v>147</v>
      </c>
      <c r="D99" s="96" t="s">
        <v>159</v>
      </c>
      <c r="E99" s="96" t="s">
        <v>715</v>
      </c>
      <c r="F99" s="96" t="s">
        <v>680</v>
      </c>
      <c r="G99" s="97"/>
      <c r="H99" s="74">
        <f aca="true" t="shared" si="41" ref="H99:M99">H100</f>
        <v>0</v>
      </c>
      <c r="I99" s="74">
        <f t="shared" si="41"/>
        <v>0</v>
      </c>
      <c r="J99" s="74">
        <f t="shared" si="41"/>
        <v>0</v>
      </c>
      <c r="K99" s="74">
        <f t="shared" si="41"/>
        <v>0</v>
      </c>
      <c r="L99" s="74">
        <f t="shared" si="41"/>
        <v>0</v>
      </c>
      <c r="M99" s="74">
        <f t="shared" si="41"/>
        <v>0</v>
      </c>
    </row>
    <row r="100" spans="1:13" s="5" customFormat="1" ht="15" hidden="1">
      <c r="A100" s="22" t="s">
        <v>106</v>
      </c>
      <c r="B100" s="96" t="s">
        <v>159</v>
      </c>
      <c r="C100" s="96" t="s">
        <v>147</v>
      </c>
      <c r="D100" s="96" t="s">
        <v>159</v>
      </c>
      <c r="E100" s="96" t="s">
        <v>715</v>
      </c>
      <c r="F100" s="96" t="s">
        <v>680</v>
      </c>
      <c r="G100" s="97" t="s">
        <v>107</v>
      </c>
      <c r="H100" s="74">
        <f>'Пр. 10'!I518</f>
        <v>0</v>
      </c>
      <c r="I100" s="74">
        <f>'Пр. 10'!J518</f>
        <v>0</v>
      </c>
      <c r="J100" s="74">
        <f>'Пр. 10'!K518</f>
        <v>0</v>
      </c>
      <c r="K100" s="74">
        <f>'Пр. 10'!L518</f>
        <v>0</v>
      </c>
      <c r="L100" s="74">
        <f>'Пр. 10'!M518</f>
        <v>0</v>
      </c>
      <c r="M100" s="74">
        <f>'Пр. 10'!N518</f>
        <v>0</v>
      </c>
    </row>
    <row r="101" spans="1:13" s="5" customFormat="1" ht="30" hidden="1">
      <c r="A101" s="110" t="s">
        <v>817</v>
      </c>
      <c r="B101" s="96" t="s">
        <v>159</v>
      </c>
      <c r="C101" s="96" t="s">
        <v>147</v>
      </c>
      <c r="D101" s="96" t="s">
        <v>159</v>
      </c>
      <c r="E101" s="96" t="s">
        <v>164</v>
      </c>
      <c r="F101" s="96"/>
      <c r="G101" s="97"/>
      <c r="H101" s="74">
        <f>H102+H104</f>
        <v>0</v>
      </c>
      <c r="I101" s="74">
        <f>I102+I104</f>
        <v>0</v>
      </c>
      <c r="J101" s="116">
        <f aca="true" t="shared" si="42" ref="J101:M102">J102</f>
        <v>0</v>
      </c>
      <c r="K101" s="116">
        <f t="shared" si="42"/>
        <v>0</v>
      </c>
      <c r="L101" s="116">
        <f t="shared" si="42"/>
        <v>0</v>
      </c>
      <c r="M101" s="116">
        <f t="shared" si="42"/>
        <v>0</v>
      </c>
    </row>
    <row r="102" spans="1:13" s="5" customFormat="1" ht="15" hidden="1">
      <c r="A102" s="100" t="s">
        <v>674</v>
      </c>
      <c r="B102" s="96" t="s">
        <v>159</v>
      </c>
      <c r="C102" s="96" t="s">
        <v>147</v>
      </c>
      <c r="D102" s="96" t="s">
        <v>159</v>
      </c>
      <c r="E102" s="96" t="s">
        <v>164</v>
      </c>
      <c r="F102" s="96" t="s">
        <v>673</v>
      </c>
      <c r="G102" s="97"/>
      <c r="H102" s="74">
        <f>H103</f>
        <v>0</v>
      </c>
      <c r="I102" s="74">
        <f>I103</f>
        <v>0</v>
      </c>
      <c r="J102" s="116">
        <f t="shared" si="42"/>
        <v>0</v>
      </c>
      <c r="K102" s="116">
        <f t="shared" si="42"/>
        <v>0</v>
      </c>
      <c r="L102" s="116">
        <f t="shared" si="42"/>
        <v>0</v>
      </c>
      <c r="M102" s="116">
        <f t="shared" si="42"/>
        <v>0</v>
      </c>
    </row>
    <row r="103" spans="1:13" s="5" customFormat="1" ht="15" hidden="1">
      <c r="A103" s="22" t="s">
        <v>106</v>
      </c>
      <c r="B103" s="96" t="s">
        <v>159</v>
      </c>
      <c r="C103" s="96" t="s">
        <v>147</v>
      </c>
      <c r="D103" s="96" t="s">
        <v>159</v>
      </c>
      <c r="E103" s="96" t="s">
        <v>164</v>
      </c>
      <c r="F103" s="96" t="s">
        <v>673</v>
      </c>
      <c r="G103" s="97" t="s">
        <v>107</v>
      </c>
      <c r="H103" s="74">
        <f>'Пр. 10'!I520</f>
        <v>0</v>
      </c>
      <c r="I103" s="74">
        <f>'Пр. 10'!J520</f>
        <v>0</v>
      </c>
      <c r="J103" s="74">
        <f>'Пр. 10'!K520</f>
        <v>0</v>
      </c>
      <c r="K103" s="74">
        <f>'Пр. 10'!L520</f>
        <v>0</v>
      </c>
      <c r="L103" s="74">
        <f>'Пр. 10'!M520</f>
        <v>0</v>
      </c>
      <c r="M103" s="74">
        <f>'Пр. 10'!N520</f>
        <v>0</v>
      </c>
    </row>
    <row r="104" spans="1:13" s="5" customFormat="1" ht="30" hidden="1">
      <c r="A104" s="100" t="s">
        <v>683</v>
      </c>
      <c r="B104" s="96" t="s">
        <v>159</v>
      </c>
      <c r="C104" s="96" t="s">
        <v>147</v>
      </c>
      <c r="D104" s="96" t="s">
        <v>159</v>
      </c>
      <c r="E104" s="96" t="s">
        <v>164</v>
      </c>
      <c r="F104" s="96" t="s">
        <v>680</v>
      </c>
      <c r="G104" s="97"/>
      <c r="H104" s="74">
        <f aca="true" t="shared" si="43" ref="H104:M104">H105</f>
        <v>0</v>
      </c>
      <c r="I104" s="74">
        <f t="shared" si="43"/>
        <v>0</v>
      </c>
      <c r="J104" s="116">
        <f t="shared" si="43"/>
        <v>0</v>
      </c>
      <c r="K104" s="116">
        <f t="shared" si="43"/>
        <v>0</v>
      </c>
      <c r="L104" s="116">
        <f t="shared" si="43"/>
        <v>0</v>
      </c>
      <c r="M104" s="116">
        <f t="shared" si="43"/>
        <v>0</v>
      </c>
    </row>
    <row r="105" spans="1:13" s="5" customFormat="1" ht="15" hidden="1">
      <c r="A105" s="22" t="s">
        <v>106</v>
      </c>
      <c r="B105" s="96" t="s">
        <v>159</v>
      </c>
      <c r="C105" s="96" t="s">
        <v>147</v>
      </c>
      <c r="D105" s="96" t="s">
        <v>159</v>
      </c>
      <c r="E105" s="96" t="s">
        <v>164</v>
      </c>
      <c r="F105" s="96" t="s">
        <v>680</v>
      </c>
      <c r="G105" s="97" t="s">
        <v>107</v>
      </c>
      <c r="H105" s="74">
        <f>'Пр. 10'!I521</f>
        <v>0</v>
      </c>
      <c r="I105" s="74">
        <f>'Пр. 10'!J521</f>
        <v>0</v>
      </c>
      <c r="J105" s="74">
        <f>'Пр. 10'!K521</f>
        <v>0</v>
      </c>
      <c r="K105" s="74">
        <f>'Пр. 10'!L521</f>
        <v>0</v>
      </c>
      <c r="L105" s="74">
        <f>'Пр. 10'!M521</f>
        <v>0</v>
      </c>
      <c r="M105" s="74">
        <f>'Пр. 10'!N521</f>
        <v>0</v>
      </c>
    </row>
    <row r="106" spans="1:13" s="4" customFormat="1" ht="15">
      <c r="A106" s="100" t="s">
        <v>165</v>
      </c>
      <c r="B106" s="96" t="s">
        <v>159</v>
      </c>
      <c r="C106" s="96" t="s">
        <v>147</v>
      </c>
      <c r="D106" s="96" t="s">
        <v>159</v>
      </c>
      <c r="E106" s="96" t="s">
        <v>166</v>
      </c>
      <c r="F106" s="96"/>
      <c r="G106" s="97"/>
      <c r="H106" s="74">
        <f aca="true" t="shared" si="44" ref="H106:M106">H107+H109</f>
        <v>276.5</v>
      </c>
      <c r="I106" s="74">
        <f t="shared" si="44"/>
        <v>276.5</v>
      </c>
      <c r="J106" s="74">
        <f t="shared" si="44"/>
        <v>295.2</v>
      </c>
      <c r="K106" s="74">
        <f t="shared" si="44"/>
        <v>295.2</v>
      </c>
      <c r="L106" s="74">
        <f t="shared" si="44"/>
        <v>307</v>
      </c>
      <c r="M106" s="74">
        <f t="shared" si="44"/>
        <v>307</v>
      </c>
    </row>
    <row r="107" spans="1:13" s="4" customFormat="1" ht="60">
      <c r="A107" s="22" t="s">
        <v>667</v>
      </c>
      <c r="B107" s="96" t="s">
        <v>159</v>
      </c>
      <c r="C107" s="96" t="s">
        <v>147</v>
      </c>
      <c r="D107" s="96" t="s">
        <v>159</v>
      </c>
      <c r="E107" s="96" t="s">
        <v>166</v>
      </c>
      <c r="F107" s="96" t="s">
        <v>668</v>
      </c>
      <c r="G107" s="97"/>
      <c r="H107" s="74">
        <f aca="true" t="shared" si="45" ref="H107:M107">H108</f>
        <v>276.5</v>
      </c>
      <c r="I107" s="74">
        <f t="shared" si="45"/>
        <v>276.5</v>
      </c>
      <c r="J107" s="74">
        <f t="shared" si="45"/>
        <v>295.2</v>
      </c>
      <c r="K107" s="74">
        <f t="shared" si="45"/>
        <v>295.2</v>
      </c>
      <c r="L107" s="74">
        <f t="shared" si="45"/>
        <v>307</v>
      </c>
      <c r="M107" s="74">
        <f t="shared" si="45"/>
        <v>307</v>
      </c>
    </row>
    <row r="108" spans="1:13" s="4" customFormat="1" ht="45">
      <c r="A108" s="22" t="s">
        <v>167</v>
      </c>
      <c r="B108" s="96" t="s">
        <v>159</v>
      </c>
      <c r="C108" s="96" t="s">
        <v>147</v>
      </c>
      <c r="D108" s="96" t="s">
        <v>159</v>
      </c>
      <c r="E108" s="96" t="s">
        <v>166</v>
      </c>
      <c r="F108" s="96" t="s">
        <v>668</v>
      </c>
      <c r="G108" s="97" t="s">
        <v>44</v>
      </c>
      <c r="H108" s="74">
        <f>'Пр. 10'!I19</f>
        <v>276.5</v>
      </c>
      <c r="I108" s="74">
        <f>'Пр. 10'!J19</f>
        <v>276.5</v>
      </c>
      <c r="J108" s="74">
        <f>'Пр. 10'!K19</f>
        <v>295.2</v>
      </c>
      <c r="K108" s="74">
        <f>'Пр. 10'!L19</f>
        <v>295.2</v>
      </c>
      <c r="L108" s="74">
        <f>'Пр. 10'!M19</f>
        <v>307</v>
      </c>
      <c r="M108" s="74">
        <f>'Пр. 10'!N19</f>
        <v>307</v>
      </c>
    </row>
    <row r="109" spans="1:13" s="4" customFormat="1" ht="30" hidden="1">
      <c r="A109" s="104" t="s">
        <v>670</v>
      </c>
      <c r="B109" s="96" t="s">
        <v>159</v>
      </c>
      <c r="C109" s="96" t="s">
        <v>147</v>
      </c>
      <c r="D109" s="96" t="s">
        <v>159</v>
      </c>
      <c r="E109" s="96" t="s">
        <v>166</v>
      </c>
      <c r="F109" s="96" t="s">
        <v>669</v>
      </c>
      <c r="G109" s="97"/>
      <c r="H109" s="74">
        <f aca="true" t="shared" si="46" ref="H109:M109">H110</f>
        <v>0</v>
      </c>
      <c r="I109" s="74">
        <f t="shared" si="46"/>
        <v>0</v>
      </c>
      <c r="J109" s="74">
        <f t="shared" si="46"/>
        <v>0</v>
      </c>
      <c r="K109" s="74">
        <f t="shared" si="46"/>
        <v>0</v>
      </c>
      <c r="L109" s="74">
        <f t="shared" si="46"/>
        <v>0</v>
      </c>
      <c r="M109" s="74">
        <f t="shared" si="46"/>
        <v>0</v>
      </c>
    </row>
    <row r="110" spans="1:13" s="4" customFormat="1" ht="45" hidden="1">
      <c r="A110" s="22" t="s">
        <v>167</v>
      </c>
      <c r="B110" s="96" t="s">
        <v>159</v>
      </c>
      <c r="C110" s="96" t="s">
        <v>147</v>
      </c>
      <c r="D110" s="96" t="s">
        <v>159</v>
      </c>
      <c r="E110" s="96" t="s">
        <v>166</v>
      </c>
      <c r="F110" s="96" t="s">
        <v>669</v>
      </c>
      <c r="G110" s="97" t="s">
        <v>44</v>
      </c>
      <c r="H110" s="74">
        <f>'Пр. 10'!I20</f>
        <v>0</v>
      </c>
      <c r="I110" s="74">
        <f>'Пр. 10'!J20</f>
        <v>0</v>
      </c>
      <c r="J110" s="74">
        <f>'Пр. 10'!K20</f>
        <v>0</v>
      </c>
      <c r="K110" s="74">
        <f>'Пр. 10'!L20</f>
        <v>0</v>
      </c>
      <c r="L110" s="74">
        <f>'Пр. 10'!M20</f>
        <v>0</v>
      </c>
      <c r="M110" s="74">
        <f>'Пр. 10'!N20</f>
        <v>0</v>
      </c>
    </row>
    <row r="111" spans="1:13" s="4" customFormat="1" ht="37.5" customHeight="1">
      <c r="A111" s="99" t="s">
        <v>168</v>
      </c>
      <c r="B111" s="96" t="s">
        <v>159</v>
      </c>
      <c r="C111" s="111">
        <v>0</v>
      </c>
      <c r="D111" s="96" t="s">
        <v>159</v>
      </c>
      <c r="E111" s="96" t="s">
        <v>169</v>
      </c>
      <c r="F111" s="96"/>
      <c r="G111" s="97"/>
      <c r="H111" s="74">
        <f aca="true" t="shared" si="47" ref="H111:M112">H112</f>
        <v>1032</v>
      </c>
      <c r="I111" s="74">
        <f t="shared" si="47"/>
        <v>1032</v>
      </c>
      <c r="J111" s="74">
        <f t="shared" si="47"/>
        <v>1656.1</v>
      </c>
      <c r="K111" s="74">
        <f t="shared" si="47"/>
        <v>1656.1</v>
      </c>
      <c r="L111" s="74">
        <f t="shared" si="47"/>
        <v>1656.1</v>
      </c>
      <c r="M111" s="74">
        <f t="shared" si="47"/>
        <v>1656.1</v>
      </c>
    </row>
    <row r="112" spans="1:13" s="4" customFormat="1" ht="15">
      <c r="A112" s="99" t="s">
        <v>674</v>
      </c>
      <c r="B112" s="96" t="s">
        <v>159</v>
      </c>
      <c r="C112" s="111">
        <v>0</v>
      </c>
      <c r="D112" s="96" t="s">
        <v>159</v>
      </c>
      <c r="E112" s="96" t="s">
        <v>169</v>
      </c>
      <c r="F112" s="96" t="s">
        <v>673</v>
      </c>
      <c r="G112" s="97"/>
      <c r="H112" s="74">
        <f t="shared" si="47"/>
        <v>1032</v>
      </c>
      <c r="I112" s="74">
        <f t="shared" si="47"/>
        <v>1032</v>
      </c>
      <c r="J112" s="74">
        <f t="shared" si="47"/>
        <v>1656.1</v>
      </c>
      <c r="K112" s="74">
        <f t="shared" si="47"/>
        <v>1656.1</v>
      </c>
      <c r="L112" s="74">
        <f t="shared" si="47"/>
        <v>1656.1</v>
      </c>
      <c r="M112" s="74">
        <f t="shared" si="47"/>
        <v>1656.1</v>
      </c>
    </row>
    <row r="113" spans="1:13" s="4" customFormat="1" ht="15">
      <c r="A113" s="22" t="s">
        <v>106</v>
      </c>
      <c r="B113" s="96" t="s">
        <v>159</v>
      </c>
      <c r="C113" s="111">
        <v>0</v>
      </c>
      <c r="D113" s="96" t="s">
        <v>159</v>
      </c>
      <c r="E113" s="96" t="s">
        <v>169</v>
      </c>
      <c r="F113" s="96" t="s">
        <v>673</v>
      </c>
      <c r="G113" s="97" t="s">
        <v>107</v>
      </c>
      <c r="H113" s="74">
        <f>'Пр. 10'!I523</f>
        <v>1032</v>
      </c>
      <c r="I113" s="74">
        <f>'Пр. 10'!J523</f>
        <v>1032</v>
      </c>
      <c r="J113" s="74">
        <f>'Пр. 10'!K523</f>
        <v>1656.1</v>
      </c>
      <c r="K113" s="74">
        <f>'Пр. 10'!L523</f>
        <v>1656.1</v>
      </c>
      <c r="L113" s="74">
        <f>'Пр. 10'!M523</f>
        <v>1656.1</v>
      </c>
      <c r="M113" s="74">
        <f>'Пр. 10'!N523</f>
        <v>1656.1</v>
      </c>
    </row>
    <row r="114" spans="1:13" s="4" customFormat="1" ht="45" hidden="1">
      <c r="A114" s="104" t="s">
        <v>170</v>
      </c>
      <c r="B114" s="96" t="s">
        <v>159</v>
      </c>
      <c r="C114" s="111">
        <v>0</v>
      </c>
      <c r="D114" s="96" t="s">
        <v>159</v>
      </c>
      <c r="E114" s="96" t="s">
        <v>171</v>
      </c>
      <c r="F114" s="96"/>
      <c r="G114" s="97"/>
      <c r="H114" s="74">
        <f aca="true" t="shared" si="48" ref="H114:M115">H115</f>
        <v>0</v>
      </c>
      <c r="I114" s="74">
        <f t="shared" si="48"/>
        <v>0</v>
      </c>
      <c r="J114" s="74">
        <f t="shared" si="48"/>
        <v>0</v>
      </c>
      <c r="K114" s="74">
        <f t="shared" si="48"/>
        <v>0</v>
      </c>
      <c r="L114" s="74">
        <f t="shared" si="48"/>
        <v>0</v>
      </c>
      <c r="M114" s="74">
        <f t="shared" si="48"/>
        <v>0</v>
      </c>
    </row>
    <row r="115" spans="1:13" s="4" customFormat="1" ht="30" hidden="1">
      <c r="A115" s="22" t="s">
        <v>683</v>
      </c>
      <c r="B115" s="96" t="s">
        <v>159</v>
      </c>
      <c r="C115" s="111">
        <v>0</v>
      </c>
      <c r="D115" s="96" t="s">
        <v>159</v>
      </c>
      <c r="E115" s="96" t="s">
        <v>171</v>
      </c>
      <c r="F115" s="96" t="s">
        <v>680</v>
      </c>
      <c r="G115" s="97"/>
      <c r="H115" s="74">
        <f t="shared" si="48"/>
        <v>0</v>
      </c>
      <c r="I115" s="74">
        <f t="shared" si="48"/>
        <v>0</v>
      </c>
      <c r="J115" s="74">
        <f t="shared" si="48"/>
        <v>0</v>
      </c>
      <c r="K115" s="74">
        <f t="shared" si="48"/>
        <v>0</v>
      </c>
      <c r="L115" s="74">
        <f t="shared" si="48"/>
        <v>0</v>
      </c>
      <c r="M115" s="74">
        <f t="shared" si="48"/>
        <v>0</v>
      </c>
    </row>
    <row r="116" spans="1:13" s="4" customFormat="1" ht="15" hidden="1">
      <c r="A116" s="22" t="s">
        <v>108</v>
      </c>
      <c r="B116" s="96" t="s">
        <v>159</v>
      </c>
      <c r="C116" s="111">
        <v>0</v>
      </c>
      <c r="D116" s="96" t="s">
        <v>159</v>
      </c>
      <c r="E116" s="96" t="s">
        <v>171</v>
      </c>
      <c r="F116" s="96" t="s">
        <v>680</v>
      </c>
      <c r="G116" s="97" t="s">
        <v>109</v>
      </c>
      <c r="H116" s="74">
        <f>'Пр. 10'!I555</f>
        <v>0</v>
      </c>
      <c r="I116" s="74">
        <f>'Пр. 10'!J555</f>
        <v>0</v>
      </c>
      <c r="J116" s="74">
        <f>'Пр. 10'!K555</f>
        <v>0</v>
      </c>
      <c r="K116" s="74">
        <f>'Пр. 10'!L555</f>
        <v>0</v>
      </c>
      <c r="L116" s="74">
        <f>'Пр. 10'!M555</f>
        <v>0</v>
      </c>
      <c r="M116" s="74">
        <f>'Пр. 10'!N555</f>
        <v>0</v>
      </c>
    </row>
    <row r="117" spans="1:13" s="4" customFormat="1" ht="45">
      <c r="A117" s="112" t="s">
        <v>170</v>
      </c>
      <c r="B117" s="96" t="s">
        <v>159</v>
      </c>
      <c r="C117" s="111">
        <v>0</v>
      </c>
      <c r="D117" s="111">
        <v>2</v>
      </c>
      <c r="E117" s="96" t="s">
        <v>719</v>
      </c>
      <c r="F117" s="96"/>
      <c r="G117" s="97"/>
      <c r="H117" s="74">
        <f aca="true" t="shared" si="49" ref="H117:M118">H118</f>
        <v>34049.2</v>
      </c>
      <c r="I117" s="74">
        <f t="shared" si="49"/>
        <v>34049.2</v>
      </c>
      <c r="J117" s="74">
        <f t="shared" si="49"/>
        <v>34049.2</v>
      </c>
      <c r="K117" s="74">
        <f t="shared" si="49"/>
        <v>34049.2</v>
      </c>
      <c r="L117" s="74">
        <f t="shared" si="49"/>
        <v>34049.2</v>
      </c>
      <c r="M117" s="74">
        <f t="shared" si="49"/>
        <v>34049.2</v>
      </c>
    </row>
    <row r="118" spans="1:13" s="4" customFormat="1" ht="34.5" customHeight="1">
      <c r="A118" s="106" t="s">
        <v>681</v>
      </c>
      <c r="B118" s="96" t="s">
        <v>159</v>
      </c>
      <c r="C118" s="111">
        <v>0</v>
      </c>
      <c r="D118" s="111">
        <v>2</v>
      </c>
      <c r="E118" s="96" t="s">
        <v>719</v>
      </c>
      <c r="F118" s="96" t="s">
        <v>680</v>
      </c>
      <c r="G118" s="97"/>
      <c r="H118" s="74">
        <f t="shared" si="49"/>
        <v>34049.2</v>
      </c>
      <c r="I118" s="74">
        <f t="shared" si="49"/>
        <v>34049.2</v>
      </c>
      <c r="J118" s="74">
        <f t="shared" si="49"/>
        <v>34049.2</v>
      </c>
      <c r="K118" s="74">
        <f t="shared" si="49"/>
        <v>34049.2</v>
      </c>
      <c r="L118" s="74">
        <f t="shared" si="49"/>
        <v>34049.2</v>
      </c>
      <c r="M118" s="74">
        <f t="shared" si="49"/>
        <v>34049.2</v>
      </c>
    </row>
    <row r="119" spans="1:13" s="4" customFormat="1" ht="15">
      <c r="A119" s="22" t="s">
        <v>108</v>
      </c>
      <c r="B119" s="96" t="s">
        <v>159</v>
      </c>
      <c r="C119" s="111">
        <v>0</v>
      </c>
      <c r="D119" s="111">
        <v>2</v>
      </c>
      <c r="E119" s="96" t="s">
        <v>719</v>
      </c>
      <c r="F119" s="96" t="s">
        <v>680</v>
      </c>
      <c r="G119" s="97" t="s">
        <v>109</v>
      </c>
      <c r="H119" s="74">
        <f>'Пр. 10'!I557</f>
        <v>34049.2</v>
      </c>
      <c r="I119" s="74">
        <f>'Пр. 10'!J557</f>
        <v>34049.2</v>
      </c>
      <c r="J119" s="74">
        <f>'Пр. 10'!K557</f>
        <v>34049.2</v>
      </c>
      <c r="K119" s="74">
        <f>'Пр. 10'!L557</f>
        <v>34049.2</v>
      </c>
      <c r="L119" s="74">
        <f>'Пр. 10'!M557</f>
        <v>34049.2</v>
      </c>
      <c r="M119" s="74">
        <f>'Пр. 10'!N557</f>
        <v>34049.2</v>
      </c>
    </row>
    <row r="120" spans="1:13" s="5" customFormat="1" ht="57.75" customHeight="1">
      <c r="A120" s="107" t="s">
        <v>172</v>
      </c>
      <c r="B120" s="67" t="s">
        <v>173</v>
      </c>
      <c r="C120" s="67" t="s">
        <v>147</v>
      </c>
      <c r="D120" s="67" t="s">
        <v>148</v>
      </c>
      <c r="E120" s="67" t="s">
        <v>149</v>
      </c>
      <c r="F120" s="67"/>
      <c r="G120" s="93"/>
      <c r="H120" s="36">
        <f aca="true" t="shared" si="50" ref="H120:M120">H121+H132+H137</f>
        <v>210347.4</v>
      </c>
      <c r="I120" s="36">
        <f t="shared" si="50"/>
        <v>163430.8</v>
      </c>
      <c r="J120" s="36">
        <f t="shared" si="50"/>
        <v>216121.8</v>
      </c>
      <c r="K120" s="36">
        <f t="shared" si="50"/>
        <v>169195.19999999998</v>
      </c>
      <c r="L120" s="36">
        <f t="shared" si="50"/>
        <v>221874</v>
      </c>
      <c r="M120" s="36">
        <f t="shared" si="50"/>
        <v>174937.4</v>
      </c>
    </row>
    <row r="121" spans="1:13" s="5" customFormat="1" ht="59.25" customHeight="1">
      <c r="A121" s="94" t="s">
        <v>174</v>
      </c>
      <c r="B121" s="67" t="s">
        <v>173</v>
      </c>
      <c r="C121" s="67" t="s">
        <v>130</v>
      </c>
      <c r="D121" s="67" t="s">
        <v>148</v>
      </c>
      <c r="E121" s="67" t="s">
        <v>149</v>
      </c>
      <c r="F121" s="67"/>
      <c r="G121" s="93"/>
      <c r="H121" s="36">
        <f aca="true" t="shared" si="51" ref="H121:M121">H122</f>
        <v>209969.9</v>
      </c>
      <c r="I121" s="36">
        <f t="shared" si="51"/>
        <v>163430.8</v>
      </c>
      <c r="J121" s="36">
        <f t="shared" si="51"/>
        <v>215734.3</v>
      </c>
      <c r="K121" s="36">
        <f t="shared" si="51"/>
        <v>169195.19999999998</v>
      </c>
      <c r="L121" s="36">
        <f t="shared" si="51"/>
        <v>221476.5</v>
      </c>
      <c r="M121" s="36">
        <f t="shared" si="51"/>
        <v>174937.4</v>
      </c>
    </row>
    <row r="122" spans="1:13" s="5" customFormat="1" ht="43.5" customHeight="1">
      <c r="A122" s="113" t="s">
        <v>175</v>
      </c>
      <c r="B122" s="67" t="s">
        <v>173</v>
      </c>
      <c r="C122" s="67" t="s">
        <v>130</v>
      </c>
      <c r="D122" s="67" t="s">
        <v>146</v>
      </c>
      <c r="E122" s="67" t="s">
        <v>149</v>
      </c>
      <c r="F122" s="67"/>
      <c r="G122" s="93"/>
      <c r="H122" s="36">
        <f aca="true" t="shared" si="52" ref="H122:M122">H123+H126+H129</f>
        <v>209969.9</v>
      </c>
      <c r="I122" s="36">
        <f t="shared" si="52"/>
        <v>163430.8</v>
      </c>
      <c r="J122" s="36">
        <f t="shared" si="52"/>
        <v>215734.3</v>
      </c>
      <c r="K122" s="36">
        <f t="shared" si="52"/>
        <v>169195.19999999998</v>
      </c>
      <c r="L122" s="36">
        <f t="shared" si="52"/>
        <v>221476.5</v>
      </c>
      <c r="M122" s="36">
        <f t="shared" si="52"/>
        <v>174937.4</v>
      </c>
    </row>
    <row r="123" spans="1:13" s="4" customFormat="1" ht="30">
      <c r="A123" s="99" t="s">
        <v>176</v>
      </c>
      <c r="B123" s="96" t="s">
        <v>173</v>
      </c>
      <c r="C123" s="96" t="s">
        <v>130</v>
      </c>
      <c r="D123" s="96" t="s">
        <v>146</v>
      </c>
      <c r="E123" s="96" t="s">
        <v>177</v>
      </c>
      <c r="F123" s="96"/>
      <c r="G123" s="97"/>
      <c r="H123" s="74">
        <f aca="true" t="shared" si="53" ref="H123:M124">H124</f>
        <v>46539.1</v>
      </c>
      <c r="I123" s="74">
        <f t="shared" si="53"/>
        <v>0</v>
      </c>
      <c r="J123" s="74">
        <f t="shared" si="53"/>
        <v>46539.1</v>
      </c>
      <c r="K123" s="74">
        <f t="shared" si="53"/>
        <v>0</v>
      </c>
      <c r="L123" s="74">
        <f t="shared" si="53"/>
        <v>46539.1</v>
      </c>
      <c r="M123" s="74">
        <f t="shared" si="53"/>
        <v>0</v>
      </c>
    </row>
    <row r="124" spans="1:13" s="4" customFormat="1" ht="15">
      <c r="A124" s="99" t="s">
        <v>677</v>
      </c>
      <c r="B124" s="96" t="s">
        <v>173</v>
      </c>
      <c r="C124" s="96" t="s">
        <v>130</v>
      </c>
      <c r="D124" s="96" t="s">
        <v>146</v>
      </c>
      <c r="E124" s="96" t="s">
        <v>177</v>
      </c>
      <c r="F124" s="96" t="s">
        <v>678</v>
      </c>
      <c r="G124" s="97"/>
      <c r="H124" s="74">
        <f t="shared" si="53"/>
        <v>46539.1</v>
      </c>
      <c r="I124" s="74">
        <f t="shared" si="53"/>
        <v>0</v>
      </c>
      <c r="J124" s="74">
        <f t="shared" si="53"/>
        <v>46539.1</v>
      </c>
      <c r="K124" s="74">
        <f t="shared" si="53"/>
        <v>0</v>
      </c>
      <c r="L124" s="74">
        <f t="shared" si="53"/>
        <v>46539.1</v>
      </c>
      <c r="M124" s="74">
        <f t="shared" si="53"/>
        <v>0</v>
      </c>
    </row>
    <row r="125" spans="1:13" s="4" customFormat="1" ht="30">
      <c r="A125" s="89" t="s">
        <v>124</v>
      </c>
      <c r="B125" s="96" t="s">
        <v>173</v>
      </c>
      <c r="C125" s="96" t="s">
        <v>130</v>
      </c>
      <c r="D125" s="96" t="s">
        <v>146</v>
      </c>
      <c r="E125" s="96" t="s">
        <v>177</v>
      </c>
      <c r="F125" s="96" t="s">
        <v>678</v>
      </c>
      <c r="G125" s="97" t="s">
        <v>125</v>
      </c>
      <c r="H125" s="74">
        <f>'Пр. 10'!I713</f>
        <v>46539.1</v>
      </c>
      <c r="I125" s="74">
        <f>'Пр. 10'!J713</f>
        <v>0</v>
      </c>
      <c r="J125" s="74">
        <f>'Пр. 10'!K713</f>
        <v>46539.1</v>
      </c>
      <c r="K125" s="74">
        <f>'Пр. 10'!L713</f>
        <v>0</v>
      </c>
      <c r="L125" s="74">
        <f>'Пр. 10'!M713</f>
        <v>46539.1</v>
      </c>
      <c r="M125" s="74">
        <f>'Пр. 10'!N713</f>
        <v>0</v>
      </c>
    </row>
    <row r="126" spans="1:13" s="4" customFormat="1" ht="60">
      <c r="A126" s="99" t="s">
        <v>178</v>
      </c>
      <c r="B126" s="96" t="s">
        <v>173</v>
      </c>
      <c r="C126" s="96" t="s">
        <v>130</v>
      </c>
      <c r="D126" s="96" t="s">
        <v>146</v>
      </c>
      <c r="E126" s="96" t="s">
        <v>179</v>
      </c>
      <c r="F126" s="96"/>
      <c r="G126" s="97"/>
      <c r="H126" s="74">
        <f aca="true" t="shared" si="54" ref="H126:M127">H127</f>
        <v>145.9</v>
      </c>
      <c r="I126" s="74">
        <f t="shared" si="54"/>
        <v>145.9</v>
      </c>
      <c r="J126" s="74">
        <f t="shared" si="54"/>
        <v>148.8</v>
      </c>
      <c r="K126" s="74">
        <f t="shared" si="54"/>
        <v>148.8</v>
      </c>
      <c r="L126" s="74">
        <f t="shared" si="54"/>
        <v>148.8</v>
      </c>
      <c r="M126" s="74">
        <f t="shared" si="54"/>
        <v>148.8</v>
      </c>
    </row>
    <row r="127" spans="1:13" s="4" customFormat="1" ht="60">
      <c r="A127" s="99" t="s">
        <v>667</v>
      </c>
      <c r="B127" s="96" t="s">
        <v>173</v>
      </c>
      <c r="C127" s="96" t="s">
        <v>130</v>
      </c>
      <c r="D127" s="96" t="s">
        <v>146</v>
      </c>
      <c r="E127" s="96" t="s">
        <v>179</v>
      </c>
      <c r="F127" s="96" t="s">
        <v>668</v>
      </c>
      <c r="G127" s="97"/>
      <c r="H127" s="74">
        <f t="shared" si="54"/>
        <v>145.9</v>
      </c>
      <c r="I127" s="74">
        <f t="shared" si="54"/>
        <v>145.9</v>
      </c>
      <c r="J127" s="74">
        <f t="shared" si="54"/>
        <v>148.8</v>
      </c>
      <c r="K127" s="74">
        <f t="shared" si="54"/>
        <v>148.8</v>
      </c>
      <c r="L127" s="74">
        <f t="shared" si="54"/>
        <v>148.8</v>
      </c>
      <c r="M127" s="74">
        <f t="shared" si="54"/>
        <v>148.8</v>
      </c>
    </row>
    <row r="128" spans="1:13" s="4" customFormat="1" ht="30">
      <c r="A128" s="99" t="s">
        <v>47</v>
      </c>
      <c r="B128" s="96" t="s">
        <v>173</v>
      </c>
      <c r="C128" s="96" t="s">
        <v>130</v>
      </c>
      <c r="D128" s="96" t="s">
        <v>146</v>
      </c>
      <c r="E128" s="96" t="s">
        <v>179</v>
      </c>
      <c r="F128" s="96" t="s">
        <v>668</v>
      </c>
      <c r="G128" s="97" t="s">
        <v>48</v>
      </c>
      <c r="H128" s="74">
        <f>'Пр. 10'!I608</f>
        <v>145.9</v>
      </c>
      <c r="I128" s="74">
        <f>'Пр. 10'!J608</f>
        <v>145.9</v>
      </c>
      <c r="J128" s="74">
        <f>'Пр. 10'!K608</f>
        <v>148.8</v>
      </c>
      <c r="K128" s="74">
        <f>'Пр. 10'!L608</f>
        <v>148.8</v>
      </c>
      <c r="L128" s="74">
        <f>'Пр. 10'!M608</f>
        <v>148.8</v>
      </c>
      <c r="M128" s="74">
        <f>'Пр. 10'!N608</f>
        <v>148.8</v>
      </c>
    </row>
    <row r="129" spans="1:13" s="4" customFormat="1" ht="60">
      <c r="A129" s="99" t="s">
        <v>178</v>
      </c>
      <c r="B129" s="96" t="s">
        <v>173</v>
      </c>
      <c r="C129" s="96" t="s">
        <v>130</v>
      </c>
      <c r="D129" s="96" t="s">
        <v>146</v>
      </c>
      <c r="E129" s="96" t="s">
        <v>179</v>
      </c>
      <c r="F129" s="96"/>
      <c r="G129" s="97"/>
      <c r="H129" s="74">
        <f aca="true" t="shared" si="55" ref="H129:M130">H130</f>
        <v>163284.9</v>
      </c>
      <c r="I129" s="74">
        <f t="shared" si="55"/>
        <v>163284.9</v>
      </c>
      <c r="J129" s="74">
        <f t="shared" si="55"/>
        <v>169046.4</v>
      </c>
      <c r="K129" s="74">
        <f t="shared" si="55"/>
        <v>169046.4</v>
      </c>
      <c r="L129" s="74">
        <f t="shared" si="55"/>
        <v>174788.6</v>
      </c>
      <c r="M129" s="74">
        <f t="shared" si="55"/>
        <v>174788.6</v>
      </c>
    </row>
    <row r="130" spans="1:13" s="4" customFormat="1" ht="15">
      <c r="A130" s="99" t="s">
        <v>677</v>
      </c>
      <c r="B130" s="96" t="s">
        <v>173</v>
      </c>
      <c r="C130" s="96" t="s">
        <v>130</v>
      </c>
      <c r="D130" s="96" t="s">
        <v>146</v>
      </c>
      <c r="E130" s="96" t="s">
        <v>179</v>
      </c>
      <c r="F130" s="96" t="s">
        <v>678</v>
      </c>
      <c r="G130" s="97"/>
      <c r="H130" s="74">
        <f t="shared" si="55"/>
        <v>163284.9</v>
      </c>
      <c r="I130" s="74">
        <f t="shared" si="55"/>
        <v>163284.9</v>
      </c>
      <c r="J130" s="74">
        <f t="shared" si="55"/>
        <v>169046.4</v>
      </c>
      <c r="K130" s="74">
        <f t="shared" si="55"/>
        <v>169046.4</v>
      </c>
      <c r="L130" s="74">
        <f t="shared" si="55"/>
        <v>174788.6</v>
      </c>
      <c r="M130" s="74">
        <f t="shared" si="55"/>
        <v>174788.6</v>
      </c>
    </row>
    <row r="131" spans="1:13" s="4" customFormat="1" ht="30">
      <c r="A131" s="89" t="s">
        <v>124</v>
      </c>
      <c r="B131" s="96" t="s">
        <v>173</v>
      </c>
      <c r="C131" s="96" t="s">
        <v>130</v>
      </c>
      <c r="D131" s="96" t="s">
        <v>146</v>
      </c>
      <c r="E131" s="96" t="s">
        <v>179</v>
      </c>
      <c r="F131" s="96" t="s">
        <v>678</v>
      </c>
      <c r="G131" s="97" t="s">
        <v>125</v>
      </c>
      <c r="H131" s="74">
        <f>'Пр. 10'!I715</f>
        <v>163284.9</v>
      </c>
      <c r="I131" s="74">
        <f>'Пр. 10'!J715</f>
        <v>163284.9</v>
      </c>
      <c r="J131" s="74">
        <f>'Пр. 10'!K715</f>
        <v>169046.4</v>
      </c>
      <c r="K131" s="74">
        <f>'Пр. 10'!L715</f>
        <v>169046.4</v>
      </c>
      <c r="L131" s="74">
        <f>'Пр. 10'!M715</f>
        <v>174788.6</v>
      </c>
      <c r="M131" s="74">
        <f>'Пр. 10'!N715</f>
        <v>174788.6</v>
      </c>
    </row>
    <row r="132" spans="1:13" s="5" customFormat="1" ht="28.5">
      <c r="A132" s="94" t="s">
        <v>180</v>
      </c>
      <c r="B132" s="67" t="s">
        <v>173</v>
      </c>
      <c r="C132" s="67" t="s">
        <v>131</v>
      </c>
      <c r="D132" s="67" t="s">
        <v>148</v>
      </c>
      <c r="E132" s="67" t="s">
        <v>149</v>
      </c>
      <c r="F132" s="67"/>
      <c r="G132" s="93"/>
      <c r="H132" s="36">
        <f aca="true" t="shared" si="56" ref="H132:M135">H133</f>
        <v>277.5</v>
      </c>
      <c r="I132" s="36">
        <f t="shared" si="56"/>
        <v>0</v>
      </c>
      <c r="J132" s="36">
        <f t="shared" si="56"/>
        <v>277.5</v>
      </c>
      <c r="K132" s="36">
        <f t="shared" si="56"/>
        <v>0</v>
      </c>
      <c r="L132" s="36">
        <f t="shared" si="56"/>
        <v>277.5</v>
      </c>
      <c r="M132" s="36">
        <f t="shared" si="56"/>
        <v>0</v>
      </c>
    </row>
    <row r="133" spans="1:13" s="5" customFormat="1" ht="42.75">
      <c r="A133" s="94" t="s">
        <v>181</v>
      </c>
      <c r="B133" s="67" t="s">
        <v>173</v>
      </c>
      <c r="C133" s="67" t="s">
        <v>131</v>
      </c>
      <c r="D133" s="67" t="s">
        <v>146</v>
      </c>
      <c r="E133" s="67" t="s">
        <v>149</v>
      </c>
      <c r="F133" s="67"/>
      <c r="G133" s="93"/>
      <c r="H133" s="36">
        <f t="shared" si="56"/>
        <v>277.5</v>
      </c>
      <c r="I133" s="36">
        <f t="shared" si="56"/>
        <v>0</v>
      </c>
      <c r="J133" s="36">
        <f t="shared" si="56"/>
        <v>277.5</v>
      </c>
      <c r="K133" s="36">
        <f t="shared" si="56"/>
        <v>0</v>
      </c>
      <c r="L133" s="36">
        <f t="shared" si="56"/>
        <v>277.5</v>
      </c>
      <c r="M133" s="36">
        <f t="shared" si="56"/>
        <v>0</v>
      </c>
    </row>
    <row r="134" spans="1:13" s="4" customFormat="1" ht="15">
      <c r="A134" s="99" t="s">
        <v>182</v>
      </c>
      <c r="B134" s="96" t="s">
        <v>173</v>
      </c>
      <c r="C134" s="96" t="s">
        <v>131</v>
      </c>
      <c r="D134" s="96" t="s">
        <v>146</v>
      </c>
      <c r="E134" s="97" t="s">
        <v>183</v>
      </c>
      <c r="F134" s="114"/>
      <c r="G134" s="97"/>
      <c r="H134" s="74">
        <f t="shared" si="56"/>
        <v>277.5</v>
      </c>
      <c r="I134" s="74">
        <f t="shared" si="56"/>
        <v>0</v>
      </c>
      <c r="J134" s="74">
        <f t="shared" si="56"/>
        <v>277.5</v>
      </c>
      <c r="K134" s="74">
        <f t="shared" si="56"/>
        <v>0</v>
      </c>
      <c r="L134" s="74">
        <f t="shared" si="56"/>
        <v>277.5</v>
      </c>
      <c r="M134" s="74">
        <f t="shared" si="56"/>
        <v>0</v>
      </c>
    </row>
    <row r="135" spans="1:13" s="4" customFormat="1" ht="15">
      <c r="A135" s="99" t="s">
        <v>682</v>
      </c>
      <c r="B135" s="96" t="s">
        <v>173</v>
      </c>
      <c r="C135" s="96" t="s">
        <v>131</v>
      </c>
      <c r="D135" s="96" t="s">
        <v>146</v>
      </c>
      <c r="E135" s="97" t="s">
        <v>183</v>
      </c>
      <c r="F135" s="114">
        <v>700</v>
      </c>
      <c r="G135" s="97"/>
      <c r="H135" s="74">
        <f t="shared" si="56"/>
        <v>277.5</v>
      </c>
      <c r="I135" s="74">
        <f t="shared" si="56"/>
        <v>0</v>
      </c>
      <c r="J135" s="74">
        <f t="shared" si="56"/>
        <v>277.5</v>
      </c>
      <c r="K135" s="74">
        <f t="shared" si="56"/>
        <v>0</v>
      </c>
      <c r="L135" s="74">
        <f t="shared" si="56"/>
        <v>277.5</v>
      </c>
      <c r="M135" s="74">
        <f t="shared" si="56"/>
        <v>0</v>
      </c>
    </row>
    <row r="136" spans="1:13" s="4" customFormat="1" ht="15">
      <c r="A136" s="89" t="s">
        <v>184</v>
      </c>
      <c r="B136" s="96" t="s">
        <v>173</v>
      </c>
      <c r="C136" s="96" t="s">
        <v>131</v>
      </c>
      <c r="D136" s="96" t="s">
        <v>146</v>
      </c>
      <c r="E136" s="97" t="s">
        <v>183</v>
      </c>
      <c r="F136" s="114">
        <v>700</v>
      </c>
      <c r="G136" s="97" t="s">
        <v>121</v>
      </c>
      <c r="H136" s="74">
        <f>'Пр. 10'!I706</f>
        <v>277.5</v>
      </c>
      <c r="I136" s="74">
        <f>'Пр. 10'!J706</f>
        <v>0</v>
      </c>
      <c r="J136" s="74">
        <f>'Пр. 10'!K706</f>
        <v>277.5</v>
      </c>
      <c r="K136" s="74">
        <f>'Пр. 10'!L706</f>
        <v>0</v>
      </c>
      <c r="L136" s="74">
        <f>'Пр. 10'!M706</f>
        <v>277.5</v>
      </c>
      <c r="M136" s="74">
        <f>'Пр. 10'!N706</f>
        <v>0</v>
      </c>
    </row>
    <row r="137" spans="1:13" s="5" customFormat="1" ht="28.5">
      <c r="A137" s="115" t="s">
        <v>906</v>
      </c>
      <c r="B137" s="67" t="s">
        <v>173</v>
      </c>
      <c r="C137" s="67" t="s">
        <v>133</v>
      </c>
      <c r="D137" s="67" t="s">
        <v>148</v>
      </c>
      <c r="E137" s="93" t="s">
        <v>149</v>
      </c>
      <c r="F137" s="92"/>
      <c r="G137" s="93"/>
      <c r="H137" s="36">
        <f aca="true" t="shared" si="57" ref="H137:I140">H138</f>
        <v>100</v>
      </c>
      <c r="I137" s="36">
        <f t="shared" si="57"/>
        <v>0</v>
      </c>
      <c r="J137" s="36">
        <f aca="true" t="shared" si="58" ref="J137:M140">J138</f>
        <v>110</v>
      </c>
      <c r="K137" s="36">
        <f t="shared" si="58"/>
        <v>0</v>
      </c>
      <c r="L137" s="36">
        <f t="shared" si="58"/>
        <v>120</v>
      </c>
      <c r="M137" s="36">
        <f t="shared" si="58"/>
        <v>0</v>
      </c>
    </row>
    <row r="138" spans="1:13" s="5" customFormat="1" ht="28.5">
      <c r="A138" s="115" t="s">
        <v>826</v>
      </c>
      <c r="B138" s="67" t="s">
        <v>173</v>
      </c>
      <c r="C138" s="67" t="s">
        <v>133</v>
      </c>
      <c r="D138" s="67" t="s">
        <v>146</v>
      </c>
      <c r="E138" s="93" t="s">
        <v>149</v>
      </c>
      <c r="F138" s="92"/>
      <c r="G138" s="93"/>
      <c r="H138" s="36">
        <f t="shared" si="57"/>
        <v>100</v>
      </c>
      <c r="I138" s="36">
        <f t="shared" si="57"/>
        <v>0</v>
      </c>
      <c r="J138" s="36">
        <f t="shared" si="58"/>
        <v>110</v>
      </c>
      <c r="K138" s="36">
        <f t="shared" si="58"/>
        <v>0</v>
      </c>
      <c r="L138" s="36">
        <f t="shared" si="58"/>
        <v>120</v>
      </c>
      <c r="M138" s="36">
        <f t="shared" si="58"/>
        <v>0</v>
      </c>
    </row>
    <row r="139" spans="1:13" s="4" customFormat="1" ht="30">
      <c r="A139" s="89" t="s">
        <v>827</v>
      </c>
      <c r="B139" s="96" t="s">
        <v>173</v>
      </c>
      <c r="C139" s="96" t="s">
        <v>133</v>
      </c>
      <c r="D139" s="96" t="s">
        <v>146</v>
      </c>
      <c r="E139" s="97" t="s">
        <v>828</v>
      </c>
      <c r="F139" s="114"/>
      <c r="G139" s="97"/>
      <c r="H139" s="74">
        <f t="shared" si="57"/>
        <v>100</v>
      </c>
      <c r="I139" s="74">
        <f t="shared" si="57"/>
        <v>0</v>
      </c>
      <c r="J139" s="74">
        <f t="shared" si="58"/>
        <v>110</v>
      </c>
      <c r="K139" s="74">
        <f t="shared" si="58"/>
        <v>0</v>
      </c>
      <c r="L139" s="74">
        <f t="shared" si="58"/>
        <v>120</v>
      </c>
      <c r="M139" s="74">
        <f t="shared" si="58"/>
        <v>0</v>
      </c>
    </row>
    <row r="140" spans="1:13" s="4" customFormat="1" ht="30">
      <c r="A140" s="104" t="s">
        <v>670</v>
      </c>
      <c r="B140" s="96" t="s">
        <v>173</v>
      </c>
      <c r="C140" s="96" t="s">
        <v>133</v>
      </c>
      <c r="D140" s="96" t="s">
        <v>146</v>
      </c>
      <c r="E140" s="97" t="s">
        <v>828</v>
      </c>
      <c r="F140" s="114">
        <v>200</v>
      </c>
      <c r="G140" s="97"/>
      <c r="H140" s="74">
        <f t="shared" si="57"/>
        <v>100</v>
      </c>
      <c r="I140" s="74">
        <f t="shared" si="57"/>
        <v>0</v>
      </c>
      <c r="J140" s="74">
        <f t="shared" si="58"/>
        <v>110</v>
      </c>
      <c r="K140" s="74">
        <f t="shared" si="58"/>
        <v>0</v>
      </c>
      <c r="L140" s="74">
        <f t="shared" si="58"/>
        <v>120</v>
      </c>
      <c r="M140" s="74">
        <f t="shared" si="58"/>
        <v>0</v>
      </c>
    </row>
    <row r="141" spans="1:13" s="4" customFormat="1" ht="30">
      <c r="A141" s="99" t="s">
        <v>47</v>
      </c>
      <c r="B141" s="96" t="s">
        <v>173</v>
      </c>
      <c r="C141" s="96" t="s">
        <v>133</v>
      </c>
      <c r="D141" s="96" t="s">
        <v>146</v>
      </c>
      <c r="E141" s="97" t="s">
        <v>828</v>
      </c>
      <c r="F141" s="114">
        <v>200</v>
      </c>
      <c r="G141" s="97" t="s">
        <v>48</v>
      </c>
      <c r="H141" s="74">
        <f>'Пр. 10'!I612</f>
        <v>100</v>
      </c>
      <c r="I141" s="74">
        <f>'Пр. 10'!J612</f>
        <v>0</v>
      </c>
      <c r="J141" s="74">
        <f>'Пр. 10'!K612</f>
        <v>110</v>
      </c>
      <c r="K141" s="74">
        <f>'Пр. 10'!L612</f>
        <v>0</v>
      </c>
      <c r="L141" s="74">
        <f>'Пр. 10'!M612</f>
        <v>120</v>
      </c>
      <c r="M141" s="74">
        <f>'Пр. 10'!N612</f>
        <v>0</v>
      </c>
    </row>
    <row r="142" spans="1:13" s="3" customFormat="1" ht="42.75">
      <c r="A142" s="107" t="s">
        <v>185</v>
      </c>
      <c r="B142" s="67" t="s">
        <v>186</v>
      </c>
      <c r="C142" s="67" t="s">
        <v>147</v>
      </c>
      <c r="D142" s="67" t="s">
        <v>148</v>
      </c>
      <c r="E142" s="67" t="s">
        <v>149</v>
      </c>
      <c r="F142" s="67"/>
      <c r="G142" s="93"/>
      <c r="H142" s="36">
        <f aca="true" t="shared" si="59" ref="H142:M142">H143+H191+H210</f>
        <v>97953</v>
      </c>
      <c r="I142" s="36">
        <f t="shared" si="59"/>
        <v>2904.1</v>
      </c>
      <c r="J142" s="36">
        <f t="shared" si="59"/>
        <v>94242.00000000001</v>
      </c>
      <c r="K142" s="36">
        <f t="shared" si="59"/>
        <v>1366.6999999999998</v>
      </c>
      <c r="L142" s="36">
        <f t="shared" si="59"/>
        <v>98288.8</v>
      </c>
      <c r="M142" s="36">
        <f t="shared" si="59"/>
        <v>1366.6999999999998</v>
      </c>
    </row>
    <row r="143" spans="1:13" s="5" customFormat="1" ht="28.5">
      <c r="A143" s="94" t="s">
        <v>187</v>
      </c>
      <c r="B143" s="67" t="s">
        <v>186</v>
      </c>
      <c r="C143" s="67" t="s">
        <v>130</v>
      </c>
      <c r="D143" s="67" t="s">
        <v>148</v>
      </c>
      <c r="E143" s="67" t="s">
        <v>149</v>
      </c>
      <c r="F143" s="67"/>
      <c r="G143" s="93"/>
      <c r="H143" s="36">
        <f aca="true" t="shared" si="60" ref="H143:M143">H144</f>
        <v>4305.7</v>
      </c>
      <c r="I143" s="36">
        <f t="shared" si="60"/>
        <v>1666.6999999999998</v>
      </c>
      <c r="J143" s="36">
        <f t="shared" si="60"/>
        <v>1548.6</v>
      </c>
      <c r="K143" s="36">
        <f t="shared" si="60"/>
        <v>1366.6999999999998</v>
      </c>
      <c r="L143" s="36">
        <f t="shared" si="60"/>
        <v>1548.6</v>
      </c>
      <c r="M143" s="36">
        <f t="shared" si="60"/>
        <v>1366.6999999999998</v>
      </c>
    </row>
    <row r="144" spans="1:13" s="5" customFormat="1" ht="42.75">
      <c r="A144" s="94" t="s">
        <v>743</v>
      </c>
      <c r="B144" s="67" t="s">
        <v>186</v>
      </c>
      <c r="C144" s="67" t="s">
        <v>130</v>
      </c>
      <c r="D144" s="67" t="s">
        <v>159</v>
      </c>
      <c r="E144" s="67" t="s">
        <v>149</v>
      </c>
      <c r="F144" s="67"/>
      <c r="G144" s="93"/>
      <c r="H144" s="36">
        <f aca="true" t="shared" si="61" ref="H144:M144">H145+H150+H153+H158+H174+H177+H184+H163+H168+H171</f>
        <v>4305.7</v>
      </c>
      <c r="I144" s="36">
        <f t="shared" si="61"/>
        <v>1666.6999999999998</v>
      </c>
      <c r="J144" s="36">
        <f t="shared" si="61"/>
        <v>1548.6</v>
      </c>
      <c r="K144" s="36">
        <f t="shared" si="61"/>
        <v>1366.6999999999998</v>
      </c>
      <c r="L144" s="36">
        <f t="shared" si="61"/>
        <v>1548.6</v>
      </c>
      <c r="M144" s="36">
        <f t="shared" si="61"/>
        <v>1366.6999999999998</v>
      </c>
    </row>
    <row r="145" spans="1:13" s="4" customFormat="1" ht="15" hidden="1">
      <c r="A145" s="104" t="s">
        <v>200</v>
      </c>
      <c r="B145" s="96" t="s">
        <v>186</v>
      </c>
      <c r="C145" s="96" t="s">
        <v>130</v>
      </c>
      <c r="D145" s="96" t="s">
        <v>159</v>
      </c>
      <c r="E145" s="96" t="s">
        <v>201</v>
      </c>
      <c r="F145" s="96"/>
      <c r="G145" s="97"/>
      <c r="H145" s="74">
        <f aca="true" t="shared" si="62" ref="H145:M145">H146+H148</f>
        <v>0</v>
      </c>
      <c r="I145" s="74">
        <f t="shared" si="62"/>
        <v>0</v>
      </c>
      <c r="J145" s="74">
        <f t="shared" si="62"/>
        <v>0</v>
      </c>
      <c r="K145" s="74">
        <f t="shared" si="62"/>
        <v>0</v>
      </c>
      <c r="L145" s="74">
        <f t="shared" si="62"/>
        <v>0</v>
      </c>
      <c r="M145" s="74">
        <f t="shared" si="62"/>
        <v>0</v>
      </c>
    </row>
    <row r="146" spans="1:13" s="4" customFormat="1" ht="30" hidden="1">
      <c r="A146" s="104" t="s">
        <v>675</v>
      </c>
      <c r="B146" s="96" t="s">
        <v>186</v>
      </c>
      <c r="C146" s="96" t="s">
        <v>130</v>
      </c>
      <c r="D146" s="96" t="s">
        <v>159</v>
      </c>
      <c r="E146" s="96" t="s">
        <v>201</v>
      </c>
      <c r="F146" s="96" t="s">
        <v>676</v>
      </c>
      <c r="G146" s="97"/>
      <c r="H146" s="74">
        <f aca="true" t="shared" si="63" ref="H146:M146">H147</f>
        <v>0</v>
      </c>
      <c r="I146" s="74">
        <f t="shared" si="63"/>
        <v>0</v>
      </c>
      <c r="J146" s="74">
        <f t="shared" si="63"/>
        <v>0</v>
      </c>
      <c r="K146" s="74">
        <f t="shared" si="63"/>
        <v>0</v>
      </c>
      <c r="L146" s="74">
        <f t="shared" si="63"/>
        <v>0</v>
      </c>
      <c r="M146" s="74">
        <f t="shared" si="63"/>
        <v>0</v>
      </c>
    </row>
    <row r="147" spans="1:13" s="4" customFormat="1" ht="15" hidden="1">
      <c r="A147" s="22" t="s">
        <v>88</v>
      </c>
      <c r="B147" s="96" t="s">
        <v>186</v>
      </c>
      <c r="C147" s="96" t="s">
        <v>130</v>
      </c>
      <c r="D147" s="96" t="s">
        <v>159</v>
      </c>
      <c r="E147" s="96" t="s">
        <v>201</v>
      </c>
      <c r="F147" s="96" t="s">
        <v>676</v>
      </c>
      <c r="G147" s="97" t="s">
        <v>89</v>
      </c>
      <c r="H147" s="74">
        <f>'Пр. 10'!I390</f>
        <v>0</v>
      </c>
      <c r="I147" s="74">
        <f>'Пр. 10'!J390</f>
        <v>0</v>
      </c>
      <c r="J147" s="74">
        <f>'Пр. 10'!K390</f>
        <v>0</v>
      </c>
      <c r="K147" s="74">
        <f>'Пр. 10'!L390</f>
        <v>0</v>
      </c>
      <c r="L147" s="74">
        <f>'Пр. 10'!M390</f>
        <v>0</v>
      </c>
      <c r="M147" s="74">
        <f>'Пр. 10'!N390</f>
        <v>0</v>
      </c>
    </row>
    <row r="148" spans="1:13" s="4" customFormat="1" ht="30" hidden="1">
      <c r="A148" s="104" t="s">
        <v>670</v>
      </c>
      <c r="B148" s="96" t="s">
        <v>186</v>
      </c>
      <c r="C148" s="96" t="s">
        <v>130</v>
      </c>
      <c r="D148" s="96" t="s">
        <v>159</v>
      </c>
      <c r="E148" s="96" t="s">
        <v>201</v>
      </c>
      <c r="F148" s="96" t="s">
        <v>669</v>
      </c>
      <c r="G148" s="97"/>
      <c r="H148" s="74">
        <f aca="true" t="shared" si="64" ref="H148:M148">H149</f>
        <v>0</v>
      </c>
      <c r="I148" s="74">
        <f t="shared" si="64"/>
        <v>0</v>
      </c>
      <c r="J148" s="74">
        <f t="shared" si="64"/>
        <v>0</v>
      </c>
      <c r="K148" s="74">
        <f t="shared" si="64"/>
        <v>0</v>
      </c>
      <c r="L148" s="74">
        <f t="shared" si="64"/>
        <v>0</v>
      </c>
      <c r="M148" s="74">
        <f t="shared" si="64"/>
        <v>0</v>
      </c>
    </row>
    <row r="149" spans="1:13" s="4" customFormat="1" ht="15" hidden="1">
      <c r="A149" s="104" t="s">
        <v>98</v>
      </c>
      <c r="B149" s="96" t="s">
        <v>186</v>
      </c>
      <c r="C149" s="96" t="s">
        <v>130</v>
      </c>
      <c r="D149" s="96" t="s">
        <v>159</v>
      </c>
      <c r="E149" s="96" t="s">
        <v>201</v>
      </c>
      <c r="F149" s="96" t="s">
        <v>669</v>
      </c>
      <c r="G149" s="97" t="s">
        <v>99</v>
      </c>
      <c r="H149" s="74">
        <f>'Пр. 10'!I466</f>
        <v>0</v>
      </c>
      <c r="I149" s="74">
        <f>'Пр. 10'!J466</f>
        <v>0</v>
      </c>
      <c r="J149" s="74">
        <f>'Пр. 10'!K466</f>
        <v>0</v>
      </c>
      <c r="K149" s="74">
        <f>'Пр. 10'!L466</f>
        <v>0</v>
      </c>
      <c r="L149" s="74">
        <f>'Пр. 10'!M466</f>
        <v>0</v>
      </c>
      <c r="M149" s="74">
        <f>'Пр. 10'!N466</f>
        <v>0</v>
      </c>
    </row>
    <row r="150" spans="1:13" s="4" customFormat="1" ht="30" hidden="1">
      <c r="A150" s="104" t="s">
        <v>202</v>
      </c>
      <c r="B150" s="96" t="s">
        <v>186</v>
      </c>
      <c r="C150" s="96" t="s">
        <v>130</v>
      </c>
      <c r="D150" s="96" t="s">
        <v>159</v>
      </c>
      <c r="E150" s="96" t="s">
        <v>203</v>
      </c>
      <c r="F150" s="96"/>
      <c r="G150" s="97"/>
      <c r="H150" s="74">
        <f aca="true" t="shared" si="65" ref="H150:M151">H151</f>
        <v>0</v>
      </c>
      <c r="I150" s="74">
        <f t="shared" si="65"/>
        <v>0</v>
      </c>
      <c r="J150" s="74">
        <f t="shared" si="65"/>
        <v>0</v>
      </c>
      <c r="K150" s="74">
        <f t="shared" si="65"/>
        <v>0</v>
      </c>
      <c r="L150" s="74">
        <f t="shared" si="65"/>
        <v>0</v>
      </c>
      <c r="M150" s="74">
        <f t="shared" si="65"/>
        <v>0</v>
      </c>
    </row>
    <row r="151" spans="1:13" s="4" customFormat="1" ht="30" hidden="1">
      <c r="A151" s="104" t="s">
        <v>670</v>
      </c>
      <c r="B151" s="96" t="s">
        <v>186</v>
      </c>
      <c r="C151" s="96" t="s">
        <v>130</v>
      </c>
      <c r="D151" s="96" t="s">
        <v>159</v>
      </c>
      <c r="E151" s="96" t="s">
        <v>203</v>
      </c>
      <c r="F151" s="96" t="s">
        <v>669</v>
      </c>
      <c r="G151" s="97"/>
      <c r="H151" s="74">
        <f t="shared" si="65"/>
        <v>0</v>
      </c>
      <c r="I151" s="74">
        <f t="shared" si="65"/>
        <v>0</v>
      </c>
      <c r="J151" s="74">
        <f t="shared" si="65"/>
        <v>0</v>
      </c>
      <c r="K151" s="74">
        <f t="shared" si="65"/>
        <v>0</v>
      </c>
      <c r="L151" s="74">
        <f t="shared" si="65"/>
        <v>0</v>
      </c>
      <c r="M151" s="74">
        <f t="shared" si="65"/>
        <v>0</v>
      </c>
    </row>
    <row r="152" spans="1:13" s="4" customFormat="1" ht="15" hidden="1">
      <c r="A152" s="104" t="s">
        <v>98</v>
      </c>
      <c r="B152" s="96" t="s">
        <v>186</v>
      </c>
      <c r="C152" s="96" t="s">
        <v>130</v>
      </c>
      <c r="D152" s="96" t="s">
        <v>159</v>
      </c>
      <c r="E152" s="96" t="s">
        <v>203</v>
      </c>
      <c r="F152" s="96" t="s">
        <v>669</v>
      </c>
      <c r="G152" s="97" t="s">
        <v>99</v>
      </c>
      <c r="H152" s="74">
        <f>'Пр. 10'!I468</f>
        <v>0</v>
      </c>
      <c r="I152" s="74">
        <f>'Пр. 10'!J468</f>
        <v>0</v>
      </c>
      <c r="J152" s="74">
        <f>'Пр. 10'!K468</f>
        <v>0</v>
      </c>
      <c r="K152" s="74">
        <f>'Пр. 10'!L468</f>
        <v>0</v>
      </c>
      <c r="L152" s="74">
        <f>'Пр. 10'!M468</f>
        <v>0</v>
      </c>
      <c r="M152" s="74">
        <f>'Пр. 10'!N468</f>
        <v>0</v>
      </c>
    </row>
    <row r="153" spans="1:13" s="4" customFormat="1" ht="15">
      <c r="A153" s="112" t="s">
        <v>689</v>
      </c>
      <c r="B153" s="96" t="s">
        <v>186</v>
      </c>
      <c r="C153" s="96" t="s">
        <v>130</v>
      </c>
      <c r="D153" s="96" t="s">
        <v>159</v>
      </c>
      <c r="E153" s="96" t="s">
        <v>686</v>
      </c>
      <c r="F153" s="96"/>
      <c r="G153" s="97"/>
      <c r="H153" s="74">
        <f aca="true" t="shared" si="66" ref="H153:M153">H154+H156</f>
        <v>961.6</v>
      </c>
      <c r="I153" s="74">
        <f t="shared" si="66"/>
        <v>0</v>
      </c>
      <c r="J153" s="74">
        <f t="shared" si="66"/>
        <v>0</v>
      </c>
      <c r="K153" s="74">
        <f t="shared" si="66"/>
        <v>0</v>
      </c>
      <c r="L153" s="74">
        <f t="shared" si="66"/>
        <v>0</v>
      </c>
      <c r="M153" s="74">
        <f t="shared" si="66"/>
        <v>0</v>
      </c>
    </row>
    <row r="154" spans="1:13" s="4" customFormat="1" ht="30">
      <c r="A154" s="112" t="s">
        <v>670</v>
      </c>
      <c r="B154" s="96" t="s">
        <v>186</v>
      </c>
      <c r="C154" s="96" t="s">
        <v>130</v>
      </c>
      <c r="D154" s="96" t="s">
        <v>159</v>
      </c>
      <c r="E154" s="96" t="s">
        <v>686</v>
      </c>
      <c r="F154" s="96" t="s">
        <v>669</v>
      </c>
      <c r="G154" s="97"/>
      <c r="H154" s="74">
        <f aca="true" t="shared" si="67" ref="H154:M154">H155</f>
        <v>461.6</v>
      </c>
      <c r="I154" s="74">
        <f t="shared" si="67"/>
        <v>0</v>
      </c>
      <c r="J154" s="74">
        <f t="shared" si="67"/>
        <v>0</v>
      </c>
      <c r="K154" s="74">
        <f t="shared" si="67"/>
        <v>0</v>
      </c>
      <c r="L154" s="74">
        <f t="shared" si="67"/>
        <v>0</v>
      </c>
      <c r="M154" s="74">
        <f t="shared" si="67"/>
        <v>0</v>
      </c>
    </row>
    <row r="155" spans="1:13" s="4" customFormat="1" ht="15">
      <c r="A155" s="104" t="s">
        <v>98</v>
      </c>
      <c r="B155" s="96" t="s">
        <v>186</v>
      </c>
      <c r="C155" s="96" t="s">
        <v>130</v>
      </c>
      <c r="D155" s="96" t="s">
        <v>159</v>
      </c>
      <c r="E155" s="96" t="s">
        <v>686</v>
      </c>
      <c r="F155" s="96" t="s">
        <v>669</v>
      </c>
      <c r="G155" s="97" t="s">
        <v>99</v>
      </c>
      <c r="H155" s="74">
        <f>'Пр. 10'!I470</f>
        <v>461.6</v>
      </c>
      <c r="I155" s="74">
        <f>'Пр. 10'!J470</f>
        <v>0</v>
      </c>
      <c r="J155" s="74">
        <f>'Пр. 10'!K470</f>
        <v>0</v>
      </c>
      <c r="K155" s="74">
        <f>'Пр. 10'!L470</f>
        <v>0</v>
      </c>
      <c r="L155" s="74">
        <f>'Пр. 10'!M470</f>
        <v>0</v>
      </c>
      <c r="M155" s="74">
        <f>'Пр. 10'!N470</f>
        <v>0</v>
      </c>
    </row>
    <row r="156" spans="1:13" s="4" customFormat="1" ht="30">
      <c r="A156" s="104" t="s">
        <v>675</v>
      </c>
      <c r="B156" s="96" t="s">
        <v>186</v>
      </c>
      <c r="C156" s="96" t="s">
        <v>130</v>
      </c>
      <c r="D156" s="96" t="s">
        <v>159</v>
      </c>
      <c r="E156" s="96" t="s">
        <v>686</v>
      </c>
      <c r="F156" s="96" t="s">
        <v>676</v>
      </c>
      <c r="G156" s="97"/>
      <c r="H156" s="74">
        <f aca="true" t="shared" si="68" ref="H156:M156">H157</f>
        <v>500</v>
      </c>
      <c r="I156" s="74">
        <f t="shared" si="68"/>
        <v>0</v>
      </c>
      <c r="J156" s="74">
        <f t="shared" si="68"/>
        <v>0</v>
      </c>
      <c r="K156" s="74">
        <f t="shared" si="68"/>
        <v>0</v>
      </c>
      <c r="L156" s="74">
        <f t="shared" si="68"/>
        <v>0</v>
      </c>
      <c r="M156" s="74">
        <f t="shared" si="68"/>
        <v>0</v>
      </c>
    </row>
    <row r="157" spans="1:13" s="4" customFormat="1" ht="15">
      <c r="A157" s="22" t="s">
        <v>88</v>
      </c>
      <c r="B157" s="96" t="s">
        <v>186</v>
      </c>
      <c r="C157" s="96" t="s">
        <v>130</v>
      </c>
      <c r="D157" s="96" t="s">
        <v>159</v>
      </c>
      <c r="E157" s="96" t="s">
        <v>686</v>
      </c>
      <c r="F157" s="96" t="s">
        <v>676</v>
      </c>
      <c r="G157" s="97" t="s">
        <v>89</v>
      </c>
      <c r="H157" s="74">
        <f>'Пр. 10'!I392</f>
        <v>500</v>
      </c>
      <c r="I157" s="74">
        <f>'Пр. 10'!J392</f>
        <v>0</v>
      </c>
      <c r="J157" s="74">
        <f>'Пр. 10'!K392</f>
        <v>0</v>
      </c>
      <c r="K157" s="74">
        <f>'Пр. 10'!L392</f>
        <v>0</v>
      </c>
      <c r="L157" s="74">
        <f>'Пр. 10'!M392</f>
        <v>0</v>
      </c>
      <c r="M157" s="74">
        <f>'Пр. 10'!N392</f>
        <v>0</v>
      </c>
    </row>
    <row r="158" spans="1:13" s="4" customFormat="1" ht="15">
      <c r="A158" s="112" t="s">
        <v>687</v>
      </c>
      <c r="B158" s="96" t="s">
        <v>186</v>
      </c>
      <c r="C158" s="96" t="s">
        <v>130</v>
      </c>
      <c r="D158" s="96" t="s">
        <v>159</v>
      </c>
      <c r="E158" s="96" t="s">
        <v>688</v>
      </c>
      <c r="F158" s="96"/>
      <c r="G158" s="97"/>
      <c r="H158" s="116">
        <f aca="true" t="shared" si="69" ref="H158:M158">H159+H161</f>
        <v>30</v>
      </c>
      <c r="I158" s="116">
        <f t="shared" si="69"/>
        <v>0</v>
      </c>
      <c r="J158" s="116">
        <f t="shared" si="69"/>
        <v>30</v>
      </c>
      <c r="K158" s="116">
        <f t="shared" si="69"/>
        <v>0</v>
      </c>
      <c r="L158" s="116">
        <f t="shared" si="69"/>
        <v>30</v>
      </c>
      <c r="M158" s="116">
        <f t="shared" si="69"/>
        <v>0</v>
      </c>
    </row>
    <row r="159" spans="1:13" s="4" customFormat="1" ht="30" hidden="1">
      <c r="A159" s="112" t="s">
        <v>675</v>
      </c>
      <c r="B159" s="96" t="s">
        <v>186</v>
      </c>
      <c r="C159" s="96" t="s">
        <v>130</v>
      </c>
      <c r="D159" s="96" t="s">
        <v>159</v>
      </c>
      <c r="E159" s="96" t="s">
        <v>688</v>
      </c>
      <c r="F159" s="96" t="s">
        <v>676</v>
      </c>
      <c r="G159" s="97"/>
      <c r="H159" s="74">
        <f aca="true" t="shared" si="70" ref="H159:M159">H160</f>
        <v>0</v>
      </c>
      <c r="I159" s="74">
        <f t="shared" si="70"/>
        <v>0</v>
      </c>
      <c r="J159" s="74">
        <f t="shared" si="70"/>
        <v>0</v>
      </c>
      <c r="K159" s="74">
        <f t="shared" si="70"/>
        <v>0</v>
      </c>
      <c r="L159" s="74">
        <f t="shared" si="70"/>
        <v>0</v>
      </c>
      <c r="M159" s="74">
        <f t="shared" si="70"/>
        <v>0</v>
      </c>
    </row>
    <row r="160" spans="1:13" s="4" customFormat="1" ht="15" hidden="1">
      <c r="A160" s="22" t="s">
        <v>88</v>
      </c>
      <c r="B160" s="96" t="s">
        <v>186</v>
      </c>
      <c r="C160" s="96" t="s">
        <v>130</v>
      </c>
      <c r="D160" s="96" t="s">
        <v>159</v>
      </c>
      <c r="E160" s="96" t="s">
        <v>688</v>
      </c>
      <c r="F160" s="96" t="s">
        <v>676</v>
      </c>
      <c r="G160" s="97" t="s">
        <v>89</v>
      </c>
      <c r="H160" s="74">
        <f>'Пр. 10'!I394</f>
        <v>0</v>
      </c>
      <c r="I160" s="74">
        <f>'Пр. 10'!J394</f>
        <v>0</v>
      </c>
      <c r="J160" s="74">
        <f>'Пр. 10'!K394</f>
        <v>0</v>
      </c>
      <c r="K160" s="74">
        <f>'Пр. 10'!L394</f>
        <v>0</v>
      </c>
      <c r="L160" s="74">
        <f>'Пр. 10'!M394</f>
        <v>0</v>
      </c>
      <c r="M160" s="74">
        <f>'Пр. 10'!N394</f>
        <v>0</v>
      </c>
    </row>
    <row r="161" spans="1:13" s="4" customFormat="1" ht="30">
      <c r="A161" s="112" t="s">
        <v>670</v>
      </c>
      <c r="B161" s="96" t="s">
        <v>186</v>
      </c>
      <c r="C161" s="96" t="s">
        <v>130</v>
      </c>
      <c r="D161" s="96" t="s">
        <v>159</v>
      </c>
      <c r="E161" s="96" t="s">
        <v>688</v>
      </c>
      <c r="F161" s="96" t="s">
        <v>669</v>
      </c>
      <c r="G161" s="97"/>
      <c r="H161" s="74">
        <f aca="true" t="shared" si="71" ref="H161:M161">H162</f>
        <v>30</v>
      </c>
      <c r="I161" s="74">
        <f t="shared" si="71"/>
        <v>0</v>
      </c>
      <c r="J161" s="74">
        <f t="shared" si="71"/>
        <v>30</v>
      </c>
      <c r="K161" s="74">
        <f t="shared" si="71"/>
        <v>0</v>
      </c>
      <c r="L161" s="74">
        <f t="shared" si="71"/>
        <v>30</v>
      </c>
      <c r="M161" s="74">
        <f t="shared" si="71"/>
        <v>0</v>
      </c>
    </row>
    <row r="162" spans="1:13" s="4" customFormat="1" ht="15">
      <c r="A162" s="104" t="s">
        <v>98</v>
      </c>
      <c r="B162" s="96" t="s">
        <v>186</v>
      </c>
      <c r="C162" s="96" t="s">
        <v>130</v>
      </c>
      <c r="D162" s="96" t="s">
        <v>159</v>
      </c>
      <c r="E162" s="96" t="s">
        <v>688</v>
      </c>
      <c r="F162" s="96" t="s">
        <v>669</v>
      </c>
      <c r="G162" s="97" t="s">
        <v>99</v>
      </c>
      <c r="H162" s="74">
        <f>'Пр. 10'!I472</f>
        <v>30</v>
      </c>
      <c r="I162" s="74">
        <f>'Пр. 10'!J472</f>
        <v>0</v>
      </c>
      <c r="J162" s="74">
        <f>'Пр. 10'!K472</f>
        <v>30</v>
      </c>
      <c r="K162" s="74">
        <f>'Пр. 10'!L472</f>
        <v>0</v>
      </c>
      <c r="L162" s="74">
        <f>'Пр. 10'!M472</f>
        <v>30</v>
      </c>
      <c r="M162" s="74">
        <f>'Пр. 10'!N472</f>
        <v>0</v>
      </c>
    </row>
    <row r="163" spans="1:13" s="4" customFormat="1" ht="30" hidden="1">
      <c r="A163" s="112" t="s">
        <v>992</v>
      </c>
      <c r="B163" s="96" t="s">
        <v>186</v>
      </c>
      <c r="C163" s="96" t="s">
        <v>130</v>
      </c>
      <c r="D163" s="96" t="s">
        <v>159</v>
      </c>
      <c r="E163" s="96" t="s">
        <v>993</v>
      </c>
      <c r="F163" s="96"/>
      <c r="G163" s="97"/>
      <c r="H163" s="74">
        <f aca="true" t="shared" si="72" ref="H163:M163">H164+H166</f>
        <v>0</v>
      </c>
      <c r="I163" s="74">
        <f t="shared" si="72"/>
        <v>0</v>
      </c>
      <c r="J163" s="74">
        <f t="shared" si="72"/>
        <v>0</v>
      </c>
      <c r="K163" s="74">
        <f t="shared" si="72"/>
        <v>0</v>
      </c>
      <c r="L163" s="74">
        <f t="shared" si="72"/>
        <v>0</v>
      </c>
      <c r="M163" s="74">
        <f t="shared" si="72"/>
        <v>0</v>
      </c>
    </row>
    <row r="164" spans="1:13" s="4" customFormat="1" ht="30" hidden="1">
      <c r="A164" s="112" t="s">
        <v>675</v>
      </c>
      <c r="B164" s="96" t="s">
        <v>186</v>
      </c>
      <c r="C164" s="96" t="s">
        <v>130</v>
      </c>
      <c r="D164" s="96" t="s">
        <v>159</v>
      </c>
      <c r="E164" s="96" t="s">
        <v>993</v>
      </c>
      <c r="F164" s="96" t="s">
        <v>676</v>
      </c>
      <c r="G164" s="97"/>
      <c r="H164" s="74">
        <f aca="true" t="shared" si="73" ref="H164:M164">H165</f>
        <v>0</v>
      </c>
      <c r="I164" s="74">
        <f t="shared" si="73"/>
        <v>0</v>
      </c>
      <c r="J164" s="74">
        <f t="shared" si="73"/>
        <v>0</v>
      </c>
      <c r="K164" s="74">
        <f t="shared" si="73"/>
        <v>0</v>
      </c>
      <c r="L164" s="74">
        <f t="shared" si="73"/>
        <v>0</v>
      </c>
      <c r="M164" s="74">
        <f t="shared" si="73"/>
        <v>0</v>
      </c>
    </row>
    <row r="165" spans="1:13" s="4" customFormat="1" ht="15" hidden="1">
      <c r="A165" s="22" t="s">
        <v>88</v>
      </c>
      <c r="B165" s="96" t="s">
        <v>186</v>
      </c>
      <c r="C165" s="96" t="s">
        <v>130</v>
      </c>
      <c r="D165" s="96" t="s">
        <v>159</v>
      </c>
      <c r="E165" s="96" t="s">
        <v>993</v>
      </c>
      <c r="F165" s="96" t="s">
        <v>676</v>
      </c>
      <c r="G165" s="97" t="s">
        <v>89</v>
      </c>
      <c r="H165" s="74">
        <f>'Пр. 10'!I396</f>
        <v>0</v>
      </c>
      <c r="I165" s="74">
        <f>'Пр. 10'!J396</f>
        <v>0</v>
      </c>
      <c r="J165" s="74">
        <f>'Пр. 10'!K396</f>
        <v>0</v>
      </c>
      <c r="K165" s="74">
        <f>'Пр. 10'!L396</f>
        <v>0</v>
      </c>
      <c r="L165" s="74">
        <f>'Пр. 10'!M396</f>
        <v>0</v>
      </c>
      <c r="M165" s="74">
        <f>'Пр. 10'!N396</f>
        <v>0</v>
      </c>
    </row>
    <row r="166" spans="1:13" s="4" customFormat="1" ht="30" hidden="1">
      <c r="A166" s="112" t="s">
        <v>670</v>
      </c>
      <c r="B166" s="96" t="s">
        <v>186</v>
      </c>
      <c r="C166" s="96" t="s">
        <v>130</v>
      </c>
      <c r="D166" s="96" t="s">
        <v>159</v>
      </c>
      <c r="E166" s="96" t="s">
        <v>993</v>
      </c>
      <c r="F166" s="96" t="s">
        <v>669</v>
      </c>
      <c r="G166" s="97"/>
      <c r="H166" s="74">
        <f aca="true" t="shared" si="74" ref="H166:M166">H167</f>
        <v>0</v>
      </c>
      <c r="I166" s="74">
        <f t="shared" si="74"/>
        <v>0</v>
      </c>
      <c r="J166" s="74">
        <f t="shared" si="74"/>
        <v>0</v>
      </c>
      <c r="K166" s="74">
        <f t="shared" si="74"/>
        <v>0</v>
      </c>
      <c r="L166" s="74">
        <f t="shared" si="74"/>
        <v>0</v>
      </c>
      <c r="M166" s="74">
        <f t="shared" si="74"/>
        <v>0</v>
      </c>
    </row>
    <row r="167" spans="1:13" s="4" customFormat="1" ht="15" hidden="1">
      <c r="A167" s="104" t="s">
        <v>98</v>
      </c>
      <c r="B167" s="96" t="s">
        <v>186</v>
      </c>
      <c r="C167" s="96" t="s">
        <v>130</v>
      </c>
      <c r="D167" s="96" t="s">
        <v>159</v>
      </c>
      <c r="E167" s="96" t="s">
        <v>993</v>
      </c>
      <c r="F167" s="96" t="s">
        <v>669</v>
      </c>
      <c r="G167" s="97" t="s">
        <v>99</v>
      </c>
      <c r="H167" s="74">
        <f>'Пр. 10'!I474</f>
        <v>0</v>
      </c>
      <c r="I167" s="74">
        <f>'Пр. 10'!J474</f>
        <v>0</v>
      </c>
      <c r="J167" s="74">
        <f>'Пр. 10'!K474</f>
        <v>0</v>
      </c>
      <c r="K167" s="74">
        <f>'Пр. 10'!L474</f>
        <v>0</v>
      </c>
      <c r="L167" s="74">
        <f>'Пр. 10'!M474</f>
        <v>0</v>
      </c>
      <c r="M167" s="74">
        <f>'Пр. 10'!N474</f>
        <v>0</v>
      </c>
    </row>
    <row r="168" spans="1:13" s="4" customFormat="1" ht="30" hidden="1">
      <c r="A168" s="112" t="s">
        <v>995</v>
      </c>
      <c r="B168" s="96" t="s">
        <v>186</v>
      </c>
      <c r="C168" s="96" t="s">
        <v>130</v>
      </c>
      <c r="D168" s="96" t="s">
        <v>159</v>
      </c>
      <c r="E168" s="96" t="s">
        <v>994</v>
      </c>
      <c r="F168" s="96"/>
      <c r="G168" s="97"/>
      <c r="H168" s="74">
        <f aca="true" t="shared" si="75" ref="H168:M169">H169</f>
        <v>0</v>
      </c>
      <c r="I168" s="74">
        <f t="shared" si="75"/>
        <v>0</v>
      </c>
      <c r="J168" s="98">
        <f t="shared" si="75"/>
        <v>0</v>
      </c>
      <c r="K168" s="98">
        <f t="shared" si="75"/>
        <v>0</v>
      </c>
      <c r="L168" s="98">
        <f t="shared" si="75"/>
        <v>0</v>
      </c>
      <c r="M168" s="98">
        <f t="shared" si="75"/>
        <v>0</v>
      </c>
    </row>
    <row r="169" spans="1:13" s="4" customFormat="1" ht="15" hidden="1">
      <c r="A169" s="104" t="s">
        <v>679</v>
      </c>
      <c r="B169" s="96" t="s">
        <v>186</v>
      </c>
      <c r="C169" s="96" t="s">
        <v>130</v>
      </c>
      <c r="D169" s="96" t="s">
        <v>159</v>
      </c>
      <c r="E169" s="96" t="s">
        <v>994</v>
      </c>
      <c r="F169" s="96" t="s">
        <v>678</v>
      </c>
      <c r="G169" s="97"/>
      <c r="H169" s="74">
        <f t="shared" si="75"/>
        <v>0</v>
      </c>
      <c r="I169" s="74">
        <f t="shared" si="75"/>
        <v>0</v>
      </c>
      <c r="J169" s="98">
        <f t="shared" si="75"/>
        <v>0</v>
      </c>
      <c r="K169" s="98">
        <f t="shared" si="75"/>
        <v>0</v>
      </c>
      <c r="L169" s="98">
        <f t="shared" si="75"/>
        <v>0</v>
      </c>
      <c r="M169" s="98">
        <f t="shared" si="75"/>
        <v>0</v>
      </c>
    </row>
    <row r="170" spans="1:13" s="4" customFormat="1" ht="15" hidden="1">
      <c r="A170" s="104" t="s">
        <v>98</v>
      </c>
      <c r="B170" s="96" t="s">
        <v>186</v>
      </c>
      <c r="C170" s="96" t="s">
        <v>130</v>
      </c>
      <c r="D170" s="96" t="s">
        <v>159</v>
      </c>
      <c r="E170" s="96" t="s">
        <v>994</v>
      </c>
      <c r="F170" s="96" t="s">
        <v>678</v>
      </c>
      <c r="G170" s="97" t="s">
        <v>99</v>
      </c>
      <c r="H170" s="74">
        <f>'Пр. 10'!I479</f>
        <v>0</v>
      </c>
      <c r="I170" s="74">
        <f>'Пр. 10'!J479</f>
        <v>0</v>
      </c>
      <c r="J170" s="74">
        <f>'Пр. 10'!K479</f>
        <v>0</v>
      </c>
      <c r="K170" s="74">
        <f>'Пр. 10'!L479</f>
        <v>0</v>
      </c>
      <c r="L170" s="74">
        <f>'Пр. 10'!M479</f>
        <v>0</v>
      </c>
      <c r="M170" s="74">
        <f>'Пр. 10'!N479</f>
        <v>0</v>
      </c>
    </row>
    <row r="171" spans="1:13" s="4" customFormat="1" ht="31.5" customHeight="1">
      <c r="A171" s="112" t="s">
        <v>1368</v>
      </c>
      <c r="B171" s="96" t="s">
        <v>186</v>
      </c>
      <c r="C171" s="96" t="s">
        <v>130</v>
      </c>
      <c r="D171" s="96" t="s">
        <v>159</v>
      </c>
      <c r="E171" s="96" t="s">
        <v>1367</v>
      </c>
      <c r="F171" s="96"/>
      <c r="G171" s="97"/>
      <c r="H171" s="74">
        <f aca="true" t="shared" si="76" ref="H171:M172">H172</f>
        <v>1305.5</v>
      </c>
      <c r="I171" s="74">
        <f t="shared" si="76"/>
        <v>0</v>
      </c>
      <c r="J171" s="74">
        <f t="shared" si="76"/>
        <v>0</v>
      </c>
      <c r="K171" s="74">
        <f t="shared" si="76"/>
        <v>0</v>
      </c>
      <c r="L171" s="74">
        <f t="shared" si="76"/>
        <v>0</v>
      </c>
      <c r="M171" s="74">
        <f t="shared" si="76"/>
        <v>0</v>
      </c>
    </row>
    <row r="172" spans="1:13" s="4" customFormat="1" ht="30">
      <c r="A172" s="112" t="s">
        <v>675</v>
      </c>
      <c r="B172" s="96" t="s">
        <v>186</v>
      </c>
      <c r="C172" s="96" t="s">
        <v>130</v>
      </c>
      <c r="D172" s="96" t="s">
        <v>159</v>
      </c>
      <c r="E172" s="96" t="s">
        <v>1367</v>
      </c>
      <c r="F172" s="96" t="s">
        <v>676</v>
      </c>
      <c r="G172" s="97"/>
      <c r="H172" s="74">
        <f t="shared" si="76"/>
        <v>1305.5</v>
      </c>
      <c r="I172" s="74">
        <f t="shared" si="76"/>
        <v>0</v>
      </c>
      <c r="J172" s="74">
        <f t="shared" si="76"/>
        <v>0</v>
      </c>
      <c r="K172" s="74">
        <f t="shared" si="76"/>
        <v>0</v>
      </c>
      <c r="L172" s="74">
        <f t="shared" si="76"/>
        <v>0</v>
      </c>
      <c r="M172" s="74">
        <f t="shared" si="76"/>
        <v>0</v>
      </c>
    </row>
    <row r="173" spans="1:13" s="4" customFormat="1" ht="15">
      <c r="A173" s="22" t="s">
        <v>88</v>
      </c>
      <c r="B173" s="96" t="s">
        <v>186</v>
      </c>
      <c r="C173" s="96" t="s">
        <v>130</v>
      </c>
      <c r="D173" s="96" t="s">
        <v>159</v>
      </c>
      <c r="E173" s="96" t="s">
        <v>1367</v>
      </c>
      <c r="F173" s="96" t="s">
        <v>676</v>
      </c>
      <c r="G173" s="97" t="s">
        <v>89</v>
      </c>
      <c r="H173" s="74">
        <f>'Пр. 10'!I398</f>
        <v>1305.5</v>
      </c>
      <c r="I173" s="74">
        <f>'Пр. 10'!J398</f>
        <v>0</v>
      </c>
      <c r="J173" s="74">
        <f>'Пр. 10'!K398</f>
        <v>0</v>
      </c>
      <c r="K173" s="74">
        <f>'Пр. 10'!L398</f>
        <v>0</v>
      </c>
      <c r="L173" s="74">
        <f>'Пр. 10'!M398</f>
        <v>0</v>
      </c>
      <c r="M173" s="74">
        <f>'Пр. 10'!N398</f>
        <v>0</v>
      </c>
    </row>
    <row r="174" spans="1:13" s="4" customFormat="1" ht="30" hidden="1">
      <c r="A174" s="22" t="s">
        <v>1002</v>
      </c>
      <c r="B174" s="96" t="s">
        <v>186</v>
      </c>
      <c r="C174" s="96" t="s">
        <v>130</v>
      </c>
      <c r="D174" s="96" t="s">
        <v>159</v>
      </c>
      <c r="E174" s="96" t="s">
        <v>1001</v>
      </c>
      <c r="F174" s="96"/>
      <c r="G174" s="97"/>
      <c r="H174" s="74">
        <f aca="true" t="shared" si="77" ref="H174:M175">H175</f>
        <v>0</v>
      </c>
      <c r="I174" s="74">
        <f t="shared" si="77"/>
        <v>0</v>
      </c>
      <c r="J174" s="116">
        <f t="shared" si="77"/>
        <v>0</v>
      </c>
      <c r="K174" s="116">
        <f t="shared" si="77"/>
        <v>0</v>
      </c>
      <c r="L174" s="116">
        <f t="shared" si="77"/>
        <v>0</v>
      </c>
      <c r="M174" s="116">
        <f t="shared" si="77"/>
        <v>0</v>
      </c>
    </row>
    <row r="175" spans="1:13" s="4" customFormat="1" ht="30" hidden="1">
      <c r="A175" s="104" t="s">
        <v>675</v>
      </c>
      <c r="B175" s="96" t="s">
        <v>186</v>
      </c>
      <c r="C175" s="96" t="s">
        <v>130</v>
      </c>
      <c r="D175" s="96" t="s">
        <v>159</v>
      </c>
      <c r="E175" s="96" t="s">
        <v>1001</v>
      </c>
      <c r="F175" s="96" t="s">
        <v>676</v>
      </c>
      <c r="G175" s="97"/>
      <c r="H175" s="74">
        <f t="shared" si="77"/>
        <v>0</v>
      </c>
      <c r="I175" s="74">
        <f t="shared" si="77"/>
        <v>0</v>
      </c>
      <c r="J175" s="116">
        <f t="shared" si="77"/>
        <v>0</v>
      </c>
      <c r="K175" s="116">
        <f t="shared" si="77"/>
        <v>0</v>
      </c>
      <c r="L175" s="116">
        <f t="shared" si="77"/>
        <v>0</v>
      </c>
      <c r="M175" s="116">
        <f t="shared" si="77"/>
        <v>0</v>
      </c>
    </row>
    <row r="176" spans="1:13" s="4" customFormat="1" ht="15" hidden="1">
      <c r="A176" s="22" t="s">
        <v>88</v>
      </c>
      <c r="B176" s="96" t="s">
        <v>186</v>
      </c>
      <c r="C176" s="96" t="s">
        <v>130</v>
      </c>
      <c r="D176" s="96" t="s">
        <v>159</v>
      </c>
      <c r="E176" s="96" t="s">
        <v>1001</v>
      </c>
      <c r="F176" s="96" t="s">
        <v>676</v>
      </c>
      <c r="G176" s="97" t="s">
        <v>89</v>
      </c>
      <c r="H176" s="74">
        <f>'Пр. 10'!I400</f>
        <v>0</v>
      </c>
      <c r="I176" s="74">
        <f>'Пр. 10'!J400</f>
        <v>0</v>
      </c>
      <c r="J176" s="74">
        <f>'Пр. 10'!K400</f>
        <v>0</v>
      </c>
      <c r="K176" s="74">
        <f>'Пр. 10'!L400</f>
        <v>0</v>
      </c>
      <c r="L176" s="74">
        <f>'Пр. 10'!M400</f>
        <v>0</v>
      </c>
      <c r="M176" s="74">
        <f>'Пр. 10'!N400</f>
        <v>0</v>
      </c>
    </row>
    <row r="177" spans="1:13" s="4" customFormat="1" ht="15" hidden="1">
      <c r="A177" s="112" t="s">
        <v>692</v>
      </c>
      <c r="B177" s="96" t="s">
        <v>186</v>
      </c>
      <c r="C177" s="96" t="s">
        <v>130</v>
      </c>
      <c r="D177" s="96" t="s">
        <v>159</v>
      </c>
      <c r="E177" s="96" t="s">
        <v>693</v>
      </c>
      <c r="F177" s="96"/>
      <c r="G177" s="97"/>
      <c r="H177" s="74">
        <f aca="true" t="shared" si="78" ref="H177:M177">H178+H180+H182</f>
        <v>0</v>
      </c>
      <c r="I177" s="74">
        <f t="shared" si="78"/>
        <v>0</v>
      </c>
      <c r="J177" s="74">
        <f t="shared" si="78"/>
        <v>0</v>
      </c>
      <c r="K177" s="74">
        <f t="shared" si="78"/>
        <v>0</v>
      </c>
      <c r="L177" s="74">
        <f t="shared" si="78"/>
        <v>0</v>
      </c>
      <c r="M177" s="74">
        <f t="shared" si="78"/>
        <v>0</v>
      </c>
    </row>
    <row r="178" spans="1:13" s="4" customFormat="1" ht="30" hidden="1">
      <c r="A178" s="112" t="s">
        <v>670</v>
      </c>
      <c r="B178" s="96" t="s">
        <v>186</v>
      </c>
      <c r="C178" s="96" t="s">
        <v>130</v>
      </c>
      <c r="D178" s="96" t="s">
        <v>159</v>
      </c>
      <c r="E178" s="96" t="s">
        <v>693</v>
      </c>
      <c r="F178" s="96" t="s">
        <v>669</v>
      </c>
      <c r="G178" s="97"/>
      <c r="H178" s="74">
        <f aca="true" t="shared" si="79" ref="H178:M178">H179</f>
        <v>0</v>
      </c>
      <c r="I178" s="74">
        <f t="shared" si="79"/>
        <v>0</v>
      </c>
      <c r="J178" s="74">
        <f t="shared" si="79"/>
        <v>0</v>
      </c>
      <c r="K178" s="74">
        <f t="shared" si="79"/>
        <v>0</v>
      </c>
      <c r="L178" s="74">
        <f t="shared" si="79"/>
        <v>0</v>
      </c>
      <c r="M178" s="74">
        <f t="shared" si="79"/>
        <v>0</v>
      </c>
    </row>
    <row r="179" spans="1:13" s="4" customFormat="1" ht="15" hidden="1">
      <c r="A179" s="104" t="s">
        <v>98</v>
      </c>
      <c r="B179" s="96" t="s">
        <v>186</v>
      </c>
      <c r="C179" s="96" t="s">
        <v>130</v>
      </c>
      <c r="D179" s="96" t="s">
        <v>159</v>
      </c>
      <c r="E179" s="96" t="s">
        <v>693</v>
      </c>
      <c r="F179" s="96" t="s">
        <v>669</v>
      </c>
      <c r="G179" s="97" t="s">
        <v>99</v>
      </c>
      <c r="H179" s="74">
        <f>'Пр. 10'!I476</f>
        <v>0</v>
      </c>
      <c r="I179" s="74">
        <f>'Пр. 10'!J476</f>
        <v>0</v>
      </c>
      <c r="J179" s="74">
        <f>'Пр. 10'!K476</f>
        <v>0</v>
      </c>
      <c r="K179" s="74">
        <f>'Пр. 10'!L476</f>
        <v>0</v>
      </c>
      <c r="L179" s="74">
        <f>'Пр. 10'!M476</f>
        <v>0</v>
      </c>
      <c r="M179" s="74">
        <f>'Пр. 10'!N476</f>
        <v>0</v>
      </c>
    </row>
    <row r="180" spans="1:13" s="4" customFormat="1" ht="15" hidden="1">
      <c r="A180" s="104" t="s">
        <v>679</v>
      </c>
      <c r="B180" s="96" t="s">
        <v>186</v>
      </c>
      <c r="C180" s="96" t="s">
        <v>130</v>
      </c>
      <c r="D180" s="96" t="s">
        <v>159</v>
      </c>
      <c r="E180" s="96" t="s">
        <v>693</v>
      </c>
      <c r="F180" s="96" t="s">
        <v>678</v>
      </c>
      <c r="G180" s="97"/>
      <c r="H180" s="74">
        <f aca="true" t="shared" si="80" ref="H180:M180">H181</f>
        <v>0</v>
      </c>
      <c r="I180" s="74">
        <f t="shared" si="80"/>
        <v>0</v>
      </c>
      <c r="J180" s="74">
        <f t="shared" si="80"/>
        <v>0</v>
      </c>
      <c r="K180" s="74">
        <f t="shared" si="80"/>
        <v>0</v>
      </c>
      <c r="L180" s="74">
        <f t="shared" si="80"/>
        <v>0</v>
      </c>
      <c r="M180" s="74">
        <f t="shared" si="80"/>
        <v>0</v>
      </c>
    </row>
    <row r="181" spans="1:13" s="4" customFormat="1" ht="15" hidden="1">
      <c r="A181" s="104" t="s">
        <v>98</v>
      </c>
      <c r="B181" s="96" t="s">
        <v>186</v>
      </c>
      <c r="C181" s="96" t="s">
        <v>130</v>
      </c>
      <c r="D181" s="96" t="s">
        <v>159</v>
      </c>
      <c r="E181" s="96" t="s">
        <v>693</v>
      </c>
      <c r="F181" s="96" t="s">
        <v>678</v>
      </c>
      <c r="G181" s="97" t="s">
        <v>99</v>
      </c>
      <c r="H181" s="74">
        <f>'Пр. 10'!I477</f>
        <v>0</v>
      </c>
      <c r="I181" s="74">
        <f>'Пр. 10'!J477</f>
        <v>0</v>
      </c>
      <c r="J181" s="74">
        <f>'Пр. 10'!K477</f>
        <v>0</v>
      </c>
      <c r="K181" s="74">
        <f>'Пр. 10'!L477</f>
        <v>0</v>
      </c>
      <c r="L181" s="74">
        <f>'Пр. 10'!M477</f>
        <v>0</v>
      </c>
      <c r="M181" s="74">
        <f>'Пр. 10'!N477</f>
        <v>0</v>
      </c>
    </row>
    <row r="182" spans="1:13" s="4" customFormat="1" ht="30" hidden="1">
      <c r="A182" s="104" t="s">
        <v>675</v>
      </c>
      <c r="B182" s="96" t="s">
        <v>186</v>
      </c>
      <c r="C182" s="96" t="s">
        <v>130</v>
      </c>
      <c r="D182" s="96" t="s">
        <v>159</v>
      </c>
      <c r="E182" s="96" t="s">
        <v>693</v>
      </c>
      <c r="F182" s="96" t="s">
        <v>676</v>
      </c>
      <c r="G182" s="97"/>
      <c r="H182" s="74">
        <f aca="true" t="shared" si="81" ref="H182:M182">H183</f>
        <v>0</v>
      </c>
      <c r="I182" s="74">
        <f t="shared" si="81"/>
        <v>0</v>
      </c>
      <c r="J182" s="74">
        <f t="shared" si="81"/>
        <v>0</v>
      </c>
      <c r="K182" s="74">
        <f t="shared" si="81"/>
        <v>0</v>
      </c>
      <c r="L182" s="74">
        <f t="shared" si="81"/>
        <v>0</v>
      </c>
      <c r="M182" s="74">
        <f t="shared" si="81"/>
        <v>0</v>
      </c>
    </row>
    <row r="183" spans="1:13" s="4" customFormat="1" ht="15" hidden="1">
      <c r="A183" s="22" t="s">
        <v>88</v>
      </c>
      <c r="B183" s="96" t="s">
        <v>186</v>
      </c>
      <c r="C183" s="96" t="s">
        <v>130</v>
      </c>
      <c r="D183" s="96" t="s">
        <v>159</v>
      </c>
      <c r="E183" s="96" t="s">
        <v>693</v>
      </c>
      <c r="F183" s="96" t="s">
        <v>676</v>
      </c>
      <c r="G183" s="97" t="s">
        <v>89</v>
      </c>
      <c r="H183" s="74">
        <f>'Пр. 10'!I402</f>
        <v>0</v>
      </c>
      <c r="I183" s="74">
        <f>'Пр. 10'!J402</f>
        <v>0</v>
      </c>
      <c r="J183" s="74">
        <f>'Пр. 10'!K402</f>
        <v>0</v>
      </c>
      <c r="K183" s="74">
        <f>'Пр. 10'!L402</f>
        <v>0</v>
      </c>
      <c r="L183" s="74">
        <f>'Пр. 10'!M402</f>
        <v>0</v>
      </c>
      <c r="M183" s="74">
        <f>'Пр. 10'!N402</f>
        <v>0</v>
      </c>
    </row>
    <row r="184" spans="1:13" s="4" customFormat="1" ht="15">
      <c r="A184" s="112" t="s">
        <v>692</v>
      </c>
      <c r="B184" s="96" t="s">
        <v>186</v>
      </c>
      <c r="C184" s="96" t="s">
        <v>130</v>
      </c>
      <c r="D184" s="96" t="s">
        <v>159</v>
      </c>
      <c r="E184" s="96" t="s">
        <v>718</v>
      </c>
      <c r="F184" s="96"/>
      <c r="G184" s="97"/>
      <c r="H184" s="74">
        <f aca="true" t="shared" si="82" ref="H184:M184">H189+H187+H185</f>
        <v>2008.6</v>
      </c>
      <c r="I184" s="74">
        <f t="shared" si="82"/>
        <v>1666.6999999999998</v>
      </c>
      <c r="J184" s="74">
        <f t="shared" si="82"/>
        <v>1518.6</v>
      </c>
      <c r="K184" s="74">
        <f t="shared" si="82"/>
        <v>1366.6999999999998</v>
      </c>
      <c r="L184" s="74">
        <f t="shared" si="82"/>
        <v>1518.6</v>
      </c>
      <c r="M184" s="74">
        <f t="shared" si="82"/>
        <v>1366.6999999999998</v>
      </c>
    </row>
    <row r="185" spans="1:13" s="4" customFormat="1" ht="30">
      <c r="A185" s="112" t="s">
        <v>670</v>
      </c>
      <c r="B185" s="96" t="s">
        <v>186</v>
      </c>
      <c r="C185" s="96" t="s">
        <v>130</v>
      </c>
      <c r="D185" s="96" t="s">
        <v>159</v>
      </c>
      <c r="E185" s="96" t="s">
        <v>718</v>
      </c>
      <c r="F185" s="96" t="s">
        <v>669</v>
      </c>
      <c r="G185" s="97"/>
      <c r="H185" s="74">
        <f aca="true" t="shared" si="83" ref="H185:M185">H186</f>
        <v>783.6999999999999</v>
      </c>
      <c r="I185" s="74">
        <f t="shared" si="83"/>
        <v>705.3</v>
      </c>
      <c r="J185" s="74">
        <f t="shared" si="83"/>
        <v>783.6999999999999</v>
      </c>
      <c r="K185" s="74">
        <f t="shared" si="83"/>
        <v>705.3</v>
      </c>
      <c r="L185" s="74">
        <f t="shared" si="83"/>
        <v>783.6999999999999</v>
      </c>
      <c r="M185" s="74">
        <f t="shared" si="83"/>
        <v>705.3</v>
      </c>
    </row>
    <row r="186" spans="1:13" s="4" customFormat="1" ht="15">
      <c r="A186" s="104" t="s">
        <v>98</v>
      </c>
      <c r="B186" s="96" t="s">
        <v>186</v>
      </c>
      <c r="C186" s="96" t="s">
        <v>130</v>
      </c>
      <c r="D186" s="96" t="s">
        <v>159</v>
      </c>
      <c r="E186" s="96" t="s">
        <v>718</v>
      </c>
      <c r="F186" s="96" t="s">
        <v>669</v>
      </c>
      <c r="G186" s="97" t="s">
        <v>99</v>
      </c>
      <c r="H186" s="74">
        <f>'Пр. 10'!I481</f>
        <v>783.6999999999999</v>
      </c>
      <c r="I186" s="74">
        <f>'Пр. 10'!J481</f>
        <v>705.3</v>
      </c>
      <c r="J186" s="74">
        <f>'Пр. 10'!K481</f>
        <v>783.6999999999999</v>
      </c>
      <c r="K186" s="74">
        <f>'Пр. 10'!L481</f>
        <v>705.3</v>
      </c>
      <c r="L186" s="74">
        <f>'Пр. 10'!M481</f>
        <v>783.6999999999999</v>
      </c>
      <c r="M186" s="74">
        <f>'Пр. 10'!N481</f>
        <v>705.3</v>
      </c>
    </row>
    <row r="187" spans="1:13" s="4" customFormat="1" ht="15">
      <c r="A187" s="112" t="s">
        <v>679</v>
      </c>
      <c r="B187" s="96" t="s">
        <v>186</v>
      </c>
      <c r="C187" s="96" t="s">
        <v>130</v>
      </c>
      <c r="D187" s="96" t="s">
        <v>159</v>
      </c>
      <c r="E187" s="96" t="s">
        <v>718</v>
      </c>
      <c r="F187" s="96" t="s">
        <v>678</v>
      </c>
      <c r="G187" s="97"/>
      <c r="H187" s="74">
        <f aca="true" t="shared" si="84" ref="H187:M187">H188</f>
        <v>490</v>
      </c>
      <c r="I187" s="74">
        <f t="shared" si="84"/>
        <v>300</v>
      </c>
      <c r="J187" s="74">
        <f t="shared" si="84"/>
        <v>0</v>
      </c>
      <c r="K187" s="74">
        <f t="shared" si="84"/>
        <v>0</v>
      </c>
      <c r="L187" s="74">
        <f t="shared" si="84"/>
        <v>0</v>
      </c>
      <c r="M187" s="74">
        <f t="shared" si="84"/>
        <v>0</v>
      </c>
    </row>
    <row r="188" spans="1:13" s="4" customFormat="1" ht="15">
      <c r="A188" s="104" t="s">
        <v>98</v>
      </c>
      <c r="B188" s="96" t="s">
        <v>186</v>
      </c>
      <c r="C188" s="96" t="s">
        <v>130</v>
      </c>
      <c r="D188" s="96" t="s">
        <v>159</v>
      </c>
      <c r="E188" s="96" t="s">
        <v>718</v>
      </c>
      <c r="F188" s="96" t="s">
        <v>678</v>
      </c>
      <c r="G188" s="97" t="s">
        <v>99</v>
      </c>
      <c r="H188" s="74">
        <f>'Пр. 10'!I482</f>
        <v>490</v>
      </c>
      <c r="I188" s="74">
        <f>'Пр. 10'!J482</f>
        <v>300</v>
      </c>
      <c r="J188" s="74">
        <f>'Пр. 10'!K482</f>
        <v>0</v>
      </c>
      <c r="K188" s="74">
        <f>'Пр. 10'!L482</f>
        <v>0</v>
      </c>
      <c r="L188" s="74">
        <f>'Пр. 10'!M482</f>
        <v>0</v>
      </c>
      <c r="M188" s="74">
        <f>'Пр. 10'!N482</f>
        <v>0</v>
      </c>
    </row>
    <row r="189" spans="1:13" s="4" customFormat="1" ht="30">
      <c r="A189" s="104" t="s">
        <v>675</v>
      </c>
      <c r="B189" s="96" t="s">
        <v>186</v>
      </c>
      <c r="C189" s="96" t="s">
        <v>130</v>
      </c>
      <c r="D189" s="96" t="s">
        <v>159</v>
      </c>
      <c r="E189" s="96" t="s">
        <v>718</v>
      </c>
      <c r="F189" s="96" t="s">
        <v>676</v>
      </c>
      <c r="G189" s="97"/>
      <c r="H189" s="74">
        <f aca="true" t="shared" si="85" ref="H189:M189">H190</f>
        <v>734.9</v>
      </c>
      <c r="I189" s="74">
        <f t="shared" si="85"/>
        <v>661.4</v>
      </c>
      <c r="J189" s="74">
        <f t="shared" si="85"/>
        <v>734.9</v>
      </c>
      <c r="K189" s="74">
        <f t="shared" si="85"/>
        <v>661.4</v>
      </c>
      <c r="L189" s="74">
        <f t="shared" si="85"/>
        <v>734.9</v>
      </c>
      <c r="M189" s="74">
        <f t="shared" si="85"/>
        <v>661.4</v>
      </c>
    </row>
    <row r="190" spans="1:13" s="4" customFormat="1" ht="15">
      <c r="A190" s="22" t="s">
        <v>88</v>
      </c>
      <c r="B190" s="96" t="s">
        <v>186</v>
      </c>
      <c r="C190" s="96" t="s">
        <v>130</v>
      </c>
      <c r="D190" s="96" t="s">
        <v>159</v>
      </c>
      <c r="E190" s="96" t="s">
        <v>718</v>
      </c>
      <c r="F190" s="96" t="s">
        <v>676</v>
      </c>
      <c r="G190" s="97" t="s">
        <v>89</v>
      </c>
      <c r="H190" s="74">
        <f>'Пр. 10'!I404</f>
        <v>734.9</v>
      </c>
      <c r="I190" s="74">
        <f>'Пр. 10'!J404</f>
        <v>661.4</v>
      </c>
      <c r="J190" s="74">
        <f>'Пр. 10'!K404</f>
        <v>734.9</v>
      </c>
      <c r="K190" s="74">
        <f>'Пр. 10'!L404</f>
        <v>661.4</v>
      </c>
      <c r="L190" s="74">
        <f>'Пр. 10'!M404</f>
        <v>734.9</v>
      </c>
      <c r="M190" s="74">
        <f>'Пр. 10'!N404</f>
        <v>661.4</v>
      </c>
    </row>
    <row r="191" spans="1:13" s="5" customFormat="1" ht="42.75">
      <c r="A191" s="94" t="s">
        <v>191</v>
      </c>
      <c r="B191" s="67" t="s">
        <v>186</v>
      </c>
      <c r="C191" s="67" t="s">
        <v>131</v>
      </c>
      <c r="D191" s="67" t="s">
        <v>148</v>
      </c>
      <c r="E191" s="67" t="s">
        <v>149</v>
      </c>
      <c r="F191" s="67"/>
      <c r="G191" s="93"/>
      <c r="H191" s="36">
        <f aca="true" t="shared" si="86" ref="H191:M191">H192</f>
        <v>3674.3</v>
      </c>
      <c r="I191" s="36">
        <f t="shared" si="86"/>
        <v>0</v>
      </c>
      <c r="J191" s="36">
        <f t="shared" si="86"/>
        <v>2308.5</v>
      </c>
      <c r="K191" s="36">
        <f t="shared" si="86"/>
        <v>0</v>
      </c>
      <c r="L191" s="36">
        <f t="shared" si="86"/>
        <v>3720.1000000000004</v>
      </c>
      <c r="M191" s="36">
        <f t="shared" si="86"/>
        <v>0</v>
      </c>
    </row>
    <row r="192" spans="1:13" s="5" customFormat="1" ht="28.5">
      <c r="A192" s="94" t="s">
        <v>744</v>
      </c>
      <c r="B192" s="67" t="s">
        <v>186</v>
      </c>
      <c r="C192" s="67" t="s">
        <v>131</v>
      </c>
      <c r="D192" s="67" t="s">
        <v>146</v>
      </c>
      <c r="E192" s="67" t="s">
        <v>149</v>
      </c>
      <c r="F192" s="67"/>
      <c r="G192" s="93"/>
      <c r="H192" s="36">
        <f aca="true" t="shared" si="87" ref="H192:M192">H198+H193+H204+H207+H201</f>
        <v>3674.3</v>
      </c>
      <c r="I192" s="36">
        <f t="shared" si="87"/>
        <v>0</v>
      </c>
      <c r="J192" s="36">
        <f t="shared" si="87"/>
        <v>2308.5</v>
      </c>
      <c r="K192" s="36">
        <f t="shared" si="87"/>
        <v>0</v>
      </c>
      <c r="L192" s="36">
        <f t="shared" si="87"/>
        <v>3720.1000000000004</v>
      </c>
      <c r="M192" s="36">
        <f t="shared" si="87"/>
        <v>0</v>
      </c>
    </row>
    <row r="193" spans="1:13" s="4" customFormat="1" ht="45">
      <c r="A193" s="104" t="s">
        <v>801</v>
      </c>
      <c r="B193" s="96" t="s">
        <v>186</v>
      </c>
      <c r="C193" s="96" t="s">
        <v>131</v>
      </c>
      <c r="D193" s="96" t="s">
        <v>146</v>
      </c>
      <c r="E193" s="96" t="s">
        <v>196</v>
      </c>
      <c r="F193" s="96"/>
      <c r="G193" s="97"/>
      <c r="H193" s="74">
        <f aca="true" t="shared" si="88" ref="H193:M193">H194+H196</f>
        <v>386.6</v>
      </c>
      <c r="I193" s="74">
        <f t="shared" si="88"/>
        <v>0</v>
      </c>
      <c r="J193" s="74">
        <f t="shared" si="88"/>
        <v>432.40000000000003</v>
      </c>
      <c r="K193" s="74">
        <f t="shared" si="88"/>
        <v>0</v>
      </c>
      <c r="L193" s="74">
        <f t="shared" si="88"/>
        <v>432.40000000000003</v>
      </c>
      <c r="M193" s="74">
        <f t="shared" si="88"/>
        <v>0</v>
      </c>
    </row>
    <row r="194" spans="1:13" s="4" customFormat="1" ht="30">
      <c r="A194" s="104" t="s">
        <v>670</v>
      </c>
      <c r="B194" s="96" t="s">
        <v>186</v>
      </c>
      <c r="C194" s="96" t="s">
        <v>131</v>
      </c>
      <c r="D194" s="96" t="s">
        <v>146</v>
      </c>
      <c r="E194" s="96" t="s">
        <v>196</v>
      </c>
      <c r="F194" s="96" t="s">
        <v>669</v>
      </c>
      <c r="G194" s="97"/>
      <c r="H194" s="74">
        <f aca="true" t="shared" si="89" ref="H194:M194">H195</f>
        <v>39.6</v>
      </c>
      <c r="I194" s="74">
        <f t="shared" si="89"/>
        <v>0</v>
      </c>
      <c r="J194" s="74">
        <f t="shared" si="89"/>
        <v>39.6</v>
      </c>
      <c r="K194" s="74">
        <f t="shared" si="89"/>
        <v>0</v>
      </c>
      <c r="L194" s="74">
        <f t="shared" si="89"/>
        <v>39.6</v>
      </c>
      <c r="M194" s="74">
        <f t="shared" si="89"/>
        <v>0</v>
      </c>
    </row>
    <row r="195" spans="1:13" s="4" customFormat="1" ht="15">
      <c r="A195" s="104" t="s">
        <v>98</v>
      </c>
      <c r="B195" s="96" t="s">
        <v>186</v>
      </c>
      <c r="C195" s="96" t="s">
        <v>131</v>
      </c>
      <c r="D195" s="96" t="s">
        <v>146</v>
      </c>
      <c r="E195" s="96" t="s">
        <v>196</v>
      </c>
      <c r="F195" s="96" t="s">
        <v>669</v>
      </c>
      <c r="G195" s="97" t="s">
        <v>99</v>
      </c>
      <c r="H195" s="74">
        <f>'Пр. 10'!I486</f>
        <v>39.6</v>
      </c>
      <c r="I195" s="74">
        <f>'Пр. 10'!J486</f>
        <v>0</v>
      </c>
      <c r="J195" s="74">
        <f>'Пр. 10'!K486</f>
        <v>39.6</v>
      </c>
      <c r="K195" s="74">
        <f>'Пр. 10'!L486</f>
        <v>0</v>
      </c>
      <c r="L195" s="74">
        <f>'Пр. 10'!M486</f>
        <v>39.6</v>
      </c>
      <c r="M195" s="74">
        <f>'Пр. 10'!N486</f>
        <v>0</v>
      </c>
    </row>
    <row r="196" spans="1:13" s="4" customFormat="1" ht="30">
      <c r="A196" s="104" t="s">
        <v>675</v>
      </c>
      <c r="B196" s="96" t="s">
        <v>186</v>
      </c>
      <c r="C196" s="96" t="s">
        <v>131</v>
      </c>
      <c r="D196" s="96" t="s">
        <v>146</v>
      </c>
      <c r="E196" s="96" t="s">
        <v>196</v>
      </c>
      <c r="F196" s="96" t="s">
        <v>676</v>
      </c>
      <c r="G196" s="97"/>
      <c r="H196" s="74">
        <f aca="true" t="shared" si="90" ref="H196:M196">H197</f>
        <v>347</v>
      </c>
      <c r="I196" s="74">
        <f t="shared" si="90"/>
        <v>0</v>
      </c>
      <c r="J196" s="74">
        <f t="shared" si="90"/>
        <v>392.8</v>
      </c>
      <c r="K196" s="74">
        <f t="shared" si="90"/>
        <v>0</v>
      </c>
      <c r="L196" s="74">
        <f t="shared" si="90"/>
        <v>392.8</v>
      </c>
      <c r="M196" s="74">
        <f t="shared" si="90"/>
        <v>0</v>
      </c>
    </row>
    <row r="197" spans="1:13" s="4" customFormat="1" ht="15">
      <c r="A197" s="22" t="s">
        <v>88</v>
      </c>
      <c r="B197" s="96" t="s">
        <v>186</v>
      </c>
      <c r="C197" s="96" t="s">
        <v>131</v>
      </c>
      <c r="D197" s="96" t="s">
        <v>146</v>
      </c>
      <c r="E197" s="96" t="s">
        <v>196</v>
      </c>
      <c r="F197" s="96" t="s">
        <v>676</v>
      </c>
      <c r="G197" s="97" t="s">
        <v>89</v>
      </c>
      <c r="H197" s="74">
        <f>'Пр. 10'!I408</f>
        <v>347</v>
      </c>
      <c r="I197" s="74">
        <f>'Пр. 10'!J408</f>
        <v>0</v>
      </c>
      <c r="J197" s="74">
        <f>'Пр. 10'!K408</f>
        <v>392.8</v>
      </c>
      <c r="K197" s="74">
        <f>'Пр. 10'!L408</f>
        <v>0</v>
      </c>
      <c r="L197" s="74">
        <f>'Пр. 10'!M408</f>
        <v>392.8</v>
      </c>
      <c r="M197" s="74">
        <f>'Пр. 10'!N408</f>
        <v>0</v>
      </c>
    </row>
    <row r="198" spans="1:13" s="4" customFormat="1" ht="15">
      <c r="A198" s="104" t="s">
        <v>194</v>
      </c>
      <c r="B198" s="96" t="s">
        <v>186</v>
      </c>
      <c r="C198" s="96" t="s">
        <v>131</v>
      </c>
      <c r="D198" s="96" t="s">
        <v>146</v>
      </c>
      <c r="E198" s="96" t="s">
        <v>195</v>
      </c>
      <c r="F198" s="96"/>
      <c r="G198" s="97"/>
      <c r="H198" s="74">
        <f aca="true" t="shared" si="91" ref="H198:M199">H199</f>
        <v>53</v>
      </c>
      <c r="I198" s="74">
        <f t="shared" si="91"/>
        <v>0</v>
      </c>
      <c r="J198" s="74">
        <f t="shared" si="91"/>
        <v>53</v>
      </c>
      <c r="K198" s="74">
        <f t="shared" si="91"/>
        <v>0</v>
      </c>
      <c r="L198" s="74">
        <f t="shared" si="91"/>
        <v>53</v>
      </c>
      <c r="M198" s="74">
        <f t="shared" si="91"/>
        <v>0</v>
      </c>
    </row>
    <row r="199" spans="1:13" s="4" customFormat="1" ht="30">
      <c r="A199" s="104" t="s">
        <v>675</v>
      </c>
      <c r="B199" s="96" t="s">
        <v>186</v>
      </c>
      <c r="C199" s="96" t="s">
        <v>131</v>
      </c>
      <c r="D199" s="96" t="s">
        <v>146</v>
      </c>
      <c r="E199" s="96" t="s">
        <v>195</v>
      </c>
      <c r="F199" s="96" t="s">
        <v>676</v>
      </c>
      <c r="G199" s="97"/>
      <c r="H199" s="74">
        <f t="shared" si="91"/>
        <v>53</v>
      </c>
      <c r="I199" s="74">
        <f t="shared" si="91"/>
        <v>0</v>
      </c>
      <c r="J199" s="74">
        <f t="shared" si="91"/>
        <v>53</v>
      </c>
      <c r="K199" s="74">
        <f t="shared" si="91"/>
        <v>0</v>
      </c>
      <c r="L199" s="74">
        <f t="shared" si="91"/>
        <v>53</v>
      </c>
      <c r="M199" s="74">
        <f t="shared" si="91"/>
        <v>0</v>
      </c>
    </row>
    <row r="200" spans="1:13" s="4" customFormat="1" ht="15">
      <c r="A200" s="22" t="s">
        <v>88</v>
      </c>
      <c r="B200" s="96" t="s">
        <v>186</v>
      </c>
      <c r="C200" s="96" t="s">
        <v>131</v>
      </c>
      <c r="D200" s="96" t="s">
        <v>146</v>
      </c>
      <c r="E200" s="96" t="s">
        <v>195</v>
      </c>
      <c r="F200" s="96" t="s">
        <v>676</v>
      </c>
      <c r="G200" s="97" t="s">
        <v>89</v>
      </c>
      <c r="H200" s="74">
        <f>'Пр. 10'!I410</f>
        <v>53</v>
      </c>
      <c r="I200" s="74">
        <f>'Пр. 10'!J410</f>
        <v>0</v>
      </c>
      <c r="J200" s="74">
        <f>'Пр. 10'!K410</f>
        <v>53</v>
      </c>
      <c r="K200" s="74">
        <f>'Пр. 10'!L410</f>
        <v>0</v>
      </c>
      <c r="L200" s="74">
        <f>'Пр. 10'!M410</f>
        <v>53</v>
      </c>
      <c r="M200" s="74">
        <f>'Пр. 10'!N410</f>
        <v>0</v>
      </c>
    </row>
    <row r="201" spans="1:13" s="4" customFormat="1" ht="15" hidden="1">
      <c r="A201" s="104" t="s">
        <v>1046</v>
      </c>
      <c r="B201" s="96" t="s">
        <v>186</v>
      </c>
      <c r="C201" s="96" t="s">
        <v>131</v>
      </c>
      <c r="D201" s="96" t="s">
        <v>146</v>
      </c>
      <c r="E201" s="96" t="s">
        <v>1047</v>
      </c>
      <c r="F201" s="96"/>
      <c r="G201" s="97"/>
      <c r="H201" s="74">
        <f aca="true" t="shared" si="92" ref="H201:M202">H202</f>
        <v>0</v>
      </c>
      <c r="I201" s="74">
        <f t="shared" si="92"/>
        <v>0</v>
      </c>
      <c r="J201" s="74">
        <f t="shared" si="92"/>
        <v>0</v>
      </c>
      <c r="K201" s="74">
        <f t="shared" si="92"/>
        <v>0</v>
      </c>
      <c r="L201" s="74">
        <f t="shared" si="92"/>
        <v>0</v>
      </c>
      <c r="M201" s="74">
        <f t="shared" si="92"/>
        <v>0</v>
      </c>
    </row>
    <row r="202" spans="1:13" s="4" customFormat="1" ht="30" hidden="1">
      <c r="A202" s="104" t="s">
        <v>675</v>
      </c>
      <c r="B202" s="96" t="s">
        <v>186</v>
      </c>
      <c r="C202" s="96" t="s">
        <v>131</v>
      </c>
      <c r="D202" s="96" t="s">
        <v>146</v>
      </c>
      <c r="E202" s="96" t="s">
        <v>1047</v>
      </c>
      <c r="F202" s="96" t="s">
        <v>676</v>
      </c>
      <c r="G202" s="97"/>
      <c r="H202" s="74">
        <f t="shared" si="92"/>
        <v>0</v>
      </c>
      <c r="I202" s="74">
        <f t="shared" si="92"/>
        <v>0</v>
      </c>
      <c r="J202" s="74">
        <f t="shared" si="92"/>
        <v>0</v>
      </c>
      <c r="K202" s="74">
        <f t="shared" si="92"/>
        <v>0</v>
      </c>
      <c r="L202" s="74">
        <f t="shared" si="92"/>
        <v>0</v>
      </c>
      <c r="M202" s="74">
        <f t="shared" si="92"/>
        <v>0</v>
      </c>
    </row>
    <row r="203" spans="1:13" s="4" customFormat="1" ht="15" hidden="1">
      <c r="A203" s="22" t="s">
        <v>88</v>
      </c>
      <c r="B203" s="96" t="s">
        <v>186</v>
      </c>
      <c r="C203" s="96" t="s">
        <v>131</v>
      </c>
      <c r="D203" s="96" t="s">
        <v>146</v>
      </c>
      <c r="E203" s="96" t="s">
        <v>1047</v>
      </c>
      <c r="F203" s="96" t="s">
        <v>676</v>
      </c>
      <c r="G203" s="97" t="s">
        <v>89</v>
      </c>
      <c r="H203" s="74">
        <f>'Пр. 10'!I412</f>
        <v>0</v>
      </c>
      <c r="I203" s="74">
        <f>'Пр. 10'!J412</f>
        <v>0</v>
      </c>
      <c r="J203" s="74">
        <f>'Пр. 10'!K412</f>
        <v>0</v>
      </c>
      <c r="K203" s="74">
        <f>'Пр. 10'!L412</f>
        <v>0</v>
      </c>
      <c r="L203" s="74">
        <f>'Пр. 10'!M412</f>
        <v>0</v>
      </c>
      <c r="M203" s="74">
        <f>'Пр. 10'!N412</f>
        <v>0</v>
      </c>
    </row>
    <row r="204" spans="1:13" s="4" customFormat="1" ht="30">
      <c r="A204" s="99" t="s">
        <v>197</v>
      </c>
      <c r="B204" s="96" t="s">
        <v>186</v>
      </c>
      <c r="C204" s="96" t="s">
        <v>131</v>
      </c>
      <c r="D204" s="96" t="s">
        <v>146</v>
      </c>
      <c r="E204" s="96" t="s">
        <v>198</v>
      </c>
      <c r="F204" s="96"/>
      <c r="G204" s="97"/>
      <c r="H204" s="74">
        <f aca="true" t="shared" si="93" ref="H204:M205">H205</f>
        <v>2450</v>
      </c>
      <c r="I204" s="74">
        <f t="shared" si="93"/>
        <v>0</v>
      </c>
      <c r="J204" s="74">
        <f t="shared" si="93"/>
        <v>1038.4</v>
      </c>
      <c r="K204" s="74">
        <f t="shared" si="93"/>
        <v>0</v>
      </c>
      <c r="L204" s="74">
        <f t="shared" si="93"/>
        <v>2450</v>
      </c>
      <c r="M204" s="74">
        <f t="shared" si="93"/>
        <v>0</v>
      </c>
    </row>
    <row r="205" spans="1:13" s="4" customFormat="1" ht="15">
      <c r="A205" s="104" t="s">
        <v>679</v>
      </c>
      <c r="B205" s="96" t="s">
        <v>186</v>
      </c>
      <c r="C205" s="96" t="s">
        <v>131</v>
      </c>
      <c r="D205" s="96" t="s">
        <v>146</v>
      </c>
      <c r="E205" s="96" t="s">
        <v>198</v>
      </c>
      <c r="F205" s="96" t="s">
        <v>678</v>
      </c>
      <c r="G205" s="97"/>
      <c r="H205" s="74">
        <f t="shared" si="93"/>
        <v>2450</v>
      </c>
      <c r="I205" s="74">
        <f t="shared" si="93"/>
        <v>0</v>
      </c>
      <c r="J205" s="74">
        <f t="shared" si="93"/>
        <v>1038.4</v>
      </c>
      <c r="K205" s="74">
        <f t="shared" si="93"/>
        <v>0</v>
      </c>
      <c r="L205" s="74">
        <f t="shared" si="93"/>
        <v>2450</v>
      </c>
      <c r="M205" s="74">
        <f t="shared" si="93"/>
        <v>0</v>
      </c>
    </row>
    <row r="206" spans="1:13" s="4" customFormat="1" ht="15">
      <c r="A206" s="104" t="s">
        <v>98</v>
      </c>
      <c r="B206" s="96" t="s">
        <v>186</v>
      </c>
      <c r="C206" s="96" t="s">
        <v>131</v>
      </c>
      <c r="D206" s="96" t="s">
        <v>146</v>
      </c>
      <c r="E206" s="96" t="s">
        <v>198</v>
      </c>
      <c r="F206" s="96" t="s">
        <v>678</v>
      </c>
      <c r="G206" s="97" t="s">
        <v>99</v>
      </c>
      <c r="H206" s="74">
        <f>'Пр. 10'!I488</f>
        <v>2450</v>
      </c>
      <c r="I206" s="74">
        <f>'Пр. 10'!J488</f>
        <v>0</v>
      </c>
      <c r="J206" s="74">
        <f>'Пр. 10'!K488</f>
        <v>1038.4</v>
      </c>
      <c r="K206" s="74">
        <f>'Пр. 10'!L488</f>
        <v>0</v>
      </c>
      <c r="L206" s="74">
        <f>'Пр. 10'!M488</f>
        <v>2450</v>
      </c>
      <c r="M206" s="74">
        <f>'Пр. 10'!N488</f>
        <v>0</v>
      </c>
    </row>
    <row r="207" spans="1:13" s="4" customFormat="1" ht="30">
      <c r="A207" s="112" t="s">
        <v>712</v>
      </c>
      <c r="B207" s="96" t="s">
        <v>186</v>
      </c>
      <c r="C207" s="96" t="s">
        <v>131</v>
      </c>
      <c r="D207" s="96" t="s">
        <v>146</v>
      </c>
      <c r="E207" s="96" t="s">
        <v>713</v>
      </c>
      <c r="F207" s="96"/>
      <c r="G207" s="97"/>
      <c r="H207" s="74">
        <f aca="true" t="shared" si="94" ref="H207:M208">H208</f>
        <v>784.7</v>
      </c>
      <c r="I207" s="74">
        <f t="shared" si="94"/>
        <v>0</v>
      </c>
      <c r="J207" s="74">
        <f t="shared" si="94"/>
        <v>784.7</v>
      </c>
      <c r="K207" s="74">
        <f t="shared" si="94"/>
        <v>0</v>
      </c>
      <c r="L207" s="74">
        <f t="shared" si="94"/>
        <v>784.7</v>
      </c>
      <c r="M207" s="74">
        <f t="shared" si="94"/>
        <v>0</v>
      </c>
    </row>
    <row r="208" spans="1:13" s="4" customFormat="1" ht="15">
      <c r="A208" s="112" t="s">
        <v>679</v>
      </c>
      <c r="B208" s="96" t="s">
        <v>186</v>
      </c>
      <c r="C208" s="96" t="s">
        <v>131</v>
      </c>
      <c r="D208" s="96" t="s">
        <v>146</v>
      </c>
      <c r="E208" s="96" t="s">
        <v>713</v>
      </c>
      <c r="F208" s="96" t="s">
        <v>678</v>
      </c>
      <c r="G208" s="97"/>
      <c r="H208" s="74">
        <f t="shared" si="94"/>
        <v>784.7</v>
      </c>
      <c r="I208" s="74">
        <f t="shared" si="94"/>
        <v>0</v>
      </c>
      <c r="J208" s="74">
        <f t="shared" si="94"/>
        <v>784.7</v>
      </c>
      <c r="K208" s="74">
        <f t="shared" si="94"/>
        <v>0</v>
      </c>
      <c r="L208" s="74">
        <f t="shared" si="94"/>
        <v>784.7</v>
      </c>
      <c r="M208" s="74">
        <f t="shared" si="94"/>
        <v>0</v>
      </c>
    </row>
    <row r="209" spans="1:13" s="4" customFormat="1" ht="15">
      <c r="A209" s="104" t="s">
        <v>98</v>
      </c>
      <c r="B209" s="96" t="s">
        <v>186</v>
      </c>
      <c r="C209" s="96" t="s">
        <v>131</v>
      </c>
      <c r="D209" s="96" t="s">
        <v>146</v>
      </c>
      <c r="E209" s="96" t="s">
        <v>713</v>
      </c>
      <c r="F209" s="96" t="s">
        <v>678</v>
      </c>
      <c r="G209" s="97" t="s">
        <v>99</v>
      </c>
      <c r="H209" s="74">
        <f>'Пр. 10'!I490</f>
        <v>784.7</v>
      </c>
      <c r="I209" s="74">
        <f>'Пр. 10'!J490</f>
        <v>0</v>
      </c>
      <c r="J209" s="74">
        <f>'Пр. 10'!K490</f>
        <v>784.7</v>
      </c>
      <c r="K209" s="74">
        <f>'Пр. 10'!L490</f>
        <v>0</v>
      </c>
      <c r="L209" s="74">
        <f>'Пр. 10'!M490</f>
        <v>784.7</v>
      </c>
      <c r="M209" s="74">
        <f>'Пр. 10'!N490</f>
        <v>0</v>
      </c>
    </row>
    <row r="210" spans="1:13" s="5" customFormat="1" ht="42.75">
      <c r="A210" s="94" t="s">
        <v>199</v>
      </c>
      <c r="B210" s="67" t="s">
        <v>186</v>
      </c>
      <c r="C210" s="67" t="s">
        <v>133</v>
      </c>
      <c r="D210" s="67" t="s">
        <v>148</v>
      </c>
      <c r="E210" s="67" t="s">
        <v>149</v>
      </c>
      <c r="F210" s="67"/>
      <c r="G210" s="93"/>
      <c r="H210" s="36">
        <f aca="true" t="shared" si="95" ref="H210:M210">H211</f>
        <v>89973</v>
      </c>
      <c r="I210" s="36">
        <f t="shared" si="95"/>
        <v>1237.4</v>
      </c>
      <c r="J210" s="36">
        <f t="shared" si="95"/>
        <v>90384.90000000001</v>
      </c>
      <c r="K210" s="36">
        <f t="shared" si="95"/>
        <v>0</v>
      </c>
      <c r="L210" s="36">
        <f t="shared" si="95"/>
        <v>93020.1</v>
      </c>
      <c r="M210" s="36">
        <f t="shared" si="95"/>
        <v>0</v>
      </c>
    </row>
    <row r="211" spans="1:13" s="5" customFormat="1" ht="42.75">
      <c r="A211" s="107" t="s">
        <v>820</v>
      </c>
      <c r="B211" s="67" t="s">
        <v>186</v>
      </c>
      <c r="C211" s="67" t="s">
        <v>133</v>
      </c>
      <c r="D211" s="67" t="s">
        <v>146</v>
      </c>
      <c r="E211" s="67" t="s">
        <v>149</v>
      </c>
      <c r="F211" s="67"/>
      <c r="G211" s="93"/>
      <c r="H211" s="36">
        <f aca="true" t="shared" si="96" ref="H211:M211">H212+H219+H222</f>
        <v>89973</v>
      </c>
      <c r="I211" s="36">
        <f t="shared" si="96"/>
        <v>1237.4</v>
      </c>
      <c r="J211" s="36">
        <f t="shared" si="96"/>
        <v>90384.90000000001</v>
      </c>
      <c r="K211" s="36">
        <f t="shared" si="96"/>
        <v>0</v>
      </c>
      <c r="L211" s="36">
        <f t="shared" si="96"/>
        <v>93020.1</v>
      </c>
      <c r="M211" s="36">
        <f t="shared" si="96"/>
        <v>0</v>
      </c>
    </row>
    <row r="212" spans="1:13" s="4" customFormat="1" ht="15">
      <c r="A212" s="22" t="s">
        <v>188</v>
      </c>
      <c r="B212" s="96" t="s">
        <v>186</v>
      </c>
      <c r="C212" s="96" t="s">
        <v>133</v>
      </c>
      <c r="D212" s="96" t="s">
        <v>146</v>
      </c>
      <c r="E212" s="96" t="s">
        <v>189</v>
      </c>
      <c r="F212" s="96"/>
      <c r="G212" s="97"/>
      <c r="H212" s="74">
        <f aca="true" t="shared" si="97" ref="H212:M212">H213+H215+H217</f>
        <v>3989</v>
      </c>
      <c r="I212" s="74">
        <f t="shared" si="97"/>
        <v>0</v>
      </c>
      <c r="J212" s="74">
        <f t="shared" si="97"/>
        <v>4252.2</v>
      </c>
      <c r="K212" s="74">
        <f t="shared" si="97"/>
        <v>0</v>
      </c>
      <c r="L212" s="74">
        <f t="shared" si="97"/>
        <v>4398.6</v>
      </c>
      <c r="M212" s="74">
        <f t="shared" si="97"/>
        <v>0</v>
      </c>
    </row>
    <row r="213" spans="1:13" s="4" customFormat="1" ht="60">
      <c r="A213" s="104" t="s">
        <v>667</v>
      </c>
      <c r="B213" s="96" t="s">
        <v>186</v>
      </c>
      <c r="C213" s="96" t="s">
        <v>133</v>
      </c>
      <c r="D213" s="96" t="s">
        <v>146</v>
      </c>
      <c r="E213" s="96" t="s">
        <v>189</v>
      </c>
      <c r="F213" s="96" t="s">
        <v>668</v>
      </c>
      <c r="G213" s="97"/>
      <c r="H213" s="74">
        <f aca="true" t="shared" si="98" ref="H213:M213">H214</f>
        <v>3189.6</v>
      </c>
      <c r="I213" s="74">
        <f t="shared" si="98"/>
        <v>0</v>
      </c>
      <c r="J213" s="74">
        <f t="shared" si="98"/>
        <v>3333.2</v>
      </c>
      <c r="K213" s="74">
        <f t="shared" si="98"/>
        <v>0</v>
      </c>
      <c r="L213" s="74">
        <f t="shared" si="98"/>
        <v>3465.8</v>
      </c>
      <c r="M213" s="74">
        <f t="shared" si="98"/>
        <v>0</v>
      </c>
    </row>
    <row r="214" spans="1:13" s="4" customFormat="1" ht="15">
      <c r="A214" s="104" t="s">
        <v>98</v>
      </c>
      <c r="B214" s="96" t="s">
        <v>186</v>
      </c>
      <c r="C214" s="96" t="s">
        <v>133</v>
      </c>
      <c r="D214" s="96" t="s">
        <v>146</v>
      </c>
      <c r="E214" s="96" t="s">
        <v>189</v>
      </c>
      <c r="F214" s="96" t="s">
        <v>668</v>
      </c>
      <c r="G214" s="97" t="s">
        <v>99</v>
      </c>
      <c r="H214" s="74">
        <f>'Пр. 10'!I494</f>
        <v>3189.6</v>
      </c>
      <c r="I214" s="74">
        <f>'Пр. 10'!J494</f>
        <v>0</v>
      </c>
      <c r="J214" s="74">
        <f>'Пр. 10'!K494</f>
        <v>3333.2</v>
      </c>
      <c r="K214" s="74">
        <f>'Пр. 10'!L494</f>
        <v>0</v>
      </c>
      <c r="L214" s="74">
        <f>'Пр. 10'!M494</f>
        <v>3465.8</v>
      </c>
      <c r="M214" s="74">
        <f>'Пр. 10'!N494</f>
        <v>0</v>
      </c>
    </row>
    <row r="215" spans="1:13" s="4" customFormat="1" ht="30">
      <c r="A215" s="104" t="s">
        <v>670</v>
      </c>
      <c r="B215" s="96" t="s">
        <v>186</v>
      </c>
      <c r="C215" s="96" t="s">
        <v>133</v>
      </c>
      <c r="D215" s="96" t="s">
        <v>146</v>
      </c>
      <c r="E215" s="96" t="s">
        <v>189</v>
      </c>
      <c r="F215" s="96" t="s">
        <v>669</v>
      </c>
      <c r="G215" s="97"/>
      <c r="H215" s="74">
        <f aca="true" t="shared" si="99" ref="H215:M215">H216</f>
        <v>799.4</v>
      </c>
      <c r="I215" s="74">
        <f t="shared" si="99"/>
        <v>0</v>
      </c>
      <c r="J215" s="74">
        <f t="shared" si="99"/>
        <v>919</v>
      </c>
      <c r="K215" s="74">
        <f t="shared" si="99"/>
        <v>0</v>
      </c>
      <c r="L215" s="74">
        <f t="shared" si="99"/>
        <v>932.8</v>
      </c>
      <c r="M215" s="74">
        <f t="shared" si="99"/>
        <v>0</v>
      </c>
    </row>
    <row r="216" spans="1:13" s="4" customFormat="1" ht="15">
      <c r="A216" s="104" t="s">
        <v>98</v>
      </c>
      <c r="B216" s="96" t="s">
        <v>186</v>
      </c>
      <c r="C216" s="96" t="s">
        <v>133</v>
      </c>
      <c r="D216" s="96" t="s">
        <v>146</v>
      </c>
      <c r="E216" s="96" t="s">
        <v>189</v>
      </c>
      <c r="F216" s="96" t="s">
        <v>669</v>
      </c>
      <c r="G216" s="97" t="s">
        <v>99</v>
      </c>
      <c r="H216" s="74">
        <f>'Пр. 10'!I495</f>
        <v>799.4</v>
      </c>
      <c r="I216" s="74">
        <f>'Пр. 10'!J495</f>
        <v>0</v>
      </c>
      <c r="J216" s="74">
        <f>'Пр. 10'!K495</f>
        <v>919</v>
      </c>
      <c r="K216" s="74">
        <f>'Пр. 10'!L495</f>
        <v>0</v>
      </c>
      <c r="L216" s="74">
        <f>'Пр. 10'!M495</f>
        <v>932.8</v>
      </c>
      <c r="M216" s="74">
        <f>'Пр. 10'!N495</f>
        <v>0</v>
      </c>
    </row>
    <row r="217" spans="1:13" s="4" customFormat="1" ht="15" hidden="1">
      <c r="A217" s="99" t="s">
        <v>671</v>
      </c>
      <c r="B217" s="96" t="s">
        <v>186</v>
      </c>
      <c r="C217" s="96" t="s">
        <v>133</v>
      </c>
      <c r="D217" s="96" t="s">
        <v>146</v>
      </c>
      <c r="E217" s="96" t="s">
        <v>189</v>
      </c>
      <c r="F217" s="96" t="s">
        <v>672</v>
      </c>
      <c r="G217" s="97"/>
      <c r="H217" s="74">
        <f aca="true" t="shared" si="100" ref="H217:M217">H218</f>
        <v>0</v>
      </c>
      <c r="I217" s="74">
        <f t="shared" si="100"/>
        <v>0</v>
      </c>
      <c r="J217" s="74">
        <f t="shared" si="100"/>
        <v>0</v>
      </c>
      <c r="K217" s="74">
        <f t="shared" si="100"/>
        <v>0</v>
      </c>
      <c r="L217" s="74">
        <f t="shared" si="100"/>
        <v>0</v>
      </c>
      <c r="M217" s="74">
        <f t="shared" si="100"/>
        <v>0</v>
      </c>
    </row>
    <row r="218" spans="1:13" s="4" customFormat="1" ht="15" hidden="1">
      <c r="A218" s="104" t="s">
        <v>98</v>
      </c>
      <c r="B218" s="96" t="s">
        <v>186</v>
      </c>
      <c r="C218" s="96" t="s">
        <v>133</v>
      </c>
      <c r="D218" s="96" t="s">
        <v>146</v>
      </c>
      <c r="E218" s="96" t="s">
        <v>189</v>
      </c>
      <c r="F218" s="96" t="s">
        <v>672</v>
      </c>
      <c r="G218" s="97" t="s">
        <v>99</v>
      </c>
      <c r="H218" s="74">
        <f>'Пр. 10'!I496</f>
        <v>0</v>
      </c>
      <c r="I218" s="74">
        <f>'Пр. 10'!J496</f>
        <v>0</v>
      </c>
      <c r="J218" s="74">
        <f>'Пр. 10'!K496</f>
        <v>0</v>
      </c>
      <c r="K218" s="74">
        <f>'Пр. 10'!L496</f>
        <v>0</v>
      </c>
      <c r="L218" s="74">
        <f>'Пр. 10'!M496</f>
        <v>0</v>
      </c>
      <c r="M218" s="74">
        <f>'Пр. 10'!N496</f>
        <v>0</v>
      </c>
    </row>
    <row r="219" spans="1:13" s="4" customFormat="1" ht="75">
      <c r="A219" s="99" t="s">
        <v>1328</v>
      </c>
      <c r="B219" s="96" t="s">
        <v>186</v>
      </c>
      <c r="C219" s="96" t="s">
        <v>133</v>
      </c>
      <c r="D219" s="96" t="s">
        <v>146</v>
      </c>
      <c r="E219" s="96" t="s">
        <v>734</v>
      </c>
      <c r="F219" s="96"/>
      <c r="G219" s="97"/>
      <c r="H219" s="74">
        <f aca="true" t="shared" si="101" ref="H219:M220">H220</f>
        <v>2474.8</v>
      </c>
      <c r="I219" s="74">
        <f t="shared" si="101"/>
        <v>1237.4</v>
      </c>
      <c r="J219" s="116">
        <f t="shared" si="101"/>
        <v>1286.9</v>
      </c>
      <c r="K219" s="116">
        <f t="shared" si="101"/>
        <v>0</v>
      </c>
      <c r="L219" s="116">
        <f t="shared" si="101"/>
        <v>1338.4</v>
      </c>
      <c r="M219" s="116">
        <f t="shared" si="101"/>
        <v>0</v>
      </c>
    </row>
    <row r="220" spans="1:13" s="4" customFormat="1" ht="60">
      <c r="A220" s="104" t="s">
        <v>667</v>
      </c>
      <c r="B220" s="96" t="s">
        <v>186</v>
      </c>
      <c r="C220" s="96" t="s">
        <v>133</v>
      </c>
      <c r="D220" s="96" t="s">
        <v>146</v>
      </c>
      <c r="E220" s="96" t="s">
        <v>734</v>
      </c>
      <c r="F220" s="96" t="s">
        <v>668</v>
      </c>
      <c r="G220" s="97"/>
      <c r="H220" s="74">
        <f t="shared" si="101"/>
        <v>2474.8</v>
      </c>
      <c r="I220" s="74">
        <f t="shared" si="101"/>
        <v>1237.4</v>
      </c>
      <c r="J220" s="116">
        <f t="shared" si="101"/>
        <v>1286.9</v>
      </c>
      <c r="K220" s="116">
        <f t="shared" si="101"/>
        <v>0</v>
      </c>
      <c r="L220" s="116">
        <f t="shared" si="101"/>
        <v>1338.4</v>
      </c>
      <c r="M220" s="116">
        <f t="shared" si="101"/>
        <v>0</v>
      </c>
    </row>
    <row r="221" spans="1:13" s="4" customFormat="1" ht="15">
      <c r="A221" s="104" t="s">
        <v>98</v>
      </c>
      <c r="B221" s="96" t="s">
        <v>186</v>
      </c>
      <c r="C221" s="96" t="s">
        <v>133</v>
      </c>
      <c r="D221" s="96" t="s">
        <v>146</v>
      </c>
      <c r="E221" s="96" t="s">
        <v>734</v>
      </c>
      <c r="F221" s="96" t="s">
        <v>668</v>
      </c>
      <c r="G221" s="97" t="s">
        <v>99</v>
      </c>
      <c r="H221" s="74">
        <f>'Пр. 10'!I498</f>
        <v>2474.8</v>
      </c>
      <c r="I221" s="74">
        <f>'Пр. 10'!J498</f>
        <v>1237.4</v>
      </c>
      <c r="J221" s="74">
        <f>'Пр. 10'!K498</f>
        <v>1286.9</v>
      </c>
      <c r="K221" s="74">
        <f>'Пр. 10'!L498</f>
        <v>0</v>
      </c>
      <c r="L221" s="74">
        <f>'Пр. 10'!M498</f>
        <v>1338.4</v>
      </c>
      <c r="M221" s="74">
        <f>'Пр. 10'!N498</f>
        <v>0</v>
      </c>
    </row>
    <row r="222" spans="1:13" s="4" customFormat="1" ht="15">
      <c r="A222" s="104" t="s">
        <v>192</v>
      </c>
      <c r="B222" s="96" t="s">
        <v>186</v>
      </c>
      <c r="C222" s="96" t="s">
        <v>133</v>
      </c>
      <c r="D222" s="96" t="s">
        <v>146</v>
      </c>
      <c r="E222" s="96" t="s">
        <v>193</v>
      </c>
      <c r="F222" s="96"/>
      <c r="G222" s="97"/>
      <c r="H222" s="74">
        <f aca="true" t="shared" si="102" ref="H222:M223">H223</f>
        <v>83509.2</v>
      </c>
      <c r="I222" s="74">
        <f t="shared" si="102"/>
        <v>0</v>
      </c>
      <c r="J222" s="74">
        <f t="shared" si="102"/>
        <v>84845.8</v>
      </c>
      <c r="K222" s="74">
        <f t="shared" si="102"/>
        <v>0</v>
      </c>
      <c r="L222" s="74">
        <f t="shared" si="102"/>
        <v>87283.1</v>
      </c>
      <c r="M222" s="74">
        <f t="shared" si="102"/>
        <v>0</v>
      </c>
    </row>
    <row r="223" spans="1:13" s="4" customFormat="1" ht="30">
      <c r="A223" s="99" t="s">
        <v>675</v>
      </c>
      <c r="B223" s="96" t="s">
        <v>186</v>
      </c>
      <c r="C223" s="96" t="s">
        <v>133</v>
      </c>
      <c r="D223" s="96" t="s">
        <v>146</v>
      </c>
      <c r="E223" s="96" t="s">
        <v>193</v>
      </c>
      <c r="F223" s="96" t="s">
        <v>676</v>
      </c>
      <c r="G223" s="97"/>
      <c r="H223" s="74">
        <f t="shared" si="102"/>
        <v>83509.2</v>
      </c>
      <c r="I223" s="74">
        <f t="shared" si="102"/>
        <v>0</v>
      </c>
      <c r="J223" s="74">
        <f t="shared" si="102"/>
        <v>84845.8</v>
      </c>
      <c r="K223" s="74">
        <f t="shared" si="102"/>
        <v>0</v>
      </c>
      <c r="L223" s="74">
        <f t="shared" si="102"/>
        <v>87283.1</v>
      </c>
      <c r="M223" s="74">
        <f t="shared" si="102"/>
        <v>0</v>
      </c>
    </row>
    <row r="224" spans="1:13" s="4" customFormat="1" ht="15">
      <c r="A224" s="22" t="s">
        <v>88</v>
      </c>
      <c r="B224" s="96" t="s">
        <v>186</v>
      </c>
      <c r="C224" s="96" t="s">
        <v>133</v>
      </c>
      <c r="D224" s="96" t="s">
        <v>146</v>
      </c>
      <c r="E224" s="96" t="s">
        <v>193</v>
      </c>
      <c r="F224" s="96" t="s">
        <v>676</v>
      </c>
      <c r="G224" s="97" t="s">
        <v>89</v>
      </c>
      <c r="H224" s="74">
        <f>'Пр. 10'!I416</f>
        <v>83509.2</v>
      </c>
      <c r="I224" s="74">
        <f>'Пр. 10'!J416</f>
        <v>0</v>
      </c>
      <c r="J224" s="74">
        <f>'Пр. 10'!K416</f>
        <v>84845.8</v>
      </c>
      <c r="K224" s="74">
        <f>'Пр. 10'!L416</f>
        <v>0</v>
      </c>
      <c r="L224" s="74">
        <f>'Пр. 10'!M416</f>
        <v>87283.1</v>
      </c>
      <c r="M224" s="74">
        <f>'Пр. 10'!N416</f>
        <v>0</v>
      </c>
    </row>
    <row r="225" spans="1:13" s="3" customFormat="1" ht="42.75">
      <c r="A225" s="107" t="s">
        <v>204</v>
      </c>
      <c r="B225" s="67" t="s">
        <v>205</v>
      </c>
      <c r="C225" s="67" t="s">
        <v>147</v>
      </c>
      <c r="D225" s="67" t="s">
        <v>148</v>
      </c>
      <c r="E225" s="67" t="s">
        <v>149</v>
      </c>
      <c r="F225" s="67"/>
      <c r="G225" s="93"/>
      <c r="H225" s="36">
        <f aca="true" t="shared" si="103" ref="H225:M225">H226+H251+H241+H246</f>
        <v>17083.8</v>
      </c>
      <c r="I225" s="36">
        <f t="shared" si="103"/>
        <v>0</v>
      </c>
      <c r="J225" s="36">
        <f t="shared" si="103"/>
        <v>15752.4</v>
      </c>
      <c r="K225" s="36">
        <f t="shared" si="103"/>
        <v>0</v>
      </c>
      <c r="L225" s="36">
        <f t="shared" si="103"/>
        <v>3885.1</v>
      </c>
      <c r="M225" s="36">
        <f t="shared" si="103"/>
        <v>0</v>
      </c>
    </row>
    <row r="226" spans="1:13" s="5" customFormat="1" ht="28.5">
      <c r="A226" s="94" t="s">
        <v>206</v>
      </c>
      <c r="B226" s="67" t="s">
        <v>205</v>
      </c>
      <c r="C226" s="67" t="s">
        <v>130</v>
      </c>
      <c r="D226" s="67" t="s">
        <v>148</v>
      </c>
      <c r="E226" s="67" t="s">
        <v>149</v>
      </c>
      <c r="F226" s="67"/>
      <c r="G226" s="93"/>
      <c r="H226" s="36">
        <f aca="true" t="shared" si="104" ref="H226:M226">H227+H231</f>
        <v>3622.8999999999996</v>
      </c>
      <c r="I226" s="36">
        <f t="shared" si="104"/>
        <v>0</v>
      </c>
      <c r="J226" s="36">
        <f t="shared" si="104"/>
        <v>3792.1</v>
      </c>
      <c r="K226" s="36">
        <f t="shared" si="104"/>
        <v>0</v>
      </c>
      <c r="L226" s="36">
        <f t="shared" si="104"/>
        <v>3864.1</v>
      </c>
      <c r="M226" s="36">
        <f t="shared" si="104"/>
        <v>0</v>
      </c>
    </row>
    <row r="227" spans="1:13" s="5" customFormat="1" ht="28.5">
      <c r="A227" s="94" t="s">
        <v>745</v>
      </c>
      <c r="B227" s="67" t="s">
        <v>205</v>
      </c>
      <c r="C227" s="67" t="s">
        <v>130</v>
      </c>
      <c r="D227" s="67" t="s">
        <v>146</v>
      </c>
      <c r="E227" s="67" t="s">
        <v>149</v>
      </c>
      <c r="F227" s="67"/>
      <c r="G227" s="93"/>
      <c r="H227" s="36">
        <f aca="true" t="shared" si="105" ref="H227:M229">H228</f>
        <v>371</v>
      </c>
      <c r="I227" s="36">
        <f t="shared" si="105"/>
        <v>0</v>
      </c>
      <c r="J227" s="36">
        <f t="shared" si="105"/>
        <v>371</v>
      </c>
      <c r="K227" s="36">
        <f t="shared" si="105"/>
        <v>0</v>
      </c>
      <c r="L227" s="36">
        <f t="shared" si="105"/>
        <v>371</v>
      </c>
      <c r="M227" s="36">
        <f t="shared" si="105"/>
        <v>0</v>
      </c>
    </row>
    <row r="228" spans="1:13" s="5" customFormat="1" ht="60">
      <c r="A228" s="104" t="s">
        <v>207</v>
      </c>
      <c r="B228" s="96" t="s">
        <v>205</v>
      </c>
      <c r="C228" s="96" t="s">
        <v>130</v>
      </c>
      <c r="D228" s="96" t="s">
        <v>146</v>
      </c>
      <c r="E228" s="96" t="s">
        <v>208</v>
      </c>
      <c r="F228" s="96"/>
      <c r="G228" s="97"/>
      <c r="H228" s="74">
        <f t="shared" si="105"/>
        <v>371</v>
      </c>
      <c r="I228" s="74">
        <f t="shared" si="105"/>
        <v>0</v>
      </c>
      <c r="J228" s="74">
        <f t="shared" si="105"/>
        <v>371</v>
      </c>
      <c r="K228" s="74">
        <f t="shared" si="105"/>
        <v>0</v>
      </c>
      <c r="L228" s="74">
        <f t="shared" si="105"/>
        <v>371</v>
      </c>
      <c r="M228" s="74">
        <f t="shared" si="105"/>
        <v>0</v>
      </c>
    </row>
    <row r="229" spans="1:13" s="5" customFormat="1" ht="30">
      <c r="A229" s="99" t="s">
        <v>670</v>
      </c>
      <c r="B229" s="96" t="s">
        <v>205</v>
      </c>
      <c r="C229" s="96" t="s">
        <v>130</v>
      </c>
      <c r="D229" s="96" t="s">
        <v>146</v>
      </c>
      <c r="E229" s="96" t="s">
        <v>208</v>
      </c>
      <c r="F229" s="96" t="s">
        <v>669</v>
      </c>
      <c r="G229" s="117"/>
      <c r="H229" s="74">
        <f t="shared" si="105"/>
        <v>371</v>
      </c>
      <c r="I229" s="74">
        <f t="shared" si="105"/>
        <v>0</v>
      </c>
      <c r="J229" s="74">
        <f t="shared" si="105"/>
        <v>371</v>
      </c>
      <c r="K229" s="74">
        <f t="shared" si="105"/>
        <v>0</v>
      </c>
      <c r="L229" s="74">
        <f t="shared" si="105"/>
        <v>371</v>
      </c>
      <c r="M229" s="74">
        <f t="shared" si="105"/>
        <v>0</v>
      </c>
    </row>
    <row r="230" spans="1:13" s="5" customFormat="1" ht="15">
      <c r="A230" s="104" t="s">
        <v>114</v>
      </c>
      <c r="B230" s="96" t="s">
        <v>205</v>
      </c>
      <c r="C230" s="96" t="s">
        <v>130</v>
      </c>
      <c r="D230" s="96" t="s">
        <v>146</v>
      </c>
      <c r="E230" s="96" t="s">
        <v>208</v>
      </c>
      <c r="F230" s="96" t="s">
        <v>669</v>
      </c>
      <c r="G230" s="97" t="s">
        <v>115</v>
      </c>
      <c r="H230" s="74">
        <f>'Пр. 10'!I573</f>
        <v>371</v>
      </c>
      <c r="I230" s="74">
        <f>'Пр. 10'!J573</f>
        <v>0</v>
      </c>
      <c r="J230" s="74">
        <f>'Пр. 10'!K573</f>
        <v>371</v>
      </c>
      <c r="K230" s="74">
        <f>'Пр. 10'!L573</f>
        <v>0</v>
      </c>
      <c r="L230" s="74">
        <f>'Пр. 10'!M573</f>
        <v>371</v>
      </c>
      <c r="M230" s="74">
        <f>'Пр. 10'!N573</f>
        <v>0</v>
      </c>
    </row>
    <row r="231" spans="1:13" s="5" customFormat="1" ht="28.5">
      <c r="A231" s="94" t="s">
        <v>746</v>
      </c>
      <c r="B231" s="67" t="s">
        <v>205</v>
      </c>
      <c r="C231" s="67" t="s">
        <v>130</v>
      </c>
      <c r="D231" s="67" t="s">
        <v>159</v>
      </c>
      <c r="E231" s="67" t="s">
        <v>149</v>
      </c>
      <c r="F231" s="67"/>
      <c r="G231" s="93"/>
      <c r="H231" s="36">
        <f aca="true" t="shared" si="106" ref="H231:M231">H232+H235+H238</f>
        <v>3251.8999999999996</v>
      </c>
      <c r="I231" s="36">
        <f t="shared" si="106"/>
        <v>0</v>
      </c>
      <c r="J231" s="36">
        <f t="shared" si="106"/>
        <v>3421.1</v>
      </c>
      <c r="K231" s="36">
        <f t="shared" si="106"/>
        <v>0</v>
      </c>
      <c r="L231" s="36">
        <f t="shared" si="106"/>
        <v>3493.1</v>
      </c>
      <c r="M231" s="36">
        <f t="shared" si="106"/>
        <v>0</v>
      </c>
    </row>
    <row r="232" spans="1:13" s="5" customFormat="1" ht="45">
      <c r="A232" s="104" t="s">
        <v>209</v>
      </c>
      <c r="B232" s="96" t="s">
        <v>205</v>
      </c>
      <c r="C232" s="96" t="s">
        <v>130</v>
      </c>
      <c r="D232" s="96" t="s">
        <v>159</v>
      </c>
      <c r="E232" s="96" t="s">
        <v>210</v>
      </c>
      <c r="F232" s="117"/>
      <c r="G232" s="96"/>
      <c r="H232" s="74">
        <f aca="true" t="shared" si="107" ref="H232:M233">H233</f>
        <v>1384.6</v>
      </c>
      <c r="I232" s="74">
        <f t="shared" si="107"/>
        <v>0</v>
      </c>
      <c r="J232" s="74">
        <f t="shared" si="107"/>
        <v>1484.6</v>
      </c>
      <c r="K232" s="74">
        <f t="shared" si="107"/>
        <v>0</v>
      </c>
      <c r="L232" s="74">
        <f t="shared" si="107"/>
        <v>1484.6</v>
      </c>
      <c r="M232" s="74">
        <f t="shared" si="107"/>
        <v>0</v>
      </c>
    </row>
    <row r="233" spans="1:13" s="5" customFormat="1" ht="30">
      <c r="A233" s="99" t="s">
        <v>670</v>
      </c>
      <c r="B233" s="96" t="s">
        <v>205</v>
      </c>
      <c r="C233" s="96" t="s">
        <v>130</v>
      </c>
      <c r="D233" s="96" t="s">
        <v>159</v>
      </c>
      <c r="E233" s="96" t="s">
        <v>210</v>
      </c>
      <c r="F233" s="96" t="s">
        <v>669</v>
      </c>
      <c r="G233" s="117"/>
      <c r="H233" s="74">
        <f t="shared" si="107"/>
        <v>1384.6</v>
      </c>
      <c r="I233" s="74">
        <f t="shared" si="107"/>
        <v>0</v>
      </c>
      <c r="J233" s="74">
        <f t="shared" si="107"/>
        <v>1484.6</v>
      </c>
      <c r="K233" s="74">
        <f t="shared" si="107"/>
        <v>0</v>
      </c>
      <c r="L233" s="74">
        <f t="shared" si="107"/>
        <v>1484.6</v>
      </c>
      <c r="M233" s="74">
        <f t="shared" si="107"/>
        <v>0</v>
      </c>
    </row>
    <row r="234" spans="1:13" s="5" customFormat="1" ht="15">
      <c r="A234" s="104" t="s">
        <v>114</v>
      </c>
      <c r="B234" s="96" t="s">
        <v>205</v>
      </c>
      <c r="C234" s="96" t="s">
        <v>130</v>
      </c>
      <c r="D234" s="96" t="s">
        <v>159</v>
      </c>
      <c r="E234" s="96" t="s">
        <v>210</v>
      </c>
      <c r="F234" s="96" t="s">
        <v>669</v>
      </c>
      <c r="G234" s="97" t="s">
        <v>115</v>
      </c>
      <c r="H234" s="74">
        <f>'Пр. 10'!I576</f>
        <v>1384.6</v>
      </c>
      <c r="I234" s="74">
        <f>'Пр. 10'!J576</f>
        <v>0</v>
      </c>
      <c r="J234" s="74">
        <f>'Пр. 10'!K576</f>
        <v>1484.6</v>
      </c>
      <c r="K234" s="74">
        <f>'Пр. 10'!L576</f>
        <v>0</v>
      </c>
      <c r="L234" s="74">
        <f>'Пр. 10'!M576</f>
        <v>1484.6</v>
      </c>
      <c r="M234" s="74">
        <f>'Пр. 10'!N576</f>
        <v>0</v>
      </c>
    </row>
    <row r="235" spans="1:13" s="5" customFormat="1" ht="30">
      <c r="A235" s="104" t="s">
        <v>211</v>
      </c>
      <c r="B235" s="96" t="s">
        <v>205</v>
      </c>
      <c r="C235" s="96" t="s">
        <v>130</v>
      </c>
      <c r="D235" s="96" t="s">
        <v>159</v>
      </c>
      <c r="E235" s="96" t="s">
        <v>212</v>
      </c>
      <c r="F235" s="96"/>
      <c r="G235" s="97"/>
      <c r="H235" s="74">
        <f aca="true" t="shared" si="108" ref="H235:M236">H236</f>
        <v>137.8</v>
      </c>
      <c r="I235" s="74">
        <f t="shared" si="108"/>
        <v>0</v>
      </c>
      <c r="J235" s="74">
        <f t="shared" si="108"/>
        <v>137.8</v>
      </c>
      <c r="K235" s="74">
        <f t="shared" si="108"/>
        <v>0</v>
      </c>
      <c r="L235" s="74">
        <f t="shared" si="108"/>
        <v>137.8</v>
      </c>
      <c r="M235" s="74">
        <f t="shared" si="108"/>
        <v>0</v>
      </c>
    </row>
    <row r="236" spans="1:13" s="5" customFormat="1" ht="30">
      <c r="A236" s="99" t="s">
        <v>670</v>
      </c>
      <c r="B236" s="96" t="s">
        <v>205</v>
      </c>
      <c r="C236" s="96" t="s">
        <v>130</v>
      </c>
      <c r="D236" s="96" t="s">
        <v>159</v>
      </c>
      <c r="E236" s="96" t="s">
        <v>212</v>
      </c>
      <c r="F236" s="96" t="s">
        <v>669</v>
      </c>
      <c r="G236" s="117"/>
      <c r="H236" s="74">
        <f t="shared" si="108"/>
        <v>137.8</v>
      </c>
      <c r="I236" s="74">
        <f t="shared" si="108"/>
        <v>0</v>
      </c>
      <c r="J236" s="74">
        <f t="shared" si="108"/>
        <v>137.8</v>
      </c>
      <c r="K236" s="74">
        <f t="shared" si="108"/>
        <v>0</v>
      </c>
      <c r="L236" s="74">
        <f t="shared" si="108"/>
        <v>137.8</v>
      </c>
      <c r="M236" s="74">
        <f t="shared" si="108"/>
        <v>0</v>
      </c>
    </row>
    <row r="237" spans="1:13" s="5" customFormat="1" ht="15">
      <c r="A237" s="104" t="s">
        <v>114</v>
      </c>
      <c r="B237" s="96" t="s">
        <v>205</v>
      </c>
      <c r="C237" s="96" t="s">
        <v>130</v>
      </c>
      <c r="D237" s="96" t="s">
        <v>159</v>
      </c>
      <c r="E237" s="96" t="s">
        <v>212</v>
      </c>
      <c r="F237" s="96" t="s">
        <v>669</v>
      </c>
      <c r="G237" s="97" t="s">
        <v>115</v>
      </c>
      <c r="H237" s="74">
        <f>'Пр. 10'!I578</f>
        <v>137.8</v>
      </c>
      <c r="I237" s="74">
        <f>'Пр. 10'!J578</f>
        <v>0</v>
      </c>
      <c r="J237" s="74">
        <f>'Пр. 10'!K578</f>
        <v>137.8</v>
      </c>
      <c r="K237" s="74">
        <f>'Пр. 10'!L578</f>
        <v>0</v>
      </c>
      <c r="L237" s="74">
        <f>'Пр. 10'!M578</f>
        <v>137.8</v>
      </c>
      <c r="M237" s="74">
        <f>'Пр. 10'!N578</f>
        <v>0</v>
      </c>
    </row>
    <row r="238" spans="1:13" s="5" customFormat="1" ht="30">
      <c r="A238" s="104" t="s">
        <v>213</v>
      </c>
      <c r="B238" s="96" t="s">
        <v>205</v>
      </c>
      <c r="C238" s="96" t="s">
        <v>130</v>
      </c>
      <c r="D238" s="96" t="s">
        <v>159</v>
      </c>
      <c r="E238" s="96" t="s">
        <v>214</v>
      </c>
      <c r="F238" s="96"/>
      <c r="G238" s="97"/>
      <c r="H238" s="74">
        <f aca="true" t="shared" si="109" ref="H238:M239">H239</f>
        <v>1729.5</v>
      </c>
      <c r="I238" s="74">
        <f t="shared" si="109"/>
        <v>0</v>
      </c>
      <c r="J238" s="74">
        <f t="shared" si="109"/>
        <v>1798.7</v>
      </c>
      <c r="K238" s="74">
        <f t="shared" si="109"/>
        <v>0</v>
      </c>
      <c r="L238" s="74">
        <f t="shared" si="109"/>
        <v>1870.7</v>
      </c>
      <c r="M238" s="74">
        <f t="shared" si="109"/>
        <v>0</v>
      </c>
    </row>
    <row r="239" spans="1:13" s="5" customFormat="1" ht="15">
      <c r="A239" s="22" t="s">
        <v>677</v>
      </c>
      <c r="B239" s="96" t="s">
        <v>205</v>
      </c>
      <c r="C239" s="96" t="s">
        <v>130</v>
      </c>
      <c r="D239" s="96" t="s">
        <v>159</v>
      </c>
      <c r="E239" s="96" t="s">
        <v>214</v>
      </c>
      <c r="F239" s="96" t="s">
        <v>678</v>
      </c>
      <c r="G239" s="97"/>
      <c r="H239" s="74">
        <f t="shared" si="109"/>
        <v>1729.5</v>
      </c>
      <c r="I239" s="74">
        <f t="shared" si="109"/>
        <v>0</v>
      </c>
      <c r="J239" s="74">
        <f t="shared" si="109"/>
        <v>1798.7</v>
      </c>
      <c r="K239" s="74">
        <f t="shared" si="109"/>
        <v>0</v>
      </c>
      <c r="L239" s="74">
        <f t="shared" si="109"/>
        <v>1870.7</v>
      </c>
      <c r="M239" s="74">
        <f t="shared" si="109"/>
        <v>0</v>
      </c>
    </row>
    <row r="240" spans="1:13" s="5" customFormat="1" ht="15">
      <c r="A240" s="104" t="s">
        <v>114</v>
      </c>
      <c r="B240" s="96" t="s">
        <v>205</v>
      </c>
      <c r="C240" s="96" t="s">
        <v>130</v>
      </c>
      <c r="D240" s="96" t="s">
        <v>159</v>
      </c>
      <c r="E240" s="96" t="s">
        <v>214</v>
      </c>
      <c r="F240" s="96" t="s">
        <v>678</v>
      </c>
      <c r="G240" s="97" t="s">
        <v>115</v>
      </c>
      <c r="H240" s="74">
        <f>'Пр. 10'!I580</f>
        <v>1729.5</v>
      </c>
      <c r="I240" s="74">
        <f>'Пр. 10'!J580</f>
        <v>0</v>
      </c>
      <c r="J240" s="74">
        <f>'Пр. 10'!K580</f>
        <v>1798.7</v>
      </c>
      <c r="K240" s="74">
        <f>'Пр. 10'!L580</f>
        <v>0</v>
      </c>
      <c r="L240" s="74">
        <f>'Пр. 10'!M580</f>
        <v>1870.7</v>
      </c>
      <c r="M240" s="74">
        <f>'Пр. 10'!N580</f>
        <v>0</v>
      </c>
    </row>
    <row r="241" spans="1:13" s="5" customFormat="1" ht="42.75" hidden="1">
      <c r="A241" s="94" t="s">
        <v>215</v>
      </c>
      <c r="B241" s="67" t="s">
        <v>205</v>
      </c>
      <c r="C241" s="67" t="s">
        <v>131</v>
      </c>
      <c r="D241" s="67" t="s">
        <v>148</v>
      </c>
      <c r="E241" s="67" t="s">
        <v>149</v>
      </c>
      <c r="F241" s="67"/>
      <c r="G241" s="93"/>
      <c r="H241" s="36">
        <f aca="true" t="shared" si="110" ref="H241:I244">H242</f>
        <v>0</v>
      </c>
      <c r="I241" s="36">
        <f t="shared" si="110"/>
        <v>0</v>
      </c>
      <c r="J241" s="36">
        <f aca="true" t="shared" si="111" ref="J241:M244">J242</f>
        <v>0</v>
      </c>
      <c r="K241" s="36">
        <f t="shared" si="111"/>
        <v>0</v>
      </c>
      <c r="L241" s="36">
        <f t="shared" si="111"/>
        <v>0</v>
      </c>
      <c r="M241" s="36">
        <f t="shared" si="111"/>
        <v>0</v>
      </c>
    </row>
    <row r="242" spans="1:13" s="5" customFormat="1" ht="28.5" hidden="1">
      <c r="A242" s="94" t="s">
        <v>911</v>
      </c>
      <c r="B242" s="67" t="s">
        <v>205</v>
      </c>
      <c r="C242" s="67" t="s">
        <v>131</v>
      </c>
      <c r="D242" s="67" t="s">
        <v>146</v>
      </c>
      <c r="E242" s="67" t="s">
        <v>149</v>
      </c>
      <c r="F242" s="67"/>
      <c r="G242" s="93"/>
      <c r="H242" s="36">
        <f t="shared" si="110"/>
        <v>0</v>
      </c>
      <c r="I242" s="36">
        <f t="shared" si="110"/>
        <v>0</v>
      </c>
      <c r="J242" s="36">
        <f t="shared" si="111"/>
        <v>0</v>
      </c>
      <c r="K242" s="36">
        <f t="shared" si="111"/>
        <v>0</v>
      </c>
      <c r="L242" s="36">
        <f t="shared" si="111"/>
        <v>0</v>
      </c>
      <c r="M242" s="36">
        <f t="shared" si="111"/>
        <v>0</v>
      </c>
    </row>
    <row r="243" spans="1:13" s="4" customFormat="1" ht="30" hidden="1">
      <c r="A243" s="104" t="s">
        <v>216</v>
      </c>
      <c r="B243" s="96" t="s">
        <v>205</v>
      </c>
      <c r="C243" s="96" t="s">
        <v>131</v>
      </c>
      <c r="D243" s="96" t="s">
        <v>146</v>
      </c>
      <c r="E243" s="96" t="s">
        <v>217</v>
      </c>
      <c r="F243" s="96"/>
      <c r="G243" s="97"/>
      <c r="H243" s="74">
        <f t="shared" si="110"/>
        <v>0</v>
      </c>
      <c r="I243" s="74">
        <f t="shared" si="110"/>
        <v>0</v>
      </c>
      <c r="J243" s="74">
        <f t="shared" si="111"/>
        <v>0</v>
      </c>
      <c r="K243" s="74">
        <f t="shared" si="111"/>
        <v>0</v>
      </c>
      <c r="L243" s="74">
        <f t="shared" si="111"/>
        <v>0</v>
      </c>
      <c r="M243" s="74">
        <f t="shared" si="111"/>
        <v>0</v>
      </c>
    </row>
    <row r="244" spans="1:13" s="4" customFormat="1" ht="30" hidden="1">
      <c r="A244" s="104" t="s">
        <v>675</v>
      </c>
      <c r="B244" s="96" t="s">
        <v>205</v>
      </c>
      <c r="C244" s="96" t="s">
        <v>131</v>
      </c>
      <c r="D244" s="96" t="s">
        <v>146</v>
      </c>
      <c r="E244" s="96" t="s">
        <v>217</v>
      </c>
      <c r="F244" s="96" t="s">
        <v>676</v>
      </c>
      <c r="G244" s="97"/>
      <c r="H244" s="74">
        <f t="shared" si="110"/>
        <v>0</v>
      </c>
      <c r="I244" s="74">
        <f t="shared" si="110"/>
        <v>0</v>
      </c>
      <c r="J244" s="74">
        <f t="shared" si="111"/>
        <v>0</v>
      </c>
      <c r="K244" s="74">
        <f t="shared" si="111"/>
        <v>0</v>
      </c>
      <c r="L244" s="74">
        <f t="shared" si="111"/>
        <v>0</v>
      </c>
      <c r="M244" s="74">
        <f t="shared" si="111"/>
        <v>0</v>
      </c>
    </row>
    <row r="245" spans="1:13" s="4" customFormat="1" ht="15" hidden="1">
      <c r="A245" s="104" t="s">
        <v>114</v>
      </c>
      <c r="B245" s="96" t="s">
        <v>205</v>
      </c>
      <c r="C245" s="96" t="s">
        <v>131</v>
      </c>
      <c r="D245" s="96" t="s">
        <v>146</v>
      </c>
      <c r="E245" s="96" t="s">
        <v>217</v>
      </c>
      <c r="F245" s="96" t="s">
        <v>676</v>
      </c>
      <c r="G245" s="97" t="s">
        <v>115</v>
      </c>
      <c r="H245" s="74">
        <f>'Пр. 10'!I1094</f>
        <v>0</v>
      </c>
      <c r="I245" s="74">
        <f>'Пр. 10'!J1094</f>
        <v>0</v>
      </c>
      <c r="J245" s="74">
        <f>'Пр. 10'!K1094</f>
        <v>0</v>
      </c>
      <c r="K245" s="74">
        <f>'Пр. 10'!L1094</f>
        <v>0</v>
      </c>
      <c r="L245" s="74">
        <f>'Пр. 10'!M1094</f>
        <v>0</v>
      </c>
      <c r="M245" s="74">
        <f>'Пр. 10'!N1094</f>
        <v>0</v>
      </c>
    </row>
    <row r="246" spans="1:13" s="5" customFormat="1" ht="51" customHeight="1">
      <c r="A246" s="94" t="s">
        <v>218</v>
      </c>
      <c r="B246" s="67" t="s">
        <v>205</v>
      </c>
      <c r="C246" s="67" t="s">
        <v>133</v>
      </c>
      <c r="D246" s="67" t="s">
        <v>148</v>
      </c>
      <c r="E246" s="67" t="s">
        <v>149</v>
      </c>
      <c r="F246" s="67"/>
      <c r="G246" s="93"/>
      <c r="H246" s="36">
        <f aca="true" t="shared" si="112" ref="H246:M249">H247</f>
        <v>221</v>
      </c>
      <c r="I246" s="36">
        <f t="shared" si="112"/>
        <v>0</v>
      </c>
      <c r="J246" s="36">
        <f t="shared" si="112"/>
        <v>21</v>
      </c>
      <c r="K246" s="36">
        <f t="shared" si="112"/>
        <v>0</v>
      </c>
      <c r="L246" s="36">
        <f t="shared" si="112"/>
        <v>21</v>
      </c>
      <c r="M246" s="36">
        <f t="shared" si="112"/>
        <v>0</v>
      </c>
    </row>
    <row r="247" spans="1:13" s="5" customFormat="1" ht="28.5">
      <c r="A247" s="94" t="s">
        <v>747</v>
      </c>
      <c r="B247" s="67" t="s">
        <v>205</v>
      </c>
      <c r="C247" s="67" t="s">
        <v>133</v>
      </c>
      <c r="D247" s="67" t="s">
        <v>146</v>
      </c>
      <c r="E247" s="67" t="s">
        <v>149</v>
      </c>
      <c r="F247" s="67"/>
      <c r="G247" s="93"/>
      <c r="H247" s="36">
        <f t="shared" si="112"/>
        <v>221</v>
      </c>
      <c r="I247" s="36">
        <f t="shared" si="112"/>
        <v>0</v>
      </c>
      <c r="J247" s="36">
        <f t="shared" si="112"/>
        <v>21</v>
      </c>
      <c r="K247" s="36">
        <f t="shared" si="112"/>
        <v>0</v>
      </c>
      <c r="L247" s="36">
        <f t="shared" si="112"/>
        <v>21</v>
      </c>
      <c r="M247" s="36">
        <f t="shared" si="112"/>
        <v>0</v>
      </c>
    </row>
    <row r="248" spans="1:13" s="4" customFormat="1" ht="53.25" customHeight="1">
      <c r="A248" s="104" t="s">
        <v>935</v>
      </c>
      <c r="B248" s="96" t="s">
        <v>205</v>
      </c>
      <c r="C248" s="96" t="s">
        <v>133</v>
      </c>
      <c r="D248" s="96" t="s">
        <v>146</v>
      </c>
      <c r="E248" s="96" t="s">
        <v>219</v>
      </c>
      <c r="F248" s="96"/>
      <c r="G248" s="97"/>
      <c r="H248" s="74">
        <f t="shared" si="112"/>
        <v>221</v>
      </c>
      <c r="I248" s="74">
        <f t="shared" si="112"/>
        <v>0</v>
      </c>
      <c r="J248" s="74">
        <f t="shared" si="112"/>
        <v>21</v>
      </c>
      <c r="K248" s="74">
        <f t="shared" si="112"/>
        <v>0</v>
      </c>
      <c r="L248" s="74">
        <f t="shared" si="112"/>
        <v>21</v>
      </c>
      <c r="M248" s="74">
        <f t="shared" si="112"/>
        <v>0</v>
      </c>
    </row>
    <row r="249" spans="1:13" s="4" customFormat="1" ht="30">
      <c r="A249" s="108" t="s">
        <v>670</v>
      </c>
      <c r="B249" s="96" t="s">
        <v>205</v>
      </c>
      <c r="C249" s="96" t="s">
        <v>133</v>
      </c>
      <c r="D249" s="96" t="s">
        <v>146</v>
      </c>
      <c r="E249" s="96" t="s">
        <v>219</v>
      </c>
      <c r="F249" s="96" t="s">
        <v>669</v>
      </c>
      <c r="G249" s="97"/>
      <c r="H249" s="74">
        <f t="shared" si="112"/>
        <v>221</v>
      </c>
      <c r="I249" s="74">
        <f t="shared" si="112"/>
        <v>0</v>
      </c>
      <c r="J249" s="74">
        <f t="shared" si="112"/>
        <v>21</v>
      </c>
      <c r="K249" s="74">
        <f t="shared" si="112"/>
        <v>0</v>
      </c>
      <c r="L249" s="74">
        <f t="shared" si="112"/>
        <v>21</v>
      </c>
      <c r="M249" s="74">
        <f t="shared" si="112"/>
        <v>0</v>
      </c>
    </row>
    <row r="250" spans="1:13" s="4" customFormat="1" ht="18" customHeight="1">
      <c r="A250" s="104" t="s">
        <v>114</v>
      </c>
      <c r="B250" s="96" t="s">
        <v>205</v>
      </c>
      <c r="C250" s="96" t="s">
        <v>133</v>
      </c>
      <c r="D250" s="96" t="s">
        <v>146</v>
      </c>
      <c r="E250" s="96" t="s">
        <v>219</v>
      </c>
      <c r="F250" s="96" t="s">
        <v>669</v>
      </c>
      <c r="G250" s="97" t="s">
        <v>115</v>
      </c>
      <c r="H250" s="74">
        <f>'Пр. 10'!I584</f>
        <v>221</v>
      </c>
      <c r="I250" s="74">
        <f>'Пр. 10'!J584</f>
        <v>0</v>
      </c>
      <c r="J250" s="74">
        <f>'Пр. 10'!K584</f>
        <v>21</v>
      </c>
      <c r="K250" s="74">
        <f>'Пр. 10'!L584</f>
        <v>0</v>
      </c>
      <c r="L250" s="74">
        <f>'Пр. 10'!M584</f>
        <v>21</v>
      </c>
      <c r="M250" s="74">
        <f>'Пр. 10'!N584</f>
        <v>0</v>
      </c>
    </row>
    <row r="251" spans="1:13" s="5" customFormat="1" ht="28.5">
      <c r="A251" s="94" t="s">
        <v>220</v>
      </c>
      <c r="B251" s="67" t="s">
        <v>205</v>
      </c>
      <c r="C251" s="67" t="s">
        <v>134</v>
      </c>
      <c r="D251" s="67" t="s">
        <v>148</v>
      </c>
      <c r="E251" s="67" t="s">
        <v>149</v>
      </c>
      <c r="F251" s="67"/>
      <c r="G251" s="93"/>
      <c r="H251" s="118">
        <f>H252</f>
        <v>13239.9</v>
      </c>
      <c r="I251" s="118">
        <f>I252</f>
        <v>0</v>
      </c>
      <c r="J251" s="118">
        <f aca="true" t="shared" si="113" ref="J251:M254">J252</f>
        <v>11939.3</v>
      </c>
      <c r="K251" s="118">
        <f t="shared" si="113"/>
        <v>0</v>
      </c>
      <c r="L251" s="118">
        <f t="shared" si="113"/>
        <v>0</v>
      </c>
      <c r="M251" s="118">
        <f t="shared" si="113"/>
        <v>0</v>
      </c>
    </row>
    <row r="252" spans="1:13" s="5" customFormat="1" ht="57">
      <c r="A252" s="113" t="s">
        <v>749</v>
      </c>
      <c r="B252" s="67" t="s">
        <v>205</v>
      </c>
      <c r="C252" s="67" t="s">
        <v>134</v>
      </c>
      <c r="D252" s="67" t="s">
        <v>146</v>
      </c>
      <c r="E252" s="67" t="s">
        <v>149</v>
      </c>
      <c r="F252" s="67"/>
      <c r="G252" s="93"/>
      <c r="H252" s="118">
        <f aca="true" t="shared" si="114" ref="H252:M252">H253+H256</f>
        <v>13239.9</v>
      </c>
      <c r="I252" s="118">
        <f t="shared" si="114"/>
        <v>0</v>
      </c>
      <c r="J252" s="118">
        <f t="shared" si="114"/>
        <v>11939.3</v>
      </c>
      <c r="K252" s="118">
        <f t="shared" si="114"/>
        <v>0</v>
      </c>
      <c r="L252" s="118">
        <f t="shared" si="114"/>
        <v>0</v>
      </c>
      <c r="M252" s="118">
        <f t="shared" si="114"/>
        <v>0</v>
      </c>
    </row>
    <row r="253" spans="1:13" s="4" customFormat="1" ht="24.75" customHeight="1" hidden="1">
      <c r="A253" s="99" t="s">
        <v>367</v>
      </c>
      <c r="B253" s="96" t="s">
        <v>205</v>
      </c>
      <c r="C253" s="96" t="s">
        <v>134</v>
      </c>
      <c r="D253" s="96" t="s">
        <v>146</v>
      </c>
      <c r="E253" s="96" t="s">
        <v>368</v>
      </c>
      <c r="F253" s="96"/>
      <c r="G253" s="97"/>
      <c r="H253" s="116">
        <f>H254</f>
        <v>0</v>
      </c>
      <c r="I253" s="116">
        <f>I254</f>
        <v>0</v>
      </c>
      <c r="J253" s="116">
        <f t="shared" si="113"/>
        <v>0</v>
      </c>
      <c r="K253" s="116">
        <f t="shared" si="113"/>
        <v>0</v>
      </c>
      <c r="L253" s="116">
        <f t="shared" si="113"/>
        <v>0</v>
      </c>
      <c r="M253" s="116">
        <f t="shared" si="113"/>
        <v>0</v>
      </c>
    </row>
    <row r="254" spans="1:13" s="4" customFormat="1" ht="34.5" customHeight="1" hidden="1">
      <c r="A254" s="99" t="s">
        <v>683</v>
      </c>
      <c r="B254" s="96" t="s">
        <v>205</v>
      </c>
      <c r="C254" s="96" t="s">
        <v>134</v>
      </c>
      <c r="D254" s="96" t="s">
        <v>146</v>
      </c>
      <c r="E254" s="96" t="s">
        <v>368</v>
      </c>
      <c r="F254" s="96" t="s">
        <v>680</v>
      </c>
      <c r="G254" s="97"/>
      <c r="H254" s="116">
        <f>H255</f>
        <v>0</v>
      </c>
      <c r="I254" s="116">
        <f>I255</f>
        <v>0</v>
      </c>
      <c r="J254" s="116">
        <f t="shared" si="113"/>
        <v>0</v>
      </c>
      <c r="K254" s="116">
        <f t="shared" si="113"/>
        <v>0</v>
      </c>
      <c r="L254" s="116">
        <f t="shared" si="113"/>
        <v>0</v>
      </c>
      <c r="M254" s="116">
        <f t="shared" si="113"/>
        <v>0</v>
      </c>
    </row>
    <row r="255" spans="1:13" s="4" customFormat="1" ht="17.25" customHeight="1" hidden="1">
      <c r="A255" s="99" t="s">
        <v>116</v>
      </c>
      <c r="B255" s="96" t="s">
        <v>205</v>
      </c>
      <c r="C255" s="96" t="s">
        <v>134</v>
      </c>
      <c r="D255" s="96" t="s">
        <v>146</v>
      </c>
      <c r="E255" s="96" t="s">
        <v>368</v>
      </c>
      <c r="F255" s="96" t="s">
        <v>680</v>
      </c>
      <c r="G255" s="97" t="s">
        <v>117</v>
      </c>
      <c r="H255" s="116">
        <f>'Пр. 10'!I590</f>
        <v>0</v>
      </c>
      <c r="I255" s="116">
        <f>'Пр. 10'!J590</f>
        <v>0</v>
      </c>
      <c r="J255" s="116">
        <f>'Пр. 10'!K590</f>
        <v>0</v>
      </c>
      <c r="K255" s="116">
        <f>'Пр. 10'!L590</f>
        <v>0</v>
      </c>
      <c r="L255" s="116">
        <f>'Пр. 10'!M590</f>
        <v>0</v>
      </c>
      <c r="M255" s="116">
        <f>'Пр. 10'!N590</f>
        <v>0</v>
      </c>
    </row>
    <row r="256" spans="1:13" s="4" customFormat="1" ht="30">
      <c r="A256" s="99" t="s">
        <v>1010</v>
      </c>
      <c r="B256" s="97" t="s">
        <v>205</v>
      </c>
      <c r="C256" s="97" t="s">
        <v>134</v>
      </c>
      <c r="D256" s="96" t="s">
        <v>146</v>
      </c>
      <c r="E256" s="97" t="s">
        <v>1009</v>
      </c>
      <c r="F256" s="128"/>
      <c r="G256" s="97"/>
      <c r="H256" s="116">
        <f aca="true" t="shared" si="115" ref="H256:M257">H257</f>
        <v>13239.9</v>
      </c>
      <c r="I256" s="116">
        <f t="shared" si="115"/>
        <v>0</v>
      </c>
      <c r="J256" s="116">
        <f t="shared" si="115"/>
        <v>11939.3</v>
      </c>
      <c r="K256" s="116">
        <f t="shared" si="115"/>
        <v>0</v>
      </c>
      <c r="L256" s="116">
        <f t="shared" si="115"/>
        <v>0</v>
      </c>
      <c r="M256" s="116">
        <f t="shared" si="115"/>
        <v>0</v>
      </c>
    </row>
    <row r="257" spans="1:13" s="4" customFormat="1" ht="30">
      <c r="A257" s="99" t="s">
        <v>683</v>
      </c>
      <c r="B257" s="97" t="s">
        <v>205</v>
      </c>
      <c r="C257" s="97" t="s">
        <v>134</v>
      </c>
      <c r="D257" s="96" t="s">
        <v>146</v>
      </c>
      <c r="E257" s="97" t="s">
        <v>1009</v>
      </c>
      <c r="F257" s="128">
        <v>400</v>
      </c>
      <c r="G257" s="97"/>
      <c r="H257" s="116">
        <f t="shared" si="115"/>
        <v>13239.9</v>
      </c>
      <c r="I257" s="116">
        <f t="shared" si="115"/>
        <v>0</v>
      </c>
      <c r="J257" s="116">
        <f t="shared" si="115"/>
        <v>11939.3</v>
      </c>
      <c r="K257" s="116">
        <f t="shared" si="115"/>
        <v>0</v>
      </c>
      <c r="L257" s="116">
        <f t="shared" si="115"/>
        <v>0</v>
      </c>
      <c r="M257" s="116">
        <f t="shared" si="115"/>
        <v>0</v>
      </c>
    </row>
    <row r="258" spans="1:13" s="4" customFormat="1" ht="15">
      <c r="A258" s="99" t="s">
        <v>116</v>
      </c>
      <c r="B258" s="97" t="s">
        <v>205</v>
      </c>
      <c r="C258" s="97" t="s">
        <v>134</v>
      </c>
      <c r="D258" s="96" t="s">
        <v>146</v>
      </c>
      <c r="E258" s="97" t="s">
        <v>1009</v>
      </c>
      <c r="F258" s="128">
        <v>400</v>
      </c>
      <c r="G258" s="97" t="s">
        <v>117</v>
      </c>
      <c r="H258" s="116">
        <f>'Пр. 10'!I592</f>
        <v>13239.9</v>
      </c>
      <c r="I258" s="116">
        <f>'Пр. 10'!J592</f>
        <v>0</v>
      </c>
      <c r="J258" s="116">
        <f>'Пр. 10'!K592</f>
        <v>11939.3</v>
      </c>
      <c r="K258" s="116">
        <f>'Пр. 10'!L592</f>
        <v>0</v>
      </c>
      <c r="L258" s="116">
        <f>'Пр. 10'!M592</f>
        <v>0</v>
      </c>
      <c r="M258" s="116">
        <f>'Пр. 10'!N592</f>
        <v>0</v>
      </c>
    </row>
    <row r="259" spans="1:13" s="5" customFormat="1" ht="42.75">
      <c r="A259" s="107" t="s">
        <v>221</v>
      </c>
      <c r="B259" s="67" t="s">
        <v>222</v>
      </c>
      <c r="C259" s="67" t="s">
        <v>147</v>
      </c>
      <c r="D259" s="67" t="s">
        <v>148</v>
      </c>
      <c r="E259" s="67" t="s">
        <v>149</v>
      </c>
      <c r="F259" s="67"/>
      <c r="G259" s="93"/>
      <c r="H259" s="36">
        <f aca="true" t="shared" si="116" ref="H259:M259">H260+H306+H392+H428+H441+H461+H473</f>
        <v>1721457.2999999996</v>
      </c>
      <c r="I259" s="36">
        <f t="shared" si="116"/>
        <v>1222776.2</v>
      </c>
      <c r="J259" s="36">
        <f t="shared" si="116"/>
        <v>1767425.2999999998</v>
      </c>
      <c r="K259" s="36">
        <f t="shared" si="116"/>
        <v>1278809.6</v>
      </c>
      <c r="L259" s="36">
        <f t="shared" si="116"/>
        <v>1731261.8999999997</v>
      </c>
      <c r="M259" s="36">
        <f t="shared" si="116"/>
        <v>1260374</v>
      </c>
    </row>
    <row r="260" spans="1:13" s="5" customFormat="1" ht="28.5">
      <c r="A260" s="94" t="s">
        <v>137</v>
      </c>
      <c r="B260" s="67" t="s">
        <v>222</v>
      </c>
      <c r="C260" s="67" t="s">
        <v>130</v>
      </c>
      <c r="D260" s="67" t="s">
        <v>148</v>
      </c>
      <c r="E260" s="67" t="s">
        <v>149</v>
      </c>
      <c r="F260" s="67"/>
      <c r="G260" s="93"/>
      <c r="H260" s="36">
        <f aca="true" t="shared" si="117" ref="H260:M260">H261+H281</f>
        <v>655118.1</v>
      </c>
      <c r="I260" s="36">
        <f t="shared" si="117"/>
        <v>495828.5</v>
      </c>
      <c r="J260" s="36">
        <f t="shared" si="117"/>
        <v>683332.2999999999</v>
      </c>
      <c r="K260" s="36">
        <f t="shared" si="117"/>
        <v>525962.2000000001</v>
      </c>
      <c r="L260" s="36">
        <f t="shared" si="117"/>
        <v>693296.4999999999</v>
      </c>
      <c r="M260" s="36">
        <f t="shared" si="117"/>
        <v>528735</v>
      </c>
    </row>
    <row r="261" spans="1:13" s="9" customFormat="1" ht="28.5">
      <c r="A261" s="113" t="s">
        <v>223</v>
      </c>
      <c r="B261" s="67" t="s">
        <v>222</v>
      </c>
      <c r="C261" s="92">
        <v>1</v>
      </c>
      <c r="D261" s="67" t="s">
        <v>146</v>
      </c>
      <c r="E261" s="93" t="s">
        <v>149</v>
      </c>
      <c r="F261" s="92"/>
      <c r="G261" s="93"/>
      <c r="H261" s="36">
        <f aca="true" t="shared" si="118" ref="H261:M261">H262+H265+H268+H274+H271</f>
        <v>647439.4</v>
      </c>
      <c r="I261" s="36">
        <f t="shared" si="118"/>
        <v>492439.4</v>
      </c>
      <c r="J261" s="36">
        <f t="shared" si="118"/>
        <v>680376.6</v>
      </c>
      <c r="K261" s="36">
        <f t="shared" si="118"/>
        <v>523896.10000000003</v>
      </c>
      <c r="L261" s="36">
        <f t="shared" si="118"/>
        <v>687547.7999999999</v>
      </c>
      <c r="M261" s="36">
        <f t="shared" si="118"/>
        <v>526875.9</v>
      </c>
    </row>
    <row r="262" spans="1:13" ht="15">
      <c r="A262" s="99" t="s">
        <v>192</v>
      </c>
      <c r="B262" s="96" t="s">
        <v>222</v>
      </c>
      <c r="C262" s="114">
        <v>1</v>
      </c>
      <c r="D262" s="96" t="s">
        <v>146</v>
      </c>
      <c r="E262" s="97" t="s">
        <v>193</v>
      </c>
      <c r="F262" s="114"/>
      <c r="G262" s="97"/>
      <c r="H262" s="74">
        <f aca="true" t="shared" si="119" ref="H262:M263">H263</f>
        <v>155000</v>
      </c>
      <c r="I262" s="74">
        <f t="shared" si="119"/>
        <v>0</v>
      </c>
      <c r="J262" s="74">
        <f t="shared" si="119"/>
        <v>156480.5</v>
      </c>
      <c r="K262" s="74">
        <f t="shared" si="119"/>
        <v>0</v>
      </c>
      <c r="L262" s="74">
        <f t="shared" si="119"/>
        <v>160671.9</v>
      </c>
      <c r="M262" s="74">
        <f t="shared" si="119"/>
        <v>0</v>
      </c>
    </row>
    <row r="263" spans="1:13" ht="30">
      <c r="A263" s="99" t="s">
        <v>675</v>
      </c>
      <c r="B263" s="96" t="s">
        <v>222</v>
      </c>
      <c r="C263" s="114">
        <v>1</v>
      </c>
      <c r="D263" s="96" t="s">
        <v>146</v>
      </c>
      <c r="E263" s="97" t="s">
        <v>193</v>
      </c>
      <c r="F263" s="114">
        <v>600</v>
      </c>
      <c r="G263" s="97"/>
      <c r="H263" s="74">
        <f t="shared" si="119"/>
        <v>155000</v>
      </c>
      <c r="I263" s="74">
        <f t="shared" si="119"/>
        <v>0</v>
      </c>
      <c r="J263" s="74">
        <f t="shared" si="119"/>
        <v>156480.5</v>
      </c>
      <c r="K263" s="74">
        <f t="shared" si="119"/>
        <v>0</v>
      </c>
      <c r="L263" s="74">
        <f t="shared" si="119"/>
        <v>160671.9</v>
      </c>
      <c r="M263" s="74">
        <f t="shared" si="119"/>
        <v>0</v>
      </c>
    </row>
    <row r="264" spans="1:13" ht="15">
      <c r="A264" s="99" t="s">
        <v>84</v>
      </c>
      <c r="B264" s="96" t="s">
        <v>222</v>
      </c>
      <c r="C264" s="114">
        <v>1</v>
      </c>
      <c r="D264" s="96" t="s">
        <v>146</v>
      </c>
      <c r="E264" s="97" t="s">
        <v>193</v>
      </c>
      <c r="F264" s="114">
        <v>600</v>
      </c>
      <c r="G264" s="97" t="s">
        <v>85</v>
      </c>
      <c r="H264" s="74">
        <f>'Пр. 10'!I875</f>
        <v>155000</v>
      </c>
      <c r="I264" s="74">
        <f>'Пр. 10'!J875</f>
        <v>0</v>
      </c>
      <c r="J264" s="74">
        <f>'Пр. 10'!K875</f>
        <v>156480.5</v>
      </c>
      <c r="K264" s="74">
        <f>'Пр. 10'!L875</f>
        <v>0</v>
      </c>
      <c r="L264" s="74">
        <f>'Пр. 10'!M875</f>
        <v>160671.9</v>
      </c>
      <c r="M264" s="74">
        <f>'Пр. 10'!N875</f>
        <v>0</v>
      </c>
    </row>
    <row r="265" spans="1:13" ht="105">
      <c r="A265" s="99" t="s">
        <v>224</v>
      </c>
      <c r="B265" s="96" t="s">
        <v>222</v>
      </c>
      <c r="C265" s="114">
        <v>1</v>
      </c>
      <c r="D265" s="96" t="s">
        <v>146</v>
      </c>
      <c r="E265" s="97" t="s">
        <v>225</v>
      </c>
      <c r="F265" s="96" t="s">
        <v>226</v>
      </c>
      <c r="G265" s="97" t="s">
        <v>226</v>
      </c>
      <c r="H265" s="74">
        <f aca="true" t="shared" si="120" ref="H265:M266">H266</f>
        <v>466753.4</v>
      </c>
      <c r="I265" s="74">
        <f t="shared" si="120"/>
        <v>466753.4</v>
      </c>
      <c r="J265" s="74">
        <f t="shared" si="120"/>
        <v>498197.9</v>
      </c>
      <c r="K265" s="74">
        <f t="shared" si="120"/>
        <v>498197.9</v>
      </c>
      <c r="L265" s="74">
        <f t="shared" si="120"/>
        <v>501177.7</v>
      </c>
      <c r="M265" s="74">
        <f t="shared" si="120"/>
        <v>501177.7</v>
      </c>
    </row>
    <row r="266" spans="1:13" ht="30">
      <c r="A266" s="99" t="s">
        <v>675</v>
      </c>
      <c r="B266" s="96" t="s">
        <v>222</v>
      </c>
      <c r="C266" s="114">
        <v>1</v>
      </c>
      <c r="D266" s="96" t="s">
        <v>146</v>
      </c>
      <c r="E266" s="97" t="s">
        <v>225</v>
      </c>
      <c r="F266" s="96" t="s">
        <v>676</v>
      </c>
      <c r="G266" s="97" t="s">
        <v>226</v>
      </c>
      <c r="H266" s="74">
        <f t="shared" si="120"/>
        <v>466753.4</v>
      </c>
      <c r="I266" s="74">
        <f t="shared" si="120"/>
        <v>466753.4</v>
      </c>
      <c r="J266" s="74">
        <f t="shared" si="120"/>
        <v>498197.9</v>
      </c>
      <c r="K266" s="74">
        <f t="shared" si="120"/>
        <v>498197.9</v>
      </c>
      <c r="L266" s="74">
        <f t="shared" si="120"/>
        <v>501177.7</v>
      </c>
      <c r="M266" s="74">
        <f t="shared" si="120"/>
        <v>501177.7</v>
      </c>
    </row>
    <row r="267" spans="1:13" ht="15">
      <c r="A267" s="99" t="s">
        <v>84</v>
      </c>
      <c r="B267" s="96" t="s">
        <v>222</v>
      </c>
      <c r="C267" s="114">
        <v>1</v>
      </c>
      <c r="D267" s="96" t="s">
        <v>146</v>
      </c>
      <c r="E267" s="97" t="s">
        <v>225</v>
      </c>
      <c r="F267" s="96" t="s">
        <v>676</v>
      </c>
      <c r="G267" s="97" t="s">
        <v>85</v>
      </c>
      <c r="H267" s="74">
        <f>'Пр. 10'!I877</f>
        <v>466753.4</v>
      </c>
      <c r="I267" s="74">
        <f>'Пр. 10'!J877</f>
        <v>466753.4</v>
      </c>
      <c r="J267" s="74">
        <f>'Пр. 10'!K877</f>
        <v>498197.9</v>
      </c>
      <c r="K267" s="74">
        <f>'Пр. 10'!L877</f>
        <v>498197.9</v>
      </c>
      <c r="L267" s="74">
        <f>'Пр. 10'!M877</f>
        <v>501177.7</v>
      </c>
      <c r="M267" s="74">
        <f>'Пр. 10'!N877</f>
        <v>501177.7</v>
      </c>
    </row>
    <row r="268" spans="1:13" ht="30" hidden="1">
      <c r="A268" s="99" t="s">
        <v>227</v>
      </c>
      <c r="B268" s="96" t="s">
        <v>222</v>
      </c>
      <c r="C268" s="114">
        <v>1</v>
      </c>
      <c r="D268" s="96" t="s">
        <v>146</v>
      </c>
      <c r="E268" s="97" t="s">
        <v>228</v>
      </c>
      <c r="F268" s="96"/>
      <c r="G268" s="97"/>
      <c r="H268" s="249"/>
      <c r="I268" s="249"/>
      <c r="J268" s="249"/>
      <c r="K268" s="249"/>
      <c r="L268" s="249"/>
      <c r="M268" s="249"/>
    </row>
    <row r="269" spans="1:13" ht="30" hidden="1">
      <c r="A269" s="99" t="s">
        <v>675</v>
      </c>
      <c r="B269" s="96" t="s">
        <v>222</v>
      </c>
      <c r="C269" s="114">
        <v>1</v>
      </c>
      <c r="D269" s="96" t="s">
        <v>146</v>
      </c>
      <c r="E269" s="97" t="s">
        <v>228</v>
      </c>
      <c r="F269" s="96" t="s">
        <v>676</v>
      </c>
      <c r="G269" s="97"/>
      <c r="H269" s="249"/>
      <c r="I269" s="249"/>
      <c r="J269" s="249"/>
      <c r="K269" s="249"/>
      <c r="L269" s="249"/>
      <c r="M269" s="249"/>
    </row>
    <row r="270" spans="1:13" ht="27" customHeight="1" hidden="1">
      <c r="A270" s="99" t="s">
        <v>84</v>
      </c>
      <c r="B270" s="96" t="s">
        <v>222</v>
      </c>
      <c r="C270" s="114">
        <v>1</v>
      </c>
      <c r="D270" s="96" t="s">
        <v>146</v>
      </c>
      <c r="E270" s="97" t="s">
        <v>228</v>
      </c>
      <c r="F270" s="96" t="s">
        <v>676</v>
      </c>
      <c r="G270" s="97" t="s">
        <v>85</v>
      </c>
      <c r="H270" s="74">
        <f>'Пр. 10'!I879</f>
        <v>0</v>
      </c>
      <c r="I270" s="74">
        <f>'Пр. 10'!J879</f>
        <v>0</v>
      </c>
      <c r="J270" s="74">
        <f>'Пр. 10'!K879</f>
        <v>0</v>
      </c>
      <c r="K270" s="74">
        <f>'Пр. 10'!L879</f>
        <v>0</v>
      </c>
      <c r="L270" s="74">
        <f>'Пр. 10'!M879</f>
        <v>0</v>
      </c>
      <c r="M270" s="74">
        <f>'Пр. 10'!N879</f>
        <v>0</v>
      </c>
    </row>
    <row r="271" spans="1:13" ht="63.75" customHeight="1" hidden="1">
      <c r="A271" s="108" t="s">
        <v>1087</v>
      </c>
      <c r="B271" s="97" t="s">
        <v>222</v>
      </c>
      <c r="C271" s="97" t="s">
        <v>130</v>
      </c>
      <c r="D271" s="96" t="s">
        <v>146</v>
      </c>
      <c r="E271" s="97" t="s">
        <v>1093</v>
      </c>
      <c r="F271" s="96" t="s">
        <v>226</v>
      </c>
      <c r="G271" s="97"/>
      <c r="H271" s="74">
        <f aca="true" t="shared" si="121" ref="H271:M272">H272</f>
        <v>0</v>
      </c>
      <c r="I271" s="74">
        <f t="shared" si="121"/>
        <v>0</v>
      </c>
      <c r="J271" s="74">
        <f t="shared" si="121"/>
        <v>0</v>
      </c>
      <c r="K271" s="74">
        <f t="shared" si="121"/>
        <v>0</v>
      </c>
      <c r="L271" s="74">
        <f t="shared" si="121"/>
        <v>0</v>
      </c>
      <c r="M271" s="74">
        <f t="shared" si="121"/>
        <v>0</v>
      </c>
    </row>
    <row r="272" spans="1:13" ht="34.5" customHeight="1" hidden="1">
      <c r="A272" s="108" t="s">
        <v>675</v>
      </c>
      <c r="B272" s="97" t="s">
        <v>222</v>
      </c>
      <c r="C272" s="97" t="s">
        <v>130</v>
      </c>
      <c r="D272" s="96" t="s">
        <v>146</v>
      </c>
      <c r="E272" s="97" t="s">
        <v>1093</v>
      </c>
      <c r="F272" s="96" t="s">
        <v>676</v>
      </c>
      <c r="G272" s="97"/>
      <c r="H272" s="74">
        <f t="shared" si="121"/>
        <v>0</v>
      </c>
      <c r="I272" s="74">
        <f t="shared" si="121"/>
        <v>0</v>
      </c>
      <c r="J272" s="74">
        <f t="shared" si="121"/>
        <v>0</v>
      </c>
      <c r="K272" s="74">
        <f t="shared" si="121"/>
        <v>0</v>
      </c>
      <c r="L272" s="74">
        <f t="shared" si="121"/>
        <v>0</v>
      </c>
      <c r="M272" s="74">
        <f t="shared" si="121"/>
        <v>0</v>
      </c>
    </row>
    <row r="273" spans="1:13" ht="23.25" customHeight="1" hidden="1">
      <c r="A273" s="99" t="s">
        <v>84</v>
      </c>
      <c r="B273" s="97" t="s">
        <v>222</v>
      </c>
      <c r="C273" s="97" t="s">
        <v>130</v>
      </c>
      <c r="D273" s="96" t="s">
        <v>146</v>
      </c>
      <c r="E273" s="97" t="s">
        <v>1093</v>
      </c>
      <c r="F273" s="96" t="s">
        <v>676</v>
      </c>
      <c r="G273" s="97" t="s">
        <v>85</v>
      </c>
      <c r="H273" s="74">
        <f>'Пр. 10'!I881</f>
        <v>0</v>
      </c>
      <c r="I273" s="74">
        <f>'Пр. 10'!J881</f>
        <v>0</v>
      </c>
      <c r="J273" s="74">
        <f>'Пр. 10'!K881</f>
        <v>0</v>
      </c>
      <c r="K273" s="74">
        <f>'Пр. 10'!L881</f>
        <v>0</v>
      </c>
      <c r="L273" s="74">
        <f>'Пр. 10'!M881</f>
        <v>0</v>
      </c>
      <c r="M273" s="74">
        <f>'Пр. 10'!N881</f>
        <v>0</v>
      </c>
    </row>
    <row r="274" spans="1:13" s="5" customFormat="1" ht="45">
      <c r="A274" s="99" t="s">
        <v>231</v>
      </c>
      <c r="B274" s="96" t="s">
        <v>222</v>
      </c>
      <c r="C274" s="114">
        <v>1</v>
      </c>
      <c r="D274" s="96" t="s">
        <v>146</v>
      </c>
      <c r="E274" s="97" t="s">
        <v>232</v>
      </c>
      <c r="F274" s="96" t="s">
        <v>226</v>
      </c>
      <c r="G274" s="97" t="s">
        <v>226</v>
      </c>
      <c r="H274" s="74">
        <f aca="true" t="shared" si="122" ref="H274:M274">H275+H277+H279</f>
        <v>25686</v>
      </c>
      <c r="I274" s="74">
        <f t="shared" si="122"/>
        <v>25686</v>
      </c>
      <c r="J274" s="74">
        <f t="shared" si="122"/>
        <v>25698.2</v>
      </c>
      <c r="K274" s="74">
        <f t="shared" si="122"/>
        <v>25698.2</v>
      </c>
      <c r="L274" s="74">
        <f t="shared" si="122"/>
        <v>25698.2</v>
      </c>
      <c r="M274" s="74">
        <f t="shared" si="122"/>
        <v>25698.2</v>
      </c>
    </row>
    <row r="275" spans="1:13" ht="60">
      <c r="A275" s="99" t="s">
        <v>667</v>
      </c>
      <c r="B275" s="96" t="s">
        <v>222</v>
      </c>
      <c r="C275" s="114">
        <v>1</v>
      </c>
      <c r="D275" s="96" t="s">
        <v>146</v>
      </c>
      <c r="E275" s="97" t="s">
        <v>232</v>
      </c>
      <c r="F275" s="96" t="s">
        <v>668</v>
      </c>
      <c r="G275" s="97"/>
      <c r="H275" s="74">
        <f aca="true" t="shared" si="123" ref="H275:M275">H276</f>
        <v>778.3</v>
      </c>
      <c r="I275" s="74">
        <f t="shared" si="123"/>
        <v>778.3</v>
      </c>
      <c r="J275" s="74">
        <f t="shared" si="123"/>
        <v>778.3</v>
      </c>
      <c r="K275" s="74">
        <f t="shared" si="123"/>
        <v>778.3</v>
      </c>
      <c r="L275" s="74">
        <f t="shared" si="123"/>
        <v>778.3</v>
      </c>
      <c r="M275" s="74">
        <f t="shared" si="123"/>
        <v>778.3</v>
      </c>
    </row>
    <row r="276" spans="1:13" ht="15">
      <c r="A276" s="99" t="s">
        <v>94</v>
      </c>
      <c r="B276" s="96" t="s">
        <v>222</v>
      </c>
      <c r="C276" s="114">
        <v>1</v>
      </c>
      <c r="D276" s="96" t="s">
        <v>146</v>
      </c>
      <c r="E276" s="97" t="s">
        <v>232</v>
      </c>
      <c r="F276" s="96" t="s">
        <v>668</v>
      </c>
      <c r="G276" s="97" t="s">
        <v>95</v>
      </c>
      <c r="H276" s="74">
        <f>'Пр. 10'!I840</f>
        <v>778.3</v>
      </c>
      <c r="I276" s="74">
        <f>'Пр. 10'!J840</f>
        <v>778.3</v>
      </c>
      <c r="J276" s="74">
        <f>'Пр. 10'!K840</f>
        <v>778.3</v>
      </c>
      <c r="K276" s="74">
        <f>'Пр. 10'!L840</f>
        <v>778.3</v>
      </c>
      <c r="L276" s="74">
        <f>'Пр. 10'!M840</f>
        <v>778.3</v>
      </c>
      <c r="M276" s="74">
        <f>'Пр. 10'!N840</f>
        <v>778.3</v>
      </c>
    </row>
    <row r="277" spans="1:13" ht="30">
      <c r="A277" s="99" t="s">
        <v>670</v>
      </c>
      <c r="B277" s="96" t="s">
        <v>222</v>
      </c>
      <c r="C277" s="114">
        <v>1</v>
      </c>
      <c r="D277" s="96" t="s">
        <v>146</v>
      </c>
      <c r="E277" s="97" t="s">
        <v>232</v>
      </c>
      <c r="F277" s="96" t="s">
        <v>669</v>
      </c>
      <c r="G277" s="97"/>
      <c r="H277" s="74">
        <f aca="true" t="shared" si="124" ref="H277:M277">H278</f>
        <v>155.7</v>
      </c>
      <c r="I277" s="74">
        <f t="shared" si="124"/>
        <v>155.7</v>
      </c>
      <c r="J277" s="74">
        <f t="shared" si="124"/>
        <v>155.7</v>
      </c>
      <c r="K277" s="74">
        <f t="shared" si="124"/>
        <v>155.7</v>
      </c>
      <c r="L277" s="74">
        <f t="shared" si="124"/>
        <v>155.7</v>
      </c>
      <c r="M277" s="74">
        <f t="shared" si="124"/>
        <v>155.7</v>
      </c>
    </row>
    <row r="278" spans="1:13" ht="15">
      <c r="A278" s="99" t="s">
        <v>94</v>
      </c>
      <c r="B278" s="96" t="s">
        <v>222</v>
      </c>
      <c r="C278" s="114">
        <v>1</v>
      </c>
      <c r="D278" s="96" t="s">
        <v>146</v>
      </c>
      <c r="E278" s="97" t="s">
        <v>232</v>
      </c>
      <c r="F278" s="96" t="s">
        <v>669</v>
      </c>
      <c r="G278" s="97" t="s">
        <v>95</v>
      </c>
      <c r="H278" s="74">
        <f>'Пр. 10'!I841</f>
        <v>155.7</v>
      </c>
      <c r="I278" s="74">
        <f>'Пр. 10'!J841</f>
        <v>155.7</v>
      </c>
      <c r="J278" s="74">
        <f>'Пр. 10'!K841</f>
        <v>155.7</v>
      </c>
      <c r="K278" s="74">
        <f>'Пр. 10'!L841</f>
        <v>155.7</v>
      </c>
      <c r="L278" s="74">
        <f>'Пр. 10'!M841</f>
        <v>155.7</v>
      </c>
      <c r="M278" s="74">
        <f>'Пр. 10'!N841</f>
        <v>155.7</v>
      </c>
    </row>
    <row r="279" spans="1:13" ht="30">
      <c r="A279" s="108" t="s">
        <v>675</v>
      </c>
      <c r="B279" s="96" t="s">
        <v>222</v>
      </c>
      <c r="C279" s="114">
        <v>1</v>
      </c>
      <c r="D279" s="96" t="s">
        <v>146</v>
      </c>
      <c r="E279" s="97" t="s">
        <v>232</v>
      </c>
      <c r="F279" s="96" t="s">
        <v>676</v>
      </c>
      <c r="G279" s="97" t="s">
        <v>226</v>
      </c>
      <c r="H279" s="74">
        <f aca="true" t="shared" si="125" ref="H279:M279">H280</f>
        <v>24752</v>
      </c>
      <c r="I279" s="74">
        <f t="shared" si="125"/>
        <v>24752</v>
      </c>
      <c r="J279" s="74">
        <f t="shared" si="125"/>
        <v>24764.2</v>
      </c>
      <c r="K279" s="74">
        <f t="shared" si="125"/>
        <v>24764.2</v>
      </c>
      <c r="L279" s="74">
        <f t="shared" si="125"/>
        <v>24764.2</v>
      </c>
      <c r="M279" s="74">
        <f t="shared" si="125"/>
        <v>24764.2</v>
      </c>
    </row>
    <row r="280" spans="1:13" ht="15">
      <c r="A280" s="99" t="s">
        <v>108</v>
      </c>
      <c r="B280" s="96" t="s">
        <v>222</v>
      </c>
      <c r="C280" s="114">
        <v>1</v>
      </c>
      <c r="D280" s="96" t="s">
        <v>146</v>
      </c>
      <c r="E280" s="97" t="s">
        <v>232</v>
      </c>
      <c r="F280" s="96" t="s">
        <v>676</v>
      </c>
      <c r="G280" s="97" t="s">
        <v>109</v>
      </c>
      <c r="H280" s="74">
        <f>'Пр. 10'!I1087</f>
        <v>24752</v>
      </c>
      <c r="I280" s="74">
        <f>'Пр. 10'!J1087</f>
        <v>24752</v>
      </c>
      <c r="J280" s="74">
        <f>'Пр. 10'!K1087</f>
        <v>24764.2</v>
      </c>
      <c r="K280" s="74">
        <f>'Пр. 10'!L1087</f>
        <v>24764.2</v>
      </c>
      <c r="L280" s="74">
        <f>'Пр. 10'!M1087</f>
        <v>24764.2</v>
      </c>
      <c r="M280" s="74">
        <f>'Пр. 10'!N1087</f>
        <v>24764.2</v>
      </c>
    </row>
    <row r="281" spans="1:13" s="9" customFormat="1" ht="28.5">
      <c r="A281" s="113" t="s">
        <v>233</v>
      </c>
      <c r="B281" s="67" t="s">
        <v>222</v>
      </c>
      <c r="C281" s="92">
        <v>1</v>
      </c>
      <c r="D281" s="67" t="s">
        <v>159</v>
      </c>
      <c r="E281" s="93" t="s">
        <v>149</v>
      </c>
      <c r="F281" s="92"/>
      <c r="G281" s="93"/>
      <c r="H281" s="36">
        <f aca="true" t="shared" si="126" ref="H281:M281">H285+H288+H282+H294+H300+H297+H291+H303</f>
        <v>7678.700000000001</v>
      </c>
      <c r="I281" s="36">
        <f t="shared" si="126"/>
        <v>3389.1</v>
      </c>
      <c r="J281" s="36">
        <f t="shared" si="126"/>
        <v>2955.7</v>
      </c>
      <c r="K281" s="36">
        <f t="shared" si="126"/>
        <v>2066.1</v>
      </c>
      <c r="L281" s="36">
        <f t="shared" si="126"/>
        <v>5748.7</v>
      </c>
      <c r="M281" s="36">
        <f t="shared" si="126"/>
        <v>1859.1</v>
      </c>
    </row>
    <row r="282" spans="1:13" ht="15">
      <c r="A282" s="104" t="s">
        <v>234</v>
      </c>
      <c r="B282" s="96" t="s">
        <v>222</v>
      </c>
      <c r="C282" s="114">
        <v>1</v>
      </c>
      <c r="D282" s="96" t="s">
        <v>159</v>
      </c>
      <c r="E282" s="97" t="s">
        <v>201</v>
      </c>
      <c r="F282" s="114"/>
      <c r="G282" s="97"/>
      <c r="H282" s="74">
        <f aca="true" t="shared" si="127" ref="H282:M283">H283</f>
        <v>0</v>
      </c>
      <c r="I282" s="74">
        <f t="shared" si="127"/>
        <v>0</v>
      </c>
      <c r="J282" s="74">
        <f t="shared" si="127"/>
        <v>0</v>
      </c>
      <c r="K282" s="74">
        <f t="shared" si="127"/>
        <v>0</v>
      </c>
      <c r="L282" s="74">
        <f t="shared" si="127"/>
        <v>2000</v>
      </c>
      <c r="M282" s="74">
        <f t="shared" si="127"/>
        <v>0</v>
      </c>
    </row>
    <row r="283" spans="1:13" ht="30">
      <c r="A283" s="99" t="s">
        <v>675</v>
      </c>
      <c r="B283" s="96" t="s">
        <v>222</v>
      </c>
      <c r="C283" s="114">
        <v>1</v>
      </c>
      <c r="D283" s="96" t="s">
        <v>159</v>
      </c>
      <c r="E283" s="97" t="s">
        <v>201</v>
      </c>
      <c r="F283" s="114">
        <v>600</v>
      </c>
      <c r="G283" s="97"/>
      <c r="H283" s="74">
        <f t="shared" si="127"/>
        <v>0</v>
      </c>
      <c r="I283" s="74">
        <f t="shared" si="127"/>
        <v>0</v>
      </c>
      <c r="J283" s="74">
        <f t="shared" si="127"/>
        <v>0</v>
      </c>
      <c r="K283" s="74">
        <f t="shared" si="127"/>
        <v>0</v>
      </c>
      <c r="L283" s="74">
        <f t="shared" si="127"/>
        <v>2000</v>
      </c>
      <c r="M283" s="74">
        <f t="shared" si="127"/>
        <v>0</v>
      </c>
    </row>
    <row r="284" spans="1:13" ht="15">
      <c r="A284" s="99" t="s">
        <v>84</v>
      </c>
      <c r="B284" s="96" t="s">
        <v>222</v>
      </c>
      <c r="C284" s="114">
        <v>1</v>
      </c>
      <c r="D284" s="96" t="s">
        <v>159</v>
      </c>
      <c r="E284" s="97" t="s">
        <v>201</v>
      </c>
      <c r="F284" s="114">
        <v>600</v>
      </c>
      <c r="G284" s="97" t="s">
        <v>85</v>
      </c>
      <c r="H284" s="74">
        <f>'Пр. 10'!I884</f>
        <v>0</v>
      </c>
      <c r="I284" s="74">
        <f>'Пр. 10'!J884</f>
        <v>0</v>
      </c>
      <c r="J284" s="74">
        <f>'Пр. 10'!K884</f>
        <v>0</v>
      </c>
      <c r="K284" s="74">
        <f>'Пр. 10'!L884</f>
        <v>0</v>
      </c>
      <c r="L284" s="74">
        <f>'Пр. 10'!M884</f>
        <v>2000</v>
      </c>
      <c r="M284" s="74">
        <f>'Пр. 10'!N884</f>
        <v>0</v>
      </c>
    </row>
    <row r="285" spans="1:13" ht="30" hidden="1">
      <c r="A285" s="99" t="s">
        <v>235</v>
      </c>
      <c r="B285" s="96" t="s">
        <v>222</v>
      </c>
      <c r="C285" s="114">
        <v>1</v>
      </c>
      <c r="D285" s="96" t="s">
        <v>159</v>
      </c>
      <c r="E285" s="96" t="s">
        <v>236</v>
      </c>
      <c r="F285" s="96"/>
      <c r="G285" s="97"/>
      <c r="H285" s="74">
        <f aca="true" t="shared" si="128" ref="H285:M286">H286</f>
        <v>0</v>
      </c>
      <c r="I285" s="74">
        <f t="shared" si="128"/>
        <v>0</v>
      </c>
      <c r="J285" s="74">
        <f t="shared" si="128"/>
        <v>0</v>
      </c>
      <c r="K285" s="74">
        <f t="shared" si="128"/>
        <v>0</v>
      </c>
      <c r="L285" s="74">
        <f t="shared" si="128"/>
        <v>0</v>
      </c>
      <c r="M285" s="74">
        <f t="shared" si="128"/>
        <v>0</v>
      </c>
    </row>
    <row r="286" spans="1:13" ht="30" hidden="1">
      <c r="A286" s="22" t="s">
        <v>675</v>
      </c>
      <c r="B286" s="96" t="s">
        <v>222</v>
      </c>
      <c r="C286" s="114">
        <v>1</v>
      </c>
      <c r="D286" s="96" t="s">
        <v>159</v>
      </c>
      <c r="E286" s="96" t="s">
        <v>236</v>
      </c>
      <c r="F286" s="96" t="s">
        <v>676</v>
      </c>
      <c r="G286" s="97"/>
      <c r="H286" s="74">
        <f t="shared" si="128"/>
        <v>0</v>
      </c>
      <c r="I286" s="74">
        <f t="shared" si="128"/>
        <v>0</v>
      </c>
      <c r="J286" s="74">
        <f t="shared" si="128"/>
        <v>0</v>
      </c>
      <c r="K286" s="74">
        <f t="shared" si="128"/>
        <v>0</v>
      </c>
      <c r="L286" s="74">
        <f t="shared" si="128"/>
        <v>0</v>
      </c>
      <c r="M286" s="74">
        <f t="shared" si="128"/>
        <v>0</v>
      </c>
    </row>
    <row r="287" spans="1:13" ht="15" hidden="1">
      <c r="A287" s="99" t="s">
        <v>84</v>
      </c>
      <c r="B287" s="96" t="s">
        <v>222</v>
      </c>
      <c r="C287" s="114">
        <v>1</v>
      </c>
      <c r="D287" s="96" t="s">
        <v>159</v>
      </c>
      <c r="E287" s="96" t="s">
        <v>236</v>
      </c>
      <c r="F287" s="96" t="s">
        <v>676</v>
      </c>
      <c r="G287" s="97" t="s">
        <v>85</v>
      </c>
      <c r="H287" s="74">
        <f>'Пр. 10'!I886</f>
        <v>0</v>
      </c>
      <c r="I287" s="74">
        <f>'Пр. 10'!J886</f>
        <v>0</v>
      </c>
      <c r="J287" s="74">
        <f>'Пр. 10'!K886</f>
        <v>0</v>
      </c>
      <c r="K287" s="74">
        <f>'Пр. 10'!L886</f>
        <v>0</v>
      </c>
      <c r="L287" s="74">
        <f>'Пр. 10'!M886</f>
        <v>0</v>
      </c>
      <c r="M287" s="74">
        <f>'Пр. 10'!N886</f>
        <v>0</v>
      </c>
    </row>
    <row r="288" spans="1:13" ht="15">
      <c r="A288" s="99" t="s">
        <v>909</v>
      </c>
      <c r="B288" s="96" t="s">
        <v>222</v>
      </c>
      <c r="C288" s="114">
        <v>1</v>
      </c>
      <c r="D288" s="96" t="s">
        <v>159</v>
      </c>
      <c r="E288" s="96" t="s">
        <v>237</v>
      </c>
      <c r="F288" s="96"/>
      <c r="G288" s="97"/>
      <c r="H288" s="74">
        <f aca="true" t="shared" si="129" ref="H288:M289">H289</f>
        <v>462.4</v>
      </c>
      <c r="I288" s="74">
        <f t="shared" si="129"/>
        <v>0</v>
      </c>
      <c r="J288" s="74">
        <f t="shared" si="129"/>
        <v>660</v>
      </c>
      <c r="K288" s="74">
        <f t="shared" si="129"/>
        <v>0</v>
      </c>
      <c r="L288" s="74">
        <f t="shared" si="129"/>
        <v>1683</v>
      </c>
      <c r="M288" s="74">
        <f t="shared" si="129"/>
        <v>0</v>
      </c>
    </row>
    <row r="289" spans="1:13" ht="30">
      <c r="A289" s="22" t="s">
        <v>675</v>
      </c>
      <c r="B289" s="96" t="s">
        <v>222</v>
      </c>
      <c r="C289" s="114">
        <v>1</v>
      </c>
      <c r="D289" s="96" t="s">
        <v>159</v>
      </c>
      <c r="E289" s="96" t="s">
        <v>237</v>
      </c>
      <c r="F289" s="96" t="s">
        <v>676</v>
      </c>
      <c r="G289" s="97"/>
      <c r="H289" s="74">
        <f t="shared" si="129"/>
        <v>462.4</v>
      </c>
      <c r="I289" s="74">
        <f t="shared" si="129"/>
        <v>0</v>
      </c>
      <c r="J289" s="74">
        <f t="shared" si="129"/>
        <v>660</v>
      </c>
      <c r="K289" s="74">
        <f t="shared" si="129"/>
        <v>0</v>
      </c>
      <c r="L289" s="74">
        <f t="shared" si="129"/>
        <v>1683</v>
      </c>
      <c r="M289" s="74">
        <f t="shared" si="129"/>
        <v>0</v>
      </c>
    </row>
    <row r="290" spans="1:13" ht="15">
      <c r="A290" s="99" t="s">
        <v>84</v>
      </c>
      <c r="B290" s="96" t="s">
        <v>222</v>
      </c>
      <c r="C290" s="114">
        <v>1</v>
      </c>
      <c r="D290" s="96" t="s">
        <v>159</v>
      </c>
      <c r="E290" s="96" t="s">
        <v>237</v>
      </c>
      <c r="F290" s="96" t="s">
        <v>676</v>
      </c>
      <c r="G290" s="97" t="s">
        <v>85</v>
      </c>
      <c r="H290" s="74">
        <f>'Пр. 10'!I888</f>
        <v>462.4</v>
      </c>
      <c r="I290" s="74">
        <f>'Пр. 10'!J888</f>
        <v>0</v>
      </c>
      <c r="J290" s="74">
        <f>'Пр. 10'!K888</f>
        <v>660</v>
      </c>
      <c r="K290" s="74">
        <f>'Пр. 10'!L888</f>
        <v>0</v>
      </c>
      <c r="L290" s="74">
        <f>'Пр. 10'!M888</f>
        <v>1683</v>
      </c>
      <c r="M290" s="74">
        <f>'Пр. 10'!N888</f>
        <v>0</v>
      </c>
    </row>
    <row r="291" spans="1:13" ht="30" hidden="1">
      <c r="A291" s="106" t="s">
        <v>730</v>
      </c>
      <c r="B291" s="97" t="s">
        <v>222</v>
      </c>
      <c r="C291" s="97" t="s">
        <v>130</v>
      </c>
      <c r="D291" s="97" t="s">
        <v>159</v>
      </c>
      <c r="E291" s="97" t="s">
        <v>729</v>
      </c>
      <c r="F291" s="96"/>
      <c r="G291" s="97"/>
      <c r="H291" s="74">
        <f aca="true" t="shared" si="130" ref="H291:M292">H292</f>
        <v>0</v>
      </c>
      <c r="I291" s="74">
        <f t="shared" si="130"/>
        <v>0</v>
      </c>
      <c r="J291" s="74">
        <f t="shared" si="130"/>
        <v>0</v>
      </c>
      <c r="K291" s="74">
        <f t="shared" si="130"/>
        <v>0</v>
      </c>
      <c r="L291" s="74">
        <f t="shared" si="130"/>
        <v>0</v>
      </c>
      <c r="M291" s="74">
        <f t="shared" si="130"/>
        <v>0</v>
      </c>
    </row>
    <row r="292" spans="1:13" ht="30" hidden="1">
      <c r="A292" s="106" t="s">
        <v>675</v>
      </c>
      <c r="B292" s="97" t="s">
        <v>222</v>
      </c>
      <c r="C292" s="97" t="s">
        <v>130</v>
      </c>
      <c r="D292" s="97" t="s">
        <v>159</v>
      </c>
      <c r="E292" s="97" t="s">
        <v>729</v>
      </c>
      <c r="F292" s="96" t="s">
        <v>676</v>
      </c>
      <c r="G292" s="97"/>
      <c r="H292" s="74">
        <f t="shared" si="130"/>
        <v>0</v>
      </c>
      <c r="I292" s="74">
        <f t="shared" si="130"/>
        <v>0</v>
      </c>
      <c r="J292" s="74">
        <f t="shared" si="130"/>
        <v>0</v>
      </c>
      <c r="K292" s="74">
        <f t="shared" si="130"/>
        <v>0</v>
      </c>
      <c r="L292" s="74">
        <f t="shared" si="130"/>
        <v>0</v>
      </c>
      <c r="M292" s="74">
        <f t="shared" si="130"/>
        <v>0</v>
      </c>
    </row>
    <row r="293" spans="1:13" ht="15" hidden="1">
      <c r="A293" s="99" t="s">
        <v>84</v>
      </c>
      <c r="B293" s="97" t="s">
        <v>222</v>
      </c>
      <c r="C293" s="97" t="s">
        <v>130</v>
      </c>
      <c r="D293" s="97" t="s">
        <v>159</v>
      </c>
      <c r="E293" s="97" t="s">
        <v>729</v>
      </c>
      <c r="F293" s="96" t="s">
        <v>676</v>
      </c>
      <c r="G293" s="97" t="s">
        <v>85</v>
      </c>
      <c r="H293" s="74">
        <f>'Пр. 10'!I890</f>
        <v>0</v>
      </c>
      <c r="I293" s="74">
        <f>'Пр. 10'!J890</f>
        <v>0</v>
      </c>
      <c r="J293" s="74">
        <f>'Пр. 10'!K890</f>
        <v>0</v>
      </c>
      <c r="K293" s="74">
        <f>'Пр. 10'!L890</f>
        <v>0</v>
      </c>
      <c r="L293" s="74">
        <f>'Пр. 10'!M890</f>
        <v>0</v>
      </c>
      <c r="M293" s="74">
        <f>'Пр. 10'!N890</f>
        <v>0</v>
      </c>
    </row>
    <row r="294" spans="1:13" ht="30">
      <c r="A294" s="99" t="s">
        <v>230</v>
      </c>
      <c r="B294" s="97" t="s">
        <v>222</v>
      </c>
      <c r="C294" s="97" t="s">
        <v>130</v>
      </c>
      <c r="D294" s="96" t="s">
        <v>159</v>
      </c>
      <c r="E294" s="97" t="s">
        <v>855</v>
      </c>
      <c r="F294" s="96"/>
      <c r="G294" s="97"/>
      <c r="H294" s="74">
        <f aca="true" t="shared" si="131" ref="H294:M295">H295</f>
        <v>2065.7</v>
      </c>
      <c r="I294" s="74">
        <f t="shared" si="131"/>
        <v>1859.1</v>
      </c>
      <c r="J294" s="74">
        <f t="shared" si="131"/>
        <v>2295.7</v>
      </c>
      <c r="K294" s="74">
        <f t="shared" si="131"/>
        <v>2066.1</v>
      </c>
      <c r="L294" s="74">
        <f t="shared" si="131"/>
        <v>2065.7</v>
      </c>
      <c r="M294" s="74">
        <f t="shared" si="131"/>
        <v>1859.1</v>
      </c>
    </row>
    <row r="295" spans="1:13" ht="30">
      <c r="A295" s="99" t="s">
        <v>675</v>
      </c>
      <c r="B295" s="97" t="s">
        <v>222</v>
      </c>
      <c r="C295" s="97" t="s">
        <v>130</v>
      </c>
      <c r="D295" s="96" t="s">
        <v>159</v>
      </c>
      <c r="E295" s="97" t="s">
        <v>855</v>
      </c>
      <c r="F295" s="96" t="s">
        <v>676</v>
      </c>
      <c r="G295" s="97"/>
      <c r="H295" s="74">
        <f t="shared" si="131"/>
        <v>2065.7</v>
      </c>
      <c r="I295" s="74">
        <f t="shared" si="131"/>
        <v>1859.1</v>
      </c>
      <c r="J295" s="74">
        <f t="shared" si="131"/>
        <v>2295.7</v>
      </c>
      <c r="K295" s="74">
        <f t="shared" si="131"/>
        <v>2066.1</v>
      </c>
      <c r="L295" s="74">
        <f t="shared" si="131"/>
        <v>2065.7</v>
      </c>
      <c r="M295" s="74">
        <f t="shared" si="131"/>
        <v>1859.1</v>
      </c>
    </row>
    <row r="296" spans="1:13" ht="15">
      <c r="A296" s="99" t="s">
        <v>84</v>
      </c>
      <c r="B296" s="97" t="s">
        <v>222</v>
      </c>
      <c r="C296" s="97" t="s">
        <v>130</v>
      </c>
      <c r="D296" s="96" t="s">
        <v>159</v>
      </c>
      <c r="E296" s="97" t="s">
        <v>855</v>
      </c>
      <c r="F296" s="96" t="s">
        <v>676</v>
      </c>
      <c r="G296" s="97" t="s">
        <v>85</v>
      </c>
      <c r="H296" s="74">
        <f>'Пр. 10'!I892</f>
        <v>2065.7</v>
      </c>
      <c r="I296" s="74">
        <f>'Пр. 10'!J892</f>
        <v>1859.1</v>
      </c>
      <c r="J296" s="74">
        <f>'Пр. 10'!K892</f>
        <v>2295.7</v>
      </c>
      <c r="K296" s="74">
        <f>'Пр. 10'!L892</f>
        <v>2066.1</v>
      </c>
      <c r="L296" s="74">
        <f>'Пр. 10'!M892</f>
        <v>2065.7</v>
      </c>
      <c r="M296" s="74">
        <f>'Пр. 10'!N892</f>
        <v>1859.1</v>
      </c>
    </row>
    <row r="297" spans="1:13" ht="30" hidden="1">
      <c r="A297" s="106" t="s">
        <v>716</v>
      </c>
      <c r="B297" s="97" t="s">
        <v>222</v>
      </c>
      <c r="C297" s="97" t="s">
        <v>130</v>
      </c>
      <c r="D297" s="96" t="s">
        <v>159</v>
      </c>
      <c r="E297" s="97" t="s">
        <v>717</v>
      </c>
      <c r="F297" s="96"/>
      <c r="G297" s="97"/>
      <c r="H297" s="74">
        <f aca="true" t="shared" si="132" ref="H297:M298">H298</f>
        <v>0</v>
      </c>
      <c r="I297" s="74">
        <f t="shared" si="132"/>
        <v>0</v>
      </c>
      <c r="J297" s="74">
        <f t="shared" si="132"/>
        <v>0</v>
      </c>
      <c r="K297" s="74">
        <f t="shared" si="132"/>
        <v>0</v>
      </c>
      <c r="L297" s="74">
        <f t="shared" si="132"/>
        <v>0</v>
      </c>
      <c r="M297" s="74">
        <f t="shared" si="132"/>
        <v>0</v>
      </c>
    </row>
    <row r="298" spans="1:13" ht="30" hidden="1">
      <c r="A298" s="106" t="s">
        <v>675</v>
      </c>
      <c r="B298" s="97" t="s">
        <v>222</v>
      </c>
      <c r="C298" s="97" t="s">
        <v>130</v>
      </c>
      <c r="D298" s="96" t="s">
        <v>159</v>
      </c>
      <c r="E298" s="97" t="s">
        <v>717</v>
      </c>
      <c r="F298" s="96" t="s">
        <v>676</v>
      </c>
      <c r="G298" s="97"/>
      <c r="H298" s="74">
        <f t="shared" si="132"/>
        <v>0</v>
      </c>
      <c r="I298" s="74">
        <f t="shared" si="132"/>
        <v>0</v>
      </c>
      <c r="J298" s="74">
        <f t="shared" si="132"/>
        <v>0</v>
      </c>
      <c r="K298" s="74">
        <f t="shared" si="132"/>
        <v>0</v>
      </c>
      <c r="L298" s="74">
        <f t="shared" si="132"/>
        <v>0</v>
      </c>
      <c r="M298" s="74">
        <f t="shared" si="132"/>
        <v>0</v>
      </c>
    </row>
    <row r="299" spans="1:13" ht="15" hidden="1">
      <c r="A299" s="99" t="s">
        <v>84</v>
      </c>
      <c r="B299" s="97" t="s">
        <v>222</v>
      </c>
      <c r="C299" s="97" t="s">
        <v>130</v>
      </c>
      <c r="D299" s="96" t="s">
        <v>159</v>
      </c>
      <c r="E299" s="97" t="s">
        <v>717</v>
      </c>
      <c r="F299" s="96" t="s">
        <v>676</v>
      </c>
      <c r="G299" s="97" t="s">
        <v>85</v>
      </c>
      <c r="H299" s="74">
        <f>'Пр. 10'!I894</f>
        <v>0</v>
      </c>
      <c r="I299" s="74">
        <f>'Пр. 10'!J894</f>
        <v>0</v>
      </c>
      <c r="J299" s="74">
        <f>'Пр. 10'!K894</f>
        <v>0</v>
      </c>
      <c r="K299" s="74">
        <f>'Пр. 10'!L894</f>
        <v>0</v>
      </c>
      <c r="L299" s="74">
        <f>'Пр. 10'!M894</f>
        <v>0</v>
      </c>
      <c r="M299" s="74">
        <f>'Пр. 10'!N894</f>
        <v>0</v>
      </c>
    </row>
    <row r="300" spans="1:13" ht="21" customHeight="1">
      <c r="A300" s="108" t="s">
        <v>1037</v>
      </c>
      <c r="B300" s="97" t="s">
        <v>222</v>
      </c>
      <c r="C300" s="97" t="s">
        <v>130</v>
      </c>
      <c r="D300" s="96" t="s">
        <v>159</v>
      </c>
      <c r="E300" s="97" t="s">
        <v>1038</v>
      </c>
      <c r="F300" s="96"/>
      <c r="G300" s="97"/>
      <c r="H300" s="74">
        <f aca="true" t="shared" si="133" ref="H300:M301">H301</f>
        <v>3540</v>
      </c>
      <c r="I300" s="74">
        <f t="shared" si="133"/>
        <v>0</v>
      </c>
      <c r="J300" s="74">
        <f t="shared" si="133"/>
        <v>0</v>
      </c>
      <c r="K300" s="74">
        <f t="shared" si="133"/>
        <v>0</v>
      </c>
      <c r="L300" s="74">
        <f t="shared" si="133"/>
        <v>0</v>
      </c>
      <c r="M300" s="74">
        <f t="shared" si="133"/>
        <v>0</v>
      </c>
    </row>
    <row r="301" spans="1:13" ht="35.25" customHeight="1">
      <c r="A301" s="108" t="s">
        <v>675</v>
      </c>
      <c r="B301" s="97" t="s">
        <v>222</v>
      </c>
      <c r="C301" s="97" t="s">
        <v>130</v>
      </c>
      <c r="D301" s="96" t="s">
        <v>159</v>
      </c>
      <c r="E301" s="97" t="s">
        <v>1038</v>
      </c>
      <c r="F301" s="96" t="s">
        <v>676</v>
      </c>
      <c r="G301" s="97"/>
      <c r="H301" s="74">
        <f t="shared" si="133"/>
        <v>3540</v>
      </c>
      <c r="I301" s="74">
        <f t="shared" si="133"/>
        <v>0</v>
      </c>
      <c r="J301" s="74">
        <f t="shared" si="133"/>
        <v>0</v>
      </c>
      <c r="K301" s="74">
        <f t="shared" si="133"/>
        <v>0</v>
      </c>
      <c r="L301" s="74">
        <f t="shared" si="133"/>
        <v>0</v>
      </c>
      <c r="M301" s="74">
        <f t="shared" si="133"/>
        <v>0</v>
      </c>
    </row>
    <row r="302" spans="1:13" ht="20.25" customHeight="1">
      <c r="A302" s="99" t="s">
        <v>84</v>
      </c>
      <c r="B302" s="97" t="s">
        <v>222</v>
      </c>
      <c r="C302" s="97" t="s">
        <v>130</v>
      </c>
      <c r="D302" s="96" t="s">
        <v>159</v>
      </c>
      <c r="E302" s="97" t="s">
        <v>1038</v>
      </c>
      <c r="F302" s="96" t="s">
        <v>676</v>
      </c>
      <c r="G302" s="97" t="s">
        <v>85</v>
      </c>
      <c r="H302" s="74">
        <f>'Пр. 10'!I896</f>
        <v>3540</v>
      </c>
      <c r="I302" s="74">
        <f>'Пр. 10'!J896</f>
        <v>0</v>
      </c>
      <c r="J302" s="74">
        <f>'Пр. 10'!K896</f>
        <v>0</v>
      </c>
      <c r="K302" s="74">
        <f>'Пр. 10'!L896</f>
        <v>0</v>
      </c>
      <c r="L302" s="74">
        <f>'Пр. 10'!M896</f>
        <v>0</v>
      </c>
      <c r="M302" s="74">
        <f>'Пр. 10'!N896</f>
        <v>0</v>
      </c>
    </row>
    <row r="303" spans="1:13" ht="30">
      <c r="A303" s="106" t="s">
        <v>1002</v>
      </c>
      <c r="B303" s="97" t="s">
        <v>222</v>
      </c>
      <c r="C303" s="97" t="s">
        <v>130</v>
      </c>
      <c r="D303" s="96" t="s">
        <v>159</v>
      </c>
      <c r="E303" s="96" t="s">
        <v>1001</v>
      </c>
      <c r="F303" s="96"/>
      <c r="G303" s="97"/>
      <c r="H303" s="74">
        <f aca="true" t="shared" si="134" ref="H303:M304">H304</f>
        <v>1610.6</v>
      </c>
      <c r="I303" s="74">
        <f t="shared" si="134"/>
        <v>1530</v>
      </c>
      <c r="J303" s="74">
        <f t="shared" si="134"/>
        <v>0</v>
      </c>
      <c r="K303" s="74">
        <f t="shared" si="134"/>
        <v>0</v>
      </c>
      <c r="L303" s="74">
        <f t="shared" si="134"/>
        <v>0</v>
      </c>
      <c r="M303" s="74">
        <f t="shared" si="134"/>
        <v>0</v>
      </c>
    </row>
    <row r="304" spans="1:13" ht="30">
      <c r="A304" s="112" t="s">
        <v>675</v>
      </c>
      <c r="B304" s="97" t="s">
        <v>222</v>
      </c>
      <c r="C304" s="97" t="s">
        <v>130</v>
      </c>
      <c r="D304" s="96" t="s">
        <v>159</v>
      </c>
      <c r="E304" s="96" t="s">
        <v>1001</v>
      </c>
      <c r="F304" s="96" t="s">
        <v>676</v>
      </c>
      <c r="G304" s="97"/>
      <c r="H304" s="74">
        <f t="shared" si="134"/>
        <v>1610.6</v>
      </c>
      <c r="I304" s="74">
        <f t="shared" si="134"/>
        <v>1530</v>
      </c>
      <c r="J304" s="74">
        <f t="shared" si="134"/>
        <v>0</v>
      </c>
      <c r="K304" s="74">
        <f t="shared" si="134"/>
        <v>0</v>
      </c>
      <c r="L304" s="74">
        <f t="shared" si="134"/>
        <v>0</v>
      </c>
      <c r="M304" s="74">
        <f t="shared" si="134"/>
        <v>0</v>
      </c>
    </row>
    <row r="305" spans="1:13" ht="15">
      <c r="A305" s="99" t="s">
        <v>84</v>
      </c>
      <c r="B305" s="97" t="s">
        <v>222</v>
      </c>
      <c r="C305" s="97" t="s">
        <v>130</v>
      </c>
      <c r="D305" s="96" t="s">
        <v>159</v>
      </c>
      <c r="E305" s="96" t="s">
        <v>1001</v>
      </c>
      <c r="F305" s="96" t="s">
        <v>676</v>
      </c>
      <c r="G305" s="97" t="s">
        <v>85</v>
      </c>
      <c r="H305" s="74">
        <f>'Пр. 10'!I897</f>
        <v>1610.6</v>
      </c>
      <c r="I305" s="74">
        <f>'Пр. 10'!J897</f>
        <v>1530</v>
      </c>
      <c r="J305" s="74">
        <f>'Пр. 10'!K897</f>
        <v>0</v>
      </c>
      <c r="K305" s="74">
        <f>'Пр. 10'!L897</f>
        <v>0</v>
      </c>
      <c r="L305" s="74">
        <f>'Пр. 10'!M897</f>
        <v>0</v>
      </c>
      <c r="M305" s="74">
        <f>'Пр. 10'!N897</f>
        <v>0</v>
      </c>
    </row>
    <row r="306" spans="1:13" s="9" customFormat="1" ht="42.75">
      <c r="A306" s="94" t="s">
        <v>238</v>
      </c>
      <c r="B306" s="67" t="s">
        <v>222</v>
      </c>
      <c r="C306" s="67" t="s">
        <v>131</v>
      </c>
      <c r="D306" s="67" t="s">
        <v>148</v>
      </c>
      <c r="E306" s="67" t="s">
        <v>149</v>
      </c>
      <c r="F306" s="67"/>
      <c r="G306" s="36"/>
      <c r="H306" s="36">
        <f aca="true" t="shared" si="135" ref="H306:M306">H307+H327+H339+H384+H380+H388</f>
        <v>823016.2</v>
      </c>
      <c r="I306" s="36">
        <f t="shared" si="135"/>
        <v>663846.6000000001</v>
      </c>
      <c r="J306" s="36">
        <f t="shared" si="135"/>
        <v>842741.9</v>
      </c>
      <c r="K306" s="36">
        <f t="shared" si="135"/>
        <v>690374.8000000002</v>
      </c>
      <c r="L306" s="36">
        <f t="shared" si="135"/>
        <v>791959.3</v>
      </c>
      <c r="M306" s="36">
        <f t="shared" si="135"/>
        <v>669832.8</v>
      </c>
    </row>
    <row r="307" spans="1:13" s="9" customFormat="1" ht="28.5">
      <c r="A307" s="113" t="s">
        <v>239</v>
      </c>
      <c r="B307" s="93" t="s">
        <v>222</v>
      </c>
      <c r="C307" s="92" t="s">
        <v>131</v>
      </c>
      <c r="D307" s="93" t="s">
        <v>146</v>
      </c>
      <c r="E307" s="93" t="s">
        <v>149</v>
      </c>
      <c r="F307" s="67"/>
      <c r="G307" s="93"/>
      <c r="H307" s="36">
        <f aca="true" t="shared" si="136" ref="H307:M307">H308+H314+H317+H311+H324</f>
        <v>731038.4</v>
      </c>
      <c r="I307" s="36">
        <f t="shared" si="136"/>
        <v>625538.4</v>
      </c>
      <c r="J307" s="36">
        <f t="shared" si="136"/>
        <v>764274.9</v>
      </c>
      <c r="K307" s="36">
        <f t="shared" si="136"/>
        <v>658184.2000000001</v>
      </c>
      <c r="L307" s="36">
        <f t="shared" si="136"/>
        <v>745584.4</v>
      </c>
      <c r="M307" s="36">
        <f t="shared" si="136"/>
        <v>635501.8</v>
      </c>
    </row>
    <row r="308" spans="1:13" ht="15">
      <c r="A308" s="99" t="s">
        <v>192</v>
      </c>
      <c r="B308" s="97" t="s">
        <v>222</v>
      </c>
      <c r="C308" s="114">
        <v>2</v>
      </c>
      <c r="D308" s="97" t="s">
        <v>146</v>
      </c>
      <c r="E308" s="97" t="s">
        <v>193</v>
      </c>
      <c r="F308" s="96"/>
      <c r="G308" s="97"/>
      <c r="H308" s="74">
        <f aca="true" t="shared" si="137" ref="H308:M309">H309</f>
        <v>105500</v>
      </c>
      <c r="I308" s="74">
        <f t="shared" si="137"/>
        <v>0</v>
      </c>
      <c r="J308" s="74">
        <f t="shared" si="137"/>
        <v>106090.7</v>
      </c>
      <c r="K308" s="74">
        <f t="shared" si="137"/>
        <v>0</v>
      </c>
      <c r="L308" s="74">
        <f t="shared" si="137"/>
        <v>110082.6</v>
      </c>
      <c r="M308" s="74">
        <f t="shared" si="137"/>
        <v>0</v>
      </c>
    </row>
    <row r="309" spans="1:13" ht="30">
      <c r="A309" s="99" t="s">
        <v>675</v>
      </c>
      <c r="B309" s="97" t="s">
        <v>222</v>
      </c>
      <c r="C309" s="114">
        <v>2</v>
      </c>
      <c r="D309" s="97" t="s">
        <v>146</v>
      </c>
      <c r="E309" s="97" t="s">
        <v>193</v>
      </c>
      <c r="F309" s="96" t="s">
        <v>676</v>
      </c>
      <c r="G309" s="97"/>
      <c r="H309" s="74">
        <f t="shared" si="137"/>
        <v>105500</v>
      </c>
      <c r="I309" s="74">
        <f t="shared" si="137"/>
        <v>0</v>
      </c>
      <c r="J309" s="74">
        <f t="shared" si="137"/>
        <v>106090.7</v>
      </c>
      <c r="K309" s="74">
        <f t="shared" si="137"/>
        <v>0</v>
      </c>
      <c r="L309" s="74">
        <f t="shared" si="137"/>
        <v>110082.6</v>
      </c>
      <c r="M309" s="74">
        <f t="shared" si="137"/>
        <v>0</v>
      </c>
    </row>
    <row r="310" spans="1:13" ht="15">
      <c r="A310" s="99" t="s">
        <v>86</v>
      </c>
      <c r="B310" s="97" t="s">
        <v>222</v>
      </c>
      <c r="C310" s="114">
        <v>2</v>
      </c>
      <c r="D310" s="97" t="s">
        <v>146</v>
      </c>
      <c r="E310" s="97" t="s">
        <v>193</v>
      </c>
      <c r="F310" s="96" t="s">
        <v>676</v>
      </c>
      <c r="G310" s="97" t="s">
        <v>87</v>
      </c>
      <c r="H310" s="74">
        <f>'Пр. 10'!I918</f>
        <v>105500</v>
      </c>
      <c r="I310" s="74">
        <f>'Пр. 10'!J918</f>
        <v>0</v>
      </c>
      <c r="J310" s="74">
        <f>'Пр. 10'!K918</f>
        <v>106090.7</v>
      </c>
      <c r="K310" s="74">
        <f>'Пр. 10'!L918</f>
        <v>0</v>
      </c>
      <c r="L310" s="74">
        <f>'Пр. 10'!M918</f>
        <v>110082.6</v>
      </c>
      <c r="M310" s="74">
        <f>'Пр. 10'!N918</f>
        <v>0</v>
      </c>
    </row>
    <row r="311" spans="1:13" ht="45">
      <c r="A311" s="108" t="s">
        <v>1078</v>
      </c>
      <c r="B311" s="97" t="s">
        <v>222</v>
      </c>
      <c r="C311" s="97" t="s">
        <v>131</v>
      </c>
      <c r="D311" s="97" t="s">
        <v>146</v>
      </c>
      <c r="E311" s="97" t="s">
        <v>1079</v>
      </c>
      <c r="F311" s="96"/>
      <c r="G311" s="97"/>
      <c r="H311" s="74">
        <f aca="true" t="shared" si="138" ref="H311:M312">H312</f>
        <v>26111.5</v>
      </c>
      <c r="I311" s="74">
        <f t="shared" si="138"/>
        <v>26111.5</v>
      </c>
      <c r="J311" s="74">
        <f t="shared" si="138"/>
        <v>26111.5</v>
      </c>
      <c r="K311" s="74">
        <f t="shared" si="138"/>
        <v>26111.5</v>
      </c>
      <c r="L311" s="74">
        <f t="shared" si="138"/>
        <v>0</v>
      </c>
      <c r="M311" s="74">
        <f t="shared" si="138"/>
        <v>0</v>
      </c>
    </row>
    <row r="312" spans="1:13" ht="30">
      <c r="A312" s="108" t="s">
        <v>675</v>
      </c>
      <c r="B312" s="97" t="s">
        <v>222</v>
      </c>
      <c r="C312" s="97" t="s">
        <v>131</v>
      </c>
      <c r="D312" s="97" t="s">
        <v>146</v>
      </c>
      <c r="E312" s="97" t="s">
        <v>1079</v>
      </c>
      <c r="F312" s="96" t="s">
        <v>676</v>
      </c>
      <c r="G312" s="97"/>
      <c r="H312" s="74">
        <f t="shared" si="138"/>
        <v>26111.5</v>
      </c>
      <c r="I312" s="74">
        <f t="shared" si="138"/>
        <v>26111.5</v>
      </c>
      <c r="J312" s="74">
        <f t="shared" si="138"/>
        <v>26111.5</v>
      </c>
      <c r="K312" s="74">
        <f t="shared" si="138"/>
        <v>26111.5</v>
      </c>
      <c r="L312" s="74">
        <f t="shared" si="138"/>
        <v>0</v>
      </c>
      <c r="M312" s="74">
        <f t="shared" si="138"/>
        <v>0</v>
      </c>
    </row>
    <row r="313" spans="1:13" ht="15">
      <c r="A313" s="99" t="s">
        <v>86</v>
      </c>
      <c r="B313" s="97" t="s">
        <v>222</v>
      </c>
      <c r="C313" s="97" t="s">
        <v>131</v>
      </c>
      <c r="D313" s="97" t="s">
        <v>146</v>
      </c>
      <c r="E313" s="97" t="s">
        <v>1079</v>
      </c>
      <c r="F313" s="96" t="s">
        <v>676</v>
      </c>
      <c r="G313" s="97" t="s">
        <v>87</v>
      </c>
      <c r="H313" s="74">
        <f>'Пр. 10'!I920</f>
        <v>26111.5</v>
      </c>
      <c r="I313" s="74">
        <f>'Пр. 10'!J920</f>
        <v>26111.5</v>
      </c>
      <c r="J313" s="74">
        <f>'Пр. 10'!K920</f>
        <v>26111.5</v>
      </c>
      <c r="K313" s="74">
        <f>'Пр. 10'!L920</f>
        <v>26111.5</v>
      </c>
      <c r="L313" s="74">
        <f>'Пр. 10'!M920</f>
        <v>0</v>
      </c>
      <c r="M313" s="74">
        <f>'Пр. 10'!N920</f>
        <v>0</v>
      </c>
    </row>
    <row r="314" spans="1:13" ht="120">
      <c r="A314" s="99" t="s">
        <v>240</v>
      </c>
      <c r="B314" s="97" t="s">
        <v>222</v>
      </c>
      <c r="C314" s="114">
        <v>2</v>
      </c>
      <c r="D314" s="97" t="s">
        <v>146</v>
      </c>
      <c r="E314" s="97" t="s">
        <v>241</v>
      </c>
      <c r="F314" s="96"/>
      <c r="G314" s="97"/>
      <c r="H314" s="74">
        <f aca="true" t="shared" si="139" ref="H314:M315">H315</f>
        <v>540676.4</v>
      </c>
      <c r="I314" s="74">
        <f t="shared" si="139"/>
        <v>540676.4</v>
      </c>
      <c r="J314" s="74">
        <f t="shared" si="139"/>
        <v>573309.4</v>
      </c>
      <c r="K314" s="74">
        <f t="shared" si="139"/>
        <v>573309.4</v>
      </c>
      <c r="L314" s="74">
        <f t="shared" si="139"/>
        <v>576738.5</v>
      </c>
      <c r="M314" s="74">
        <f t="shared" si="139"/>
        <v>576738.5</v>
      </c>
    </row>
    <row r="315" spans="1:13" ht="30">
      <c r="A315" s="99" t="s">
        <v>675</v>
      </c>
      <c r="B315" s="97" t="s">
        <v>222</v>
      </c>
      <c r="C315" s="114">
        <v>2</v>
      </c>
      <c r="D315" s="97" t="s">
        <v>146</v>
      </c>
      <c r="E315" s="97" t="s">
        <v>241</v>
      </c>
      <c r="F315" s="96" t="s">
        <v>676</v>
      </c>
      <c r="G315" s="97"/>
      <c r="H315" s="74">
        <f t="shared" si="139"/>
        <v>540676.4</v>
      </c>
      <c r="I315" s="74">
        <f t="shared" si="139"/>
        <v>540676.4</v>
      </c>
      <c r="J315" s="74">
        <f t="shared" si="139"/>
        <v>573309.4</v>
      </c>
      <c r="K315" s="74">
        <f t="shared" si="139"/>
        <v>573309.4</v>
      </c>
      <c r="L315" s="74">
        <f t="shared" si="139"/>
        <v>576738.5</v>
      </c>
      <c r="M315" s="74">
        <f t="shared" si="139"/>
        <v>576738.5</v>
      </c>
    </row>
    <row r="316" spans="1:13" ht="15">
      <c r="A316" s="99" t="s">
        <v>86</v>
      </c>
      <c r="B316" s="97" t="s">
        <v>222</v>
      </c>
      <c r="C316" s="114">
        <v>2</v>
      </c>
      <c r="D316" s="97" t="s">
        <v>146</v>
      </c>
      <c r="E316" s="97" t="s">
        <v>241</v>
      </c>
      <c r="F316" s="96" t="s">
        <v>676</v>
      </c>
      <c r="G316" s="97" t="s">
        <v>87</v>
      </c>
      <c r="H316" s="74">
        <f>'Пр. 10'!I922</f>
        <v>540676.4</v>
      </c>
      <c r="I316" s="74">
        <f>'Пр. 10'!J922</f>
        <v>540676.4</v>
      </c>
      <c r="J316" s="74">
        <f>'Пр. 10'!K922</f>
        <v>573309.4</v>
      </c>
      <c r="K316" s="74">
        <f>'Пр. 10'!L922</f>
        <v>573309.4</v>
      </c>
      <c r="L316" s="74">
        <f>'Пр. 10'!M922</f>
        <v>576738.5</v>
      </c>
      <c r="M316" s="74">
        <f>'Пр. 10'!N922</f>
        <v>576738.5</v>
      </c>
    </row>
    <row r="317" spans="1:13" ht="102.75" customHeight="1">
      <c r="A317" s="99" t="s">
        <v>1326</v>
      </c>
      <c r="B317" s="97" t="s">
        <v>222</v>
      </c>
      <c r="C317" s="114">
        <v>2</v>
      </c>
      <c r="D317" s="97" t="s">
        <v>146</v>
      </c>
      <c r="E317" s="97" t="s">
        <v>250</v>
      </c>
      <c r="F317" s="96"/>
      <c r="G317" s="97"/>
      <c r="H317" s="74">
        <f aca="true" t="shared" si="140" ref="H317:M317">H318+H320+H322</f>
        <v>58750.5</v>
      </c>
      <c r="I317" s="74">
        <f t="shared" si="140"/>
        <v>58750.5</v>
      </c>
      <c r="J317" s="74">
        <f t="shared" si="140"/>
        <v>58763.3</v>
      </c>
      <c r="K317" s="74">
        <f t="shared" si="140"/>
        <v>58763.3</v>
      </c>
      <c r="L317" s="74">
        <f t="shared" si="140"/>
        <v>58763.3</v>
      </c>
      <c r="M317" s="74">
        <f t="shared" si="140"/>
        <v>58763.3</v>
      </c>
    </row>
    <row r="318" spans="1:13" ht="60">
      <c r="A318" s="99" t="s">
        <v>667</v>
      </c>
      <c r="B318" s="97" t="s">
        <v>222</v>
      </c>
      <c r="C318" s="114">
        <v>2</v>
      </c>
      <c r="D318" s="97" t="s">
        <v>146</v>
      </c>
      <c r="E318" s="97" t="s">
        <v>250</v>
      </c>
      <c r="F318" s="96" t="s">
        <v>668</v>
      </c>
      <c r="G318" s="97"/>
      <c r="H318" s="74">
        <f aca="true" t="shared" si="141" ref="H318:M318">H319</f>
        <v>889</v>
      </c>
      <c r="I318" s="74">
        <f t="shared" si="141"/>
        <v>889</v>
      </c>
      <c r="J318" s="74">
        <f t="shared" si="141"/>
        <v>889</v>
      </c>
      <c r="K318" s="74">
        <f t="shared" si="141"/>
        <v>889</v>
      </c>
      <c r="L318" s="74">
        <f t="shared" si="141"/>
        <v>889</v>
      </c>
      <c r="M318" s="74">
        <f t="shared" si="141"/>
        <v>889</v>
      </c>
    </row>
    <row r="319" spans="1:13" ht="15">
      <c r="A319" s="99" t="s">
        <v>94</v>
      </c>
      <c r="B319" s="97" t="s">
        <v>222</v>
      </c>
      <c r="C319" s="114">
        <v>2</v>
      </c>
      <c r="D319" s="97" t="s">
        <v>146</v>
      </c>
      <c r="E319" s="97" t="s">
        <v>250</v>
      </c>
      <c r="F319" s="96" t="s">
        <v>668</v>
      </c>
      <c r="G319" s="97" t="s">
        <v>95</v>
      </c>
      <c r="H319" s="74">
        <f>'Пр. 10'!I845</f>
        <v>889</v>
      </c>
      <c r="I319" s="74">
        <f>'Пр. 10'!J845</f>
        <v>889</v>
      </c>
      <c r="J319" s="74">
        <f>'Пр. 10'!K845</f>
        <v>889</v>
      </c>
      <c r="K319" s="74">
        <f>'Пр. 10'!L845</f>
        <v>889</v>
      </c>
      <c r="L319" s="74">
        <f>'Пр. 10'!M845</f>
        <v>889</v>
      </c>
      <c r="M319" s="74">
        <f>'Пр. 10'!N845</f>
        <v>889</v>
      </c>
    </row>
    <row r="320" spans="1:13" ht="30">
      <c r="A320" s="99" t="s">
        <v>670</v>
      </c>
      <c r="B320" s="97" t="s">
        <v>222</v>
      </c>
      <c r="C320" s="114">
        <v>2</v>
      </c>
      <c r="D320" s="97" t="s">
        <v>146</v>
      </c>
      <c r="E320" s="97" t="s">
        <v>250</v>
      </c>
      <c r="F320" s="96" t="s">
        <v>669</v>
      </c>
      <c r="G320" s="97"/>
      <c r="H320" s="74">
        <f aca="true" t="shared" si="142" ref="H320:M320">H321</f>
        <v>177.8</v>
      </c>
      <c r="I320" s="74">
        <f t="shared" si="142"/>
        <v>177.8</v>
      </c>
      <c r="J320" s="74">
        <f t="shared" si="142"/>
        <v>177.8</v>
      </c>
      <c r="K320" s="74">
        <f t="shared" si="142"/>
        <v>177.8</v>
      </c>
      <c r="L320" s="74">
        <f t="shared" si="142"/>
        <v>177.8</v>
      </c>
      <c r="M320" s="74">
        <f t="shared" si="142"/>
        <v>177.8</v>
      </c>
    </row>
    <row r="321" spans="1:13" ht="15">
      <c r="A321" s="99" t="s">
        <v>94</v>
      </c>
      <c r="B321" s="97" t="s">
        <v>222</v>
      </c>
      <c r="C321" s="114">
        <v>2</v>
      </c>
      <c r="D321" s="97" t="s">
        <v>146</v>
      </c>
      <c r="E321" s="97" t="s">
        <v>250</v>
      </c>
      <c r="F321" s="96" t="s">
        <v>669</v>
      </c>
      <c r="G321" s="97" t="s">
        <v>95</v>
      </c>
      <c r="H321" s="74">
        <f>'Пр. 10'!I846</f>
        <v>177.8</v>
      </c>
      <c r="I321" s="74">
        <f>'Пр. 10'!J846</f>
        <v>177.8</v>
      </c>
      <c r="J321" s="74">
        <f>'Пр. 10'!K846</f>
        <v>177.8</v>
      </c>
      <c r="K321" s="74">
        <f>'Пр. 10'!L846</f>
        <v>177.8</v>
      </c>
      <c r="L321" s="74">
        <f>'Пр. 10'!M846</f>
        <v>177.8</v>
      </c>
      <c r="M321" s="74">
        <f>'Пр. 10'!N846</f>
        <v>177.8</v>
      </c>
    </row>
    <row r="322" spans="1:13" ht="30">
      <c r="A322" s="22" t="s">
        <v>675</v>
      </c>
      <c r="B322" s="97" t="s">
        <v>222</v>
      </c>
      <c r="C322" s="114">
        <v>2</v>
      </c>
      <c r="D322" s="97" t="s">
        <v>146</v>
      </c>
      <c r="E322" s="97" t="s">
        <v>250</v>
      </c>
      <c r="F322" s="96" t="s">
        <v>676</v>
      </c>
      <c r="G322" s="97" t="s">
        <v>226</v>
      </c>
      <c r="H322" s="74">
        <f aca="true" t="shared" si="143" ref="H322:M322">H323</f>
        <v>57683.7</v>
      </c>
      <c r="I322" s="74">
        <f t="shared" si="143"/>
        <v>57683.7</v>
      </c>
      <c r="J322" s="74">
        <f t="shared" si="143"/>
        <v>57696.5</v>
      </c>
      <c r="K322" s="74">
        <f t="shared" si="143"/>
        <v>57696.5</v>
      </c>
      <c r="L322" s="74">
        <f t="shared" si="143"/>
        <v>57696.5</v>
      </c>
      <c r="M322" s="74">
        <f t="shared" si="143"/>
        <v>57696.5</v>
      </c>
    </row>
    <row r="323" spans="1:13" ht="15">
      <c r="A323" s="99" t="s">
        <v>106</v>
      </c>
      <c r="B323" s="97" t="s">
        <v>222</v>
      </c>
      <c r="C323" s="114">
        <v>2</v>
      </c>
      <c r="D323" s="97" t="s">
        <v>146</v>
      </c>
      <c r="E323" s="97" t="s">
        <v>250</v>
      </c>
      <c r="F323" s="96" t="s">
        <v>676</v>
      </c>
      <c r="G323" s="97" t="s">
        <v>107</v>
      </c>
      <c r="H323" s="74">
        <f>'Пр. 10'!I1079</f>
        <v>57683.7</v>
      </c>
      <c r="I323" s="74">
        <f>'Пр. 10'!J1079</f>
        <v>57683.7</v>
      </c>
      <c r="J323" s="74">
        <f>'Пр. 10'!K1079</f>
        <v>57696.5</v>
      </c>
      <c r="K323" s="74">
        <f>'Пр. 10'!L1079</f>
        <v>57696.5</v>
      </c>
      <c r="L323" s="74">
        <f>'Пр. 10'!M1079</f>
        <v>57696.5</v>
      </c>
      <c r="M323" s="74">
        <f>'Пр. 10'!N1079</f>
        <v>57696.5</v>
      </c>
    </row>
    <row r="324" spans="1:13" ht="45" hidden="1">
      <c r="A324" s="106" t="s">
        <v>1099</v>
      </c>
      <c r="B324" s="97" t="s">
        <v>222</v>
      </c>
      <c r="C324" s="97" t="s">
        <v>131</v>
      </c>
      <c r="D324" s="97" t="s">
        <v>146</v>
      </c>
      <c r="E324" s="97" t="s">
        <v>1100</v>
      </c>
      <c r="F324" s="96"/>
      <c r="G324" s="97"/>
      <c r="H324" s="74">
        <f aca="true" t="shared" si="144" ref="H324:M325">H325</f>
        <v>0</v>
      </c>
      <c r="I324" s="74">
        <f t="shared" si="144"/>
        <v>0</v>
      </c>
      <c r="J324" s="74">
        <f t="shared" si="144"/>
        <v>0</v>
      </c>
      <c r="K324" s="74">
        <f t="shared" si="144"/>
        <v>0</v>
      </c>
      <c r="L324" s="74">
        <f t="shared" si="144"/>
        <v>0</v>
      </c>
      <c r="M324" s="74">
        <f t="shared" si="144"/>
        <v>0</v>
      </c>
    </row>
    <row r="325" spans="1:13" ht="30" hidden="1">
      <c r="A325" s="106" t="s">
        <v>675</v>
      </c>
      <c r="B325" s="97" t="s">
        <v>222</v>
      </c>
      <c r="C325" s="97" t="s">
        <v>131</v>
      </c>
      <c r="D325" s="97" t="s">
        <v>146</v>
      </c>
      <c r="E325" s="97" t="s">
        <v>1100</v>
      </c>
      <c r="F325" s="96" t="s">
        <v>676</v>
      </c>
      <c r="G325" s="97"/>
      <c r="H325" s="74">
        <f t="shared" si="144"/>
        <v>0</v>
      </c>
      <c r="I325" s="74">
        <f t="shared" si="144"/>
        <v>0</v>
      </c>
      <c r="J325" s="74">
        <f t="shared" si="144"/>
        <v>0</v>
      </c>
      <c r="K325" s="74">
        <f t="shared" si="144"/>
        <v>0</v>
      </c>
      <c r="L325" s="74">
        <f t="shared" si="144"/>
        <v>0</v>
      </c>
      <c r="M325" s="74">
        <f t="shared" si="144"/>
        <v>0</v>
      </c>
    </row>
    <row r="326" spans="1:13" ht="15" hidden="1">
      <c r="A326" s="99" t="s">
        <v>106</v>
      </c>
      <c r="B326" s="97" t="s">
        <v>222</v>
      </c>
      <c r="C326" s="97" t="s">
        <v>131</v>
      </c>
      <c r="D326" s="97" t="s">
        <v>146</v>
      </c>
      <c r="E326" s="97" t="s">
        <v>1100</v>
      </c>
      <c r="F326" s="96" t="s">
        <v>676</v>
      </c>
      <c r="G326" s="97" t="s">
        <v>107</v>
      </c>
      <c r="H326" s="74">
        <f>'Пр. 10'!I1081</f>
        <v>0</v>
      </c>
      <c r="I326" s="74">
        <f>'Пр. 10'!J1081</f>
        <v>0</v>
      </c>
      <c r="J326" s="74">
        <f>'Пр. 10'!K1081</f>
        <v>0</v>
      </c>
      <c r="K326" s="74">
        <f>'Пр. 10'!L1081</f>
        <v>0</v>
      </c>
      <c r="L326" s="74">
        <f>'Пр. 10'!M1081</f>
        <v>0</v>
      </c>
      <c r="M326" s="74">
        <f>'Пр. 10'!N1081</f>
        <v>0</v>
      </c>
    </row>
    <row r="327" spans="1:13" s="9" customFormat="1" ht="28.5">
      <c r="A327" s="113" t="s">
        <v>242</v>
      </c>
      <c r="B327" s="93" t="s">
        <v>222</v>
      </c>
      <c r="C327" s="92">
        <v>2</v>
      </c>
      <c r="D327" s="93" t="s">
        <v>159</v>
      </c>
      <c r="E327" s="93" t="s">
        <v>149</v>
      </c>
      <c r="F327" s="67"/>
      <c r="G327" s="93"/>
      <c r="H327" s="36">
        <f aca="true" t="shared" si="145" ref="H327:M327">H328+H331+H336</f>
        <v>1056.2</v>
      </c>
      <c r="I327" s="36">
        <f t="shared" si="145"/>
        <v>635.5</v>
      </c>
      <c r="J327" s="36">
        <f t="shared" si="145"/>
        <v>978.6999999999999</v>
      </c>
      <c r="K327" s="36">
        <f t="shared" si="145"/>
        <v>565.8</v>
      </c>
      <c r="L327" s="36">
        <f t="shared" si="145"/>
        <v>956.9000000000001</v>
      </c>
      <c r="M327" s="36">
        <f t="shared" si="145"/>
        <v>546.2</v>
      </c>
    </row>
    <row r="328" spans="1:13" ht="30" hidden="1">
      <c r="A328" s="119" t="s">
        <v>243</v>
      </c>
      <c r="B328" s="97" t="s">
        <v>222</v>
      </c>
      <c r="C328" s="114">
        <v>2</v>
      </c>
      <c r="D328" s="97" t="s">
        <v>159</v>
      </c>
      <c r="E328" s="97" t="s">
        <v>244</v>
      </c>
      <c r="F328" s="96"/>
      <c r="G328" s="97"/>
      <c r="H328" s="74">
        <f aca="true" t="shared" si="146" ref="H328:M329">H329</f>
        <v>0</v>
      </c>
      <c r="I328" s="74">
        <f t="shared" si="146"/>
        <v>0</v>
      </c>
      <c r="J328" s="74">
        <f t="shared" si="146"/>
        <v>0</v>
      </c>
      <c r="K328" s="74">
        <f t="shared" si="146"/>
        <v>0</v>
      </c>
      <c r="L328" s="74">
        <f t="shared" si="146"/>
        <v>0</v>
      </c>
      <c r="M328" s="74">
        <f t="shared" si="146"/>
        <v>0</v>
      </c>
    </row>
    <row r="329" spans="1:13" ht="30" hidden="1">
      <c r="A329" s="22" t="s">
        <v>675</v>
      </c>
      <c r="B329" s="97" t="s">
        <v>222</v>
      </c>
      <c r="C329" s="114">
        <v>2</v>
      </c>
      <c r="D329" s="97" t="s">
        <v>159</v>
      </c>
      <c r="E329" s="97" t="s">
        <v>244</v>
      </c>
      <c r="F329" s="96" t="s">
        <v>676</v>
      </c>
      <c r="G329" s="97"/>
      <c r="H329" s="74">
        <f t="shared" si="146"/>
        <v>0</v>
      </c>
      <c r="I329" s="74">
        <f t="shared" si="146"/>
        <v>0</v>
      </c>
      <c r="J329" s="74">
        <f t="shared" si="146"/>
        <v>0</v>
      </c>
      <c r="K329" s="74">
        <f t="shared" si="146"/>
        <v>0</v>
      </c>
      <c r="L329" s="74">
        <f t="shared" si="146"/>
        <v>0</v>
      </c>
      <c r="M329" s="74">
        <f t="shared" si="146"/>
        <v>0</v>
      </c>
    </row>
    <row r="330" spans="1:13" ht="15" hidden="1">
      <c r="A330" s="99" t="s">
        <v>86</v>
      </c>
      <c r="B330" s="97" t="s">
        <v>222</v>
      </c>
      <c r="C330" s="114">
        <v>2</v>
      </c>
      <c r="D330" s="97" t="s">
        <v>159</v>
      </c>
      <c r="E330" s="97" t="s">
        <v>244</v>
      </c>
      <c r="F330" s="96" t="s">
        <v>676</v>
      </c>
      <c r="G330" s="97" t="s">
        <v>87</v>
      </c>
      <c r="H330" s="74">
        <f>'Пр. 10'!I925</f>
        <v>0</v>
      </c>
      <c r="I330" s="74">
        <f>'Пр. 10'!J925</f>
        <v>0</v>
      </c>
      <c r="J330" s="74">
        <f>'Пр. 10'!K925</f>
        <v>0</v>
      </c>
      <c r="K330" s="74">
        <f>'Пр. 10'!L925</f>
        <v>0</v>
      </c>
      <c r="L330" s="74">
        <f>'Пр. 10'!M925</f>
        <v>0</v>
      </c>
      <c r="M330" s="74">
        <f>'Пр. 10'!N925</f>
        <v>0</v>
      </c>
    </row>
    <row r="331" spans="1:13" ht="15">
      <c r="A331" s="119" t="s">
        <v>245</v>
      </c>
      <c r="B331" s="97" t="s">
        <v>222</v>
      </c>
      <c r="C331" s="114">
        <v>2</v>
      </c>
      <c r="D331" s="97" t="s">
        <v>159</v>
      </c>
      <c r="E331" s="97" t="s">
        <v>246</v>
      </c>
      <c r="F331" s="96"/>
      <c r="G331" s="97"/>
      <c r="H331" s="74">
        <f aca="true" t="shared" si="147" ref="H331:M331">H334+H332</f>
        <v>350</v>
      </c>
      <c r="I331" s="74">
        <f t="shared" si="147"/>
        <v>0</v>
      </c>
      <c r="J331" s="74">
        <f t="shared" si="147"/>
        <v>350</v>
      </c>
      <c r="K331" s="74">
        <f t="shared" si="147"/>
        <v>0</v>
      </c>
      <c r="L331" s="74">
        <f t="shared" si="147"/>
        <v>350</v>
      </c>
      <c r="M331" s="74">
        <f t="shared" si="147"/>
        <v>0</v>
      </c>
    </row>
    <row r="332" spans="1:13" ht="30" hidden="1">
      <c r="A332" s="119" t="s">
        <v>670</v>
      </c>
      <c r="B332" s="97" t="s">
        <v>222</v>
      </c>
      <c r="C332" s="114">
        <v>2</v>
      </c>
      <c r="D332" s="97" t="s">
        <v>159</v>
      </c>
      <c r="E332" s="97" t="s">
        <v>246</v>
      </c>
      <c r="F332" s="96" t="s">
        <v>669</v>
      </c>
      <c r="G332" s="97"/>
      <c r="H332" s="74">
        <f aca="true" t="shared" si="148" ref="H332:M332">H333</f>
        <v>0</v>
      </c>
      <c r="I332" s="74">
        <f t="shared" si="148"/>
        <v>0</v>
      </c>
      <c r="J332" s="74">
        <f t="shared" si="148"/>
        <v>0</v>
      </c>
      <c r="K332" s="74">
        <f t="shared" si="148"/>
        <v>0</v>
      </c>
      <c r="L332" s="74">
        <f t="shared" si="148"/>
        <v>0</v>
      </c>
      <c r="M332" s="74">
        <f t="shared" si="148"/>
        <v>0</v>
      </c>
    </row>
    <row r="333" spans="1:13" ht="15" hidden="1">
      <c r="A333" s="99" t="s">
        <v>86</v>
      </c>
      <c r="B333" s="97" t="s">
        <v>222</v>
      </c>
      <c r="C333" s="114">
        <v>2</v>
      </c>
      <c r="D333" s="97" t="s">
        <v>159</v>
      </c>
      <c r="E333" s="97" t="s">
        <v>246</v>
      </c>
      <c r="F333" s="96" t="s">
        <v>669</v>
      </c>
      <c r="G333" s="97" t="s">
        <v>87</v>
      </c>
      <c r="H333" s="74">
        <f>'Пр. 10'!I927</f>
        <v>0</v>
      </c>
      <c r="I333" s="74">
        <f>'Пр. 10'!J927</f>
        <v>0</v>
      </c>
      <c r="J333" s="74">
        <f>'Пр. 10'!K927</f>
        <v>0</v>
      </c>
      <c r="K333" s="74">
        <f>'Пр. 10'!L927</f>
        <v>0</v>
      </c>
      <c r="L333" s="74">
        <f>'Пр. 10'!M927</f>
        <v>0</v>
      </c>
      <c r="M333" s="74">
        <f>'Пр. 10'!N927</f>
        <v>0</v>
      </c>
    </row>
    <row r="334" spans="1:13" ht="30">
      <c r="A334" s="22" t="s">
        <v>675</v>
      </c>
      <c r="B334" s="97" t="s">
        <v>222</v>
      </c>
      <c r="C334" s="114">
        <v>2</v>
      </c>
      <c r="D334" s="97" t="s">
        <v>159</v>
      </c>
      <c r="E334" s="97" t="s">
        <v>246</v>
      </c>
      <c r="F334" s="96" t="s">
        <v>676</v>
      </c>
      <c r="G334" s="97"/>
      <c r="H334" s="74">
        <f aca="true" t="shared" si="149" ref="H334:M334">H335</f>
        <v>350</v>
      </c>
      <c r="I334" s="74">
        <f t="shared" si="149"/>
        <v>0</v>
      </c>
      <c r="J334" s="74">
        <f t="shared" si="149"/>
        <v>350</v>
      </c>
      <c r="K334" s="74">
        <f t="shared" si="149"/>
        <v>0</v>
      </c>
      <c r="L334" s="74">
        <f t="shared" si="149"/>
        <v>350</v>
      </c>
      <c r="M334" s="74">
        <f t="shared" si="149"/>
        <v>0</v>
      </c>
    </row>
    <row r="335" spans="1:13" ht="15">
      <c r="A335" s="99" t="s">
        <v>86</v>
      </c>
      <c r="B335" s="97" t="s">
        <v>222</v>
      </c>
      <c r="C335" s="114">
        <v>2</v>
      </c>
      <c r="D335" s="97" t="s">
        <v>159</v>
      </c>
      <c r="E335" s="97" t="s">
        <v>246</v>
      </c>
      <c r="F335" s="96" t="s">
        <v>676</v>
      </c>
      <c r="G335" s="97" t="s">
        <v>87</v>
      </c>
      <c r="H335" s="74">
        <f>'Пр. 10'!I928</f>
        <v>350</v>
      </c>
      <c r="I335" s="74">
        <f>'Пр. 10'!J928</f>
        <v>0</v>
      </c>
      <c r="J335" s="74">
        <f>'Пр. 10'!K928</f>
        <v>350</v>
      </c>
      <c r="K335" s="74">
        <f>'Пр. 10'!L928</f>
        <v>0</v>
      </c>
      <c r="L335" s="74">
        <f>'Пр. 10'!M928</f>
        <v>350</v>
      </c>
      <c r="M335" s="74">
        <f>'Пр. 10'!N928</f>
        <v>0</v>
      </c>
    </row>
    <row r="336" spans="1:13" ht="30">
      <c r="A336" s="106" t="s">
        <v>945</v>
      </c>
      <c r="B336" s="97" t="s">
        <v>222</v>
      </c>
      <c r="C336" s="97" t="s">
        <v>131</v>
      </c>
      <c r="D336" s="97" t="s">
        <v>159</v>
      </c>
      <c r="E336" s="97" t="s">
        <v>944</v>
      </c>
      <c r="F336" s="96"/>
      <c r="G336" s="97"/>
      <c r="H336" s="74">
        <f aca="true" t="shared" si="150" ref="H336:M337">H337</f>
        <v>706.2</v>
      </c>
      <c r="I336" s="74">
        <f t="shared" si="150"/>
        <v>635.5</v>
      </c>
      <c r="J336" s="74">
        <f t="shared" si="150"/>
        <v>628.6999999999999</v>
      </c>
      <c r="K336" s="74">
        <f t="shared" si="150"/>
        <v>565.8</v>
      </c>
      <c r="L336" s="74">
        <f t="shared" si="150"/>
        <v>606.9000000000001</v>
      </c>
      <c r="M336" s="74">
        <f t="shared" si="150"/>
        <v>546.2</v>
      </c>
    </row>
    <row r="337" spans="1:13" ht="30">
      <c r="A337" s="106" t="s">
        <v>675</v>
      </c>
      <c r="B337" s="97" t="s">
        <v>222</v>
      </c>
      <c r="C337" s="97" t="s">
        <v>131</v>
      </c>
      <c r="D337" s="97" t="s">
        <v>159</v>
      </c>
      <c r="E337" s="97" t="s">
        <v>944</v>
      </c>
      <c r="F337" s="96" t="s">
        <v>676</v>
      </c>
      <c r="G337" s="97"/>
      <c r="H337" s="74">
        <f t="shared" si="150"/>
        <v>706.2</v>
      </c>
      <c r="I337" s="74">
        <f t="shared" si="150"/>
        <v>635.5</v>
      </c>
      <c r="J337" s="74">
        <f t="shared" si="150"/>
        <v>628.6999999999999</v>
      </c>
      <c r="K337" s="74">
        <f t="shared" si="150"/>
        <v>565.8</v>
      </c>
      <c r="L337" s="74">
        <f t="shared" si="150"/>
        <v>606.9000000000001</v>
      </c>
      <c r="M337" s="74">
        <f t="shared" si="150"/>
        <v>546.2</v>
      </c>
    </row>
    <row r="338" spans="1:13" ht="15">
      <c r="A338" s="99" t="s">
        <v>86</v>
      </c>
      <c r="B338" s="97" t="s">
        <v>222</v>
      </c>
      <c r="C338" s="97" t="s">
        <v>131</v>
      </c>
      <c r="D338" s="97" t="s">
        <v>159</v>
      </c>
      <c r="E338" s="97" t="s">
        <v>944</v>
      </c>
      <c r="F338" s="96" t="s">
        <v>676</v>
      </c>
      <c r="G338" s="97" t="s">
        <v>87</v>
      </c>
      <c r="H338" s="74">
        <f>'Пр. 10'!I930</f>
        <v>706.2</v>
      </c>
      <c r="I338" s="74">
        <f>'Пр. 10'!J930</f>
        <v>635.5</v>
      </c>
      <c r="J338" s="74">
        <f>'Пр. 10'!K930</f>
        <v>628.6999999999999</v>
      </c>
      <c r="K338" s="74">
        <f>'Пр. 10'!L930</f>
        <v>565.8</v>
      </c>
      <c r="L338" s="74">
        <f>'Пр. 10'!M930</f>
        <v>606.9000000000001</v>
      </c>
      <c r="M338" s="74">
        <f>'Пр. 10'!N930</f>
        <v>546.2</v>
      </c>
    </row>
    <row r="339" spans="1:13" s="9" customFormat="1" ht="28.5">
      <c r="A339" s="113" t="s">
        <v>251</v>
      </c>
      <c r="B339" s="93" t="s">
        <v>222</v>
      </c>
      <c r="C339" s="92">
        <v>2</v>
      </c>
      <c r="D339" s="93" t="s">
        <v>173</v>
      </c>
      <c r="E339" s="93" t="s">
        <v>149</v>
      </c>
      <c r="F339" s="67"/>
      <c r="G339" s="93"/>
      <c r="H339" s="36">
        <f aca="true" t="shared" si="151" ref="H339:M339">H340+H344+H347+H350+H353+H356+H359+H365+H362+H368+H371+H374+H377</f>
        <v>88400</v>
      </c>
      <c r="I339" s="36">
        <f t="shared" si="151"/>
        <v>35524.8</v>
      </c>
      <c r="J339" s="36">
        <f t="shared" si="151"/>
        <v>77353.3</v>
      </c>
      <c r="K339" s="36">
        <f t="shared" si="151"/>
        <v>31624.8</v>
      </c>
      <c r="L339" s="36">
        <f t="shared" si="151"/>
        <v>45283</v>
      </c>
      <c r="M339" s="36">
        <f t="shared" si="151"/>
        <v>33784.8</v>
      </c>
    </row>
    <row r="340" spans="1:13" ht="30">
      <c r="A340" s="22" t="s">
        <v>247</v>
      </c>
      <c r="B340" s="97" t="s">
        <v>222</v>
      </c>
      <c r="C340" s="114">
        <v>2</v>
      </c>
      <c r="D340" s="97" t="s">
        <v>173</v>
      </c>
      <c r="E340" s="97" t="s">
        <v>856</v>
      </c>
      <c r="F340" s="96"/>
      <c r="G340" s="97"/>
      <c r="H340" s="74">
        <f aca="true" t="shared" si="152" ref="H340:M340">H341</f>
        <v>11694.3</v>
      </c>
      <c r="I340" s="74">
        <f t="shared" si="152"/>
        <v>10524.8</v>
      </c>
      <c r="J340" s="74">
        <f t="shared" si="152"/>
        <v>10694.199999999999</v>
      </c>
      <c r="K340" s="74">
        <f t="shared" si="152"/>
        <v>9624.8</v>
      </c>
      <c r="L340" s="74">
        <f t="shared" si="152"/>
        <v>13094.199999999999</v>
      </c>
      <c r="M340" s="74">
        <f t="shared" si="152"/>
        <v>11784.8</v>
      </c>
    </row>
    <row r="341" spans="1:13" ht="30">
      <c r="A341" s="22" t="s">
        <v>675</v>
      </c>
      <c r="B341" s="97" t="s">
        <v>222</v>
      </c>
      <c r="C341" s="114">
        <v>2</v>
      </c>
      <c r="D341" s="97" t="s">
        <v>173</v>
      </c>
      <c r="E341" s="97" t="s">
        <v>856</v>
      </c>
      <c r="F341" s="96" t="s">
        <v>676</v>
      </c>
      <c r="G341" s="97"/>
      <c r="H341" s="74">
        <f aca="true" t="shared" si="153" ref="H341:M341">H342+H343</f>
        <v>11694.3</v>
      </c>
      <c r="I341" s="74">
        <f t="shared" si="153"/>
        <v>10524.8</v>
      </c>
      <c r="J341" s="74">
        <f t="shared" si="153"/>
        <v>10694.199999999999</v>
      </c>
      <c r="K341" s="74">
        <f t="shared" si="153"/>
        <v>9624.8</v>
      </c>
      <c r="L341" s="74">
        <f t="shared" si="153"/>
        <v>13094.199999999999</v>
      </c>
      <c r="M341" s="74">
        <f t="shared" si="153"/>
        <v>11784.8</v>
      </c>
    </row>
    <row r="342" spans="1:13" ht="15">
      <c r="A342" s="99" t="s">
        <v>86</v>
      </c>
      <c r="B342" s="97" t="s">
        <v>222</v>
      </c>
      <c r="C342" s="114">
        <v>2</v>
      </c>
      <c r="D342" s="97" t="s">
        <v>173</v>
      </c>
      <c r="E342" s="97" t="s">
        <v>856</v>
      </c>
      <c r="F342" s="96" t="s">
        <v>676</v>
      </c>
      <c r="G342" s="97" t="s">
        <v>87</v>
      </c>
      <c r="H342" s="74">
        <f>'Пр. 10'!I933</f>
        <v>11694.3</v>
      </c>
      <c r="I342" s="74">
        <f>'Пр. 10'!J933</f>
        <v>10524.8</v>
      </c>
      <c r="J342" s="74">
        <f>'Пр. 10'!K933</f>
        <v>10694.199999999999</v>
      </c>
      <c r="K342" s="74">
        <f>'Пр. 10'!L933</f>
        <v>9624.8</v>
      </c>
      <c r="L342" s="74">
        <f>'Пр. 10'!M933</f>
        <v>13094.199999999999</v>
      </c>
      <c r="M342" s="74">
        <f>'Пр. 10'!N933</f>
        <v>11784.8</v>
      </c>
    </row>
    <row r="343" spans="1:13" ht="15" hidden="1">
      <c r="A343" s="22" t="s">
        <v>94</v>
      </c>
      <c r="B343" s="97" t="s">
        <v>222</v>
      </c>
      <c r="C343" s="114">
        <v>2</v>
      </c>
      <c r="D343" s="97" t="s">
        <v>173</v>
      </c>
      <c r="E343" s="97" t="s">
        <v>856</v>
      </c>
      <c r="F343" s="96" t="s">
        <v>676</v>
      </c>
      <c r="G343" s="97" t="s">
        <v>95</v>
      </c>
      <c r="H343" s="74">
        <f>'Пр. 10'!I1037</f>
        <v>0</v>
      </c>
      <c r="I343" s="74">
        <f>'Пр. 10'!J1037</f>
        <v>0</v>
      </c>
      <c r="J343" s="74">
        <f>'Пр. 10'!K1037</f>
        <v>0</v>
      </c>
      <c r="K343" s="74">
        <f>'Пр. 10'!L1037</f>
        <v>0</v>
      </c>
      <c r="L343" s="74">
        <f>'Пр. 10'!M1037</f>
        <v>0</v>
      </c>
      <c r="M343" s="74">
        <f>'Пр. 10'!N1037</f>
        <v>0</v>
      </c>
    </row>
    <row r="344" spans="1:13" ht="30" hidden="1">
      <c r="A344" s="106" t="s">
        <v>716</v>
      </c>
      <c r="B344" s="97" t="s">
        <v>222</v>
      </c>
      <c r="C344" s="97" t="s">
        <v>131</v>
      </c>
      <c r="D344" s="97" t="s">
        <v>173</v>
      </c>
      <c r="E344" s="97" t="s">
        <v>717</v>
      </c>
      <c r="F344" s="96"/>
      <c r="G344" s="97"/>
      <c r="H344" s="74">
        <f aca="true" t="shared" si="154" ref="H344:M345">H345</f>
        <v>0</v>
      </c>
      <c r="I344" s="74">
        <f t="shared" si="154"/>
        <v>0</v>
      </c>
      <c r="J344" s="74">
        <f t="shared" si="154"/>
        <v>0</v>
      </c>
      <c r="K344" s="74">
        <f t="shared" si="154"/>
        <v>0</v>
      </c>
      <c r="L344" s="74">
        <f t="shared" si="154"/>
        <v>0</v>
      </c>
      <c r="M344" s="74">
        <f t="shared" si="154"/>
        <v>0</v>
      </c>
    </row>
    <row r="345" spans="1:13" ht="30" hidden="1">
      <c r="A345" s="106" t="s">
        <v>675</v>
      </c>
      <c r="B345" s="97" t="s">
        <v>222</v>
      </c>
      <c r="C345" s="97" t="s">
        <v>131</v>
      </c>
      <c r="D345" s="97" t="s">
        <v>173</v>
      </c>
      <c r="E345" s="97" t="s">
        <v>717</v>
      </c>
      <c r="F345" s="96" t="s">
        <v>676</v>
      </c>
      <c r="G345" s="97"/>
      <c r="H345" s="74">
        <f t="shared" si="154"/>
        <v>0</v>
      </c>
      <c r="I345" s="74">
        <f t="shared" si="154"/>
        <v>0</v>
      </c>
      <c r="J345" s="74">
        <f t="shared" si="154"/>
        <v>0</v>
      </c>
      <c r="K345" s="74">
        <f t="shared" si="154"/>
        <v>0</v>
      </c>
      <c r="L345" s="74">
        <f t="shared" si="154"/>
        <v>0</v>
      </c>
      <c r="M345" s="74">
        <f t="shared" si="154"/>
        <v>0</v>
      </c>
    </row>
    <row r="346" spans="1:13" ht="15" hidden="1">
      <c r="A346" s="99" t="s">
        <v>86</v>
      </c>
      <c r="B346" s="97" t="s">
        <v>222</v>
      </c>
      <c r="C346" s="97" t="s">
        <v>131</v>
      </c>
      <c r="D346" s="97" t="s">
        <v>173</v>
      </c>
      <c r="E346" s="97" t="s">
        <v>717</v>
      </c>
      <c r="F346" s="96" t="s">
        <v>676</v>
      </c>
      <c r="G346" s="97" t="s">
        <v>87</v>
      </c>
      <c r="H346" s="74">
        <f>'Пр. 10'!I935</f>
        <v>0</v>
      </c>
      <c r="I346" s="74">
        <f>'Пр. 10'!J935</f>
        <v>0</v>
      </c>
      <c r="J346" s="74">
        <f>'Пр. 10'!K935</f>
        <v>0</v>
      </c>
      <c r="K346" s="74">
        <f>'Пр. 10'!L935</f>
        <v>0</v>
      </c>
      <c r="L346" s="74">
        <f>'Пр. 10'!M935</f>
        <v>0</v>
      </c>
      <c r="M346" s="74">
        <f>'Пр. 10'!N935</f>
        <v>0</v>
      </c>
    </row>
    <row r="347" spans="1:13" ht="15">
      <c r="A347" s="99" t="s">
        <v>200</v>
      </c>
      <c r="B347" s="97" t="s">
        <v>222</v>
      </c>
      <c r="C347" s="114">
        <v>2</v>
      </c>
      <c r="D347" s="97" t="s">
        <v>173</v>
      </c>
      <c r="E347" s="97" t="s">
        <v>201</v>
      </c>
      <c r="F347" s="96"/>
      <c r="G347" s="97"/>
      <c r="H347" s="74">
        <f aca="true" t="shared" si="155" ref="H347:M348">H348</f>
        <v>5583.8</v>
      </c>
      <c r="I347" s="74">
        <f t="shared" si="155"/>
        <v>0</v>
      </c>
      <c r="J347" s="74">
        <f t="shared" si="155"/>
        <v>1000.1</v>
      </c>
      <c r="K347" s="74">
        <f t="shared" si="155"/>
        <v>0</v>
      </c>
      <c r="L347" s="74">
        <f t="shared" si="155"/>
        <v>3605.7</v>
      </c>
      <c r="M347" s="74">
        <f t="shared" si="155"/>
        <v>0</v>
      </c>
    </row>
    <row r="348" spans="1:13" ht="30">
      <c r="A348" s="22" t="s">
        <v>675</v>
      </c>
      <c r="B348" s="97" t="s">
        <v>222</v>
      </c>
      <c r="C348" s="114">
        <v>2</v>
      </c>
      <c r="D348" s="97" t="s">
        <v>173</v>
      </c>
      <c r="E348" s="97" t="s">
        <v>201</v>
      </c>
      <c r="F348" s="96" t="s">
        <v>676</v>
      </c>
      <c r="G348" s="97"/>
      <c r="H348" s="74">
        <f t="shared" si="155"/>
        <v>5583.8</v>
      </c>
      <c r="I348" s="74">
        <f t="shared" si="155"/>
        <v>0</v>
      </c>
      <c r="J348" s="74">
        <f t="shared" si="155"/>
        <v>1000.1</v>
      </c>
      <c r="K348" s="74">
        <f t="shared" si="155"/>
        <v>0</v>
      </c>
      <c r="L348" s="74">
        <f t="shared" si="155"/>
        <v>3605.7</v>
      </c>
      <c r="M348" s="74">
        <f t="shared" si="155"/>
        <v>0</v>
      </c>
    </row>
    <row r="349" spans="1:13" ht="15">
      <c r="A349" s="99" t="s">
        <v>86</v>
      </c>
      <c r="B349" s="97" t="s">
        <v>222</v>
      </c>
      <c r="C349" s="114">
        <v>2</v>
      </c>
      <c r="D349" s="97" t="s">
        <v>173</v>
      </c>
      <c r="E349" s="97" t="s">
        <v>201</v>
      </c>
      <c r="F349" s="96" t="s">
        <v>676</v>
      </c>
      <c r="G349" s="97" t="s">
        <v>87</v>
      </c>
      <c r="H349" s="74">
        <f>'Пр. 10'!I937</f>
        <v>5583.8</v>
      </c>
      <c r="I349" s="74">
        <f>'Пр. 10'!J937</f>
        <v>0</v>
      </c>
      <c r="J349" s="74">
        <f>'Пр. 10'!K937</f>
        <v>1000.1</v>
      </c>
      <c r="K349" s="74">
        <f>'Пр. 10'!L937</f>
        <v>0</v>
      </c>
      <c r="L349" s="74">
        <f>'Пр. 10'!M937</f>
        <v>3605.7</v>
      </c>
      <c r="M349" s="74">
        <f>'Пр. 10'!N937</f>
        <v>0</v>
      </c>
    </row>
    <row r="350" spans="1:13" ht="30">
      <c r="A350" s="119" t="s">
        <v>252</v>
      </c>
      <c r="B350" s="97" t="s">
        <v>222</v>
      </c>
      <c r="C350" s="114">
        <v>2</v>
      </c>
      <c r="D350" s="97" t="s">
        <v>173</v>
      </c>
      <c r="E350" s="97" t="s">
        <v>253</v>
      </c>
      <c r="F350" s="96"/>
      <c r="G350" s="97"/>
      <c r="H350" s="74">
        <f aca="true" t="shared" si="156" ref="H350:M351">H351</f>
        <v>0</v>
      </c>
      <c r="I350" s="74">
        <f t="shared" si="156"/>
        <v>0</v>
      </c>
      <c r="J350" s="74">
        <f t="shared" si="156"/>
        <v>915</v>
      </c>
      <c r="K350" s="74">
        <f t="shared" si="156"/>
        <v>0</v>
      </c>
      <c r="L350" s="74">
        <f t="shared" si="156"/>
        <v>3515</v>
      </c>
      <c r="M350" s="74">
        <f t="shared" si="156"/>
        <v>0</v>
      </c>
    </row>
    <row r="351" spans="1:13" ht="30">
      <c r="A351" s="22" t="s">
        <v>675</v>
      </c>
      <c r="B351" s="97" t="s">
        <v>222</v>
      </c>
      <c r="C351" s="114">
        <v>2</v>
      </c>
      <c r="D351" s="97" t="s">
        <v>173</v>
      </c>
      <c r="E351" s="97" t="s">
        <v>253</v>
      </c>
      <c r="F351" s="96" t="s">
        <v>676</v>
      </c>
      <c r="G351" s="97"/>
      <c r="H351" s="74">
        <f t="shared" si="156"/>
        <v>0</v>
      </c>
      <c r="I351" s="74">
        <f t="shared" si="156"/>
        <v>0</v>
      </c>
      <c r="J351" s="74">
        <f t="shared" si="156"/>
        <v>915</v>
      </c>
      <c r="K351" s="74">
        <f t="shared" si="156"/>
        <v>0</v>
      </c>
      <c r="L351" s="74">
        <f t="shared" si="156"/>
        <v>3515</v>
      </c>
      <c r="M351" s="74">
        <f t="shared" si="156"/>
        <v>0</v>
      </c>
    </row>
    <row r="352" spans="1:13" ht="15">
      <c r="A352" s="99" t="s">
        <v>86</v>
      </c>
      <c r="B352" s="97" t="s">
        <v>222</v>
      </c>
      <c r="C352" s="114">
        <v>2</v>
      </c>
      <c r="D352" s="97" t="s">
        <v>173</v>
      </c>
      <c r="E352" s="97" t="s">
        <v>253</v>
      </c>
      <c r="F352" s="96" t="s">
        <v>676</v>
      </c>
      <c r="G352" s="97" t="s">
        <v>87</v>
      </c>
      <c r="H352" s="74">
        <f>'Пр. 10'!I939</f>
        <v>0</v>
      </c>
      <c r="I352" s="74">
        <f>'Пр. 10'!J939</f>
        <v>0</v>
      </c>
      <c r="J352" s="74">
        <f>'Пр. 10'!K939</f>
        <v>915</v>
      </c>
      <c r="K352" s="74">
        <f>'Пр. 10'!L939</f>
        <v>0</v>
      </c>
      <c r="L352" s="74">
        <f>'Пр. 10'!M939</f>
        <v>3515</v>
      </c>
      <c r="M352" s="74">
        <f>'Пр. 10'!N939</f>
        <v>0</v>
      </c>
    </row>
    <row r="353" spans="1:13" ht="15">
      <c r="A353" s="99" t="s">
        <v>909</v>
      </c>
      <c r="B353" s="97" t="s">
        <v>222</v>
      </c>
      <c r="C353" s="114">
        <v>2</v>
      </c>
      <c r="D353" s="97" t="s">
        <v>173</v>
      </c>
      <c r="E353" s="97" t="s">
        <v>237</v>
      </c>
      <c r="F353" s="96"/>
      <c r="G353" s="97"/>
      <c r="H353" s="74">
        <f aca="true" t="shared" si="157" ref="H353:M354">H354</f>
        <v>201.8</v>
      </c>
      <c r="I353" s="74">
        <f t="shared" si="157"/>
        <v>0</v>
      </c>
      <c r="J353" s="74">
        <f t="shared" si="157"/>
        <v>458.6</v>
      </c>
      <c r="K353" s="74">
        <f t="shared" si="157"/>
        <v>0</v>
      </c>
      <c r="L353" s="74">
        <f t="shared" si="157"/>
        <v>623.7</v>
      </c>
      <c r="M353" s="74">
        <f t="shared" si="157"/>
        <v>0</v>
      </c>
    </row>
    <row r="354" spans="1:13" ht="30">
      <c r="A354" s="22" t="s">
        <v>675</v>
      </c>
      <c r="B354" s="97" t="s">
        <v>222</v>
      </c>
      <c r="C354" s="114">
        <v>2</v>
      </c>
      <c r="D354" s="97" t="s">
        <v>173</v>
      </c>
      <c r="E354" s="97" t="s">
        <v>237</v>
      </c>
      <c r="F354" s="96" t="s">
        <v>676</v>
      </c>
      <c r="G354" s="97"/>
      <c r="H354" s="74">
        <f t="shared" si="157"/>
        <v>201.8</v>
      </c>
      <c r="I354" s="74">
        <f t="shared" si="157"/>
        <v>0</v>
      </c>
      <c r="J354" s="74">
        <f t="shared" si="157"/>
        <v>458.6</v>
      </c>
      <c r="K354" s="74">
        <f t="shared" si="157"/>
        <v>0</v>
      </c>
      <c r="L354" s="74">
        <f t="shared" si="157"/>
        <v>623.7</v>
      </c>
      <c r="M354" s="74">
        <f t="shared" si="157"/>
        <v>0</v>
      </c>
    </row>
    <row r="355" spans="1:13" ht="15">
      <c r="A355" s="99" t="s">
        <v>86</v>
      </c>
      <c r="B355" s="97" t="s">
        <v>222</v>
      </c>
      <c r="C355" s="114">
        <v>2</v>
      </c>
      <c r="D355" s="97" t="s">
        <v>173</v>
      </c>
      <c r="E355" s="97" t="s">
        <v>237</v>
      </c>
      <c r="F355" s="96" t="s">
        <v>676</v>
      </c>
      <c r="G355" s="97" t="s">
        <v>87</v>
      </c>
      <c r="H355" s="74">
        <f>'Пр. 10'!I941</f>
        <v>201.8</v>
      </c>
      <c r="I355" s="74">
        <f>'Пр. 10'!J941</f>
        <v>0</v>
      </c>
      <c r="J355" s="74">
        <f>'Пр. 10'!K941</f>
        <v>458.6</v>
      </c>
      <c r="K355" s="74">
        <f>'Пр. 10'!L941</f>
        <v>0</v>
      </c>
      <c r="L355" s="74">
        <f>'Пр. 10'!M941</f>
        <v>623.7</v>
      </c>
      <c r="M355" s="74">
        <f>'Пр. 10'!N941</f>
        <v>0</v>
      </c>
    </row>
    <row r="356" spans="1:13" ht="45" hidden="1">
      <c r="A356" s="106" t="s">
        <v>254</v>
      </c>
      <c r="B356" s="97" t="s">
        <v>222</v>
      </c>
      <c r="C356" s="97" t="s">
        <v>131</v>
      </c>
      <c r="D356" s="97" t="s">
        <v>173</v>
      </c>
      <c r="E356" s="97" t="s">
        <v>685</v>
      </c>
      <c r="F356" s="96"/>
      <c r="G356" s="97"/>
      <c r="H356" s="74">
        <f aca="true" t="shared" si="158" ref="H356:M357">H357</f>
        <v>0</v>
      </c>
      <c r="I356" s="74">
        <f t="shared" si="158"/>
        <v>0</v>
      </c>
      <c r="J356" s="74">
        <f t="shared" si="158"/>
        <v>0</v>
      </c>
      <c r="K356" s="74">
        <f t="shared" si="158"/>
        <v>0</v>
      </c>
      <c r="L356" s="74">
        <f t="shared" si="158"/>
        <v>0</v>
      </c>
      <c r="M356" s="74">
        <f t="shared" si="158"/>
        <v>0</v>
      </c>
    </row>
    <row r="357" spans="1:13" ht="30" hidden="1">
      <c r="A357" s="106" t="s">
        <v>675</v>
      </c>
      <c r="B357" s="97" t="s">
        <v>222</v>
      </c>
      <c r="C357" s="97" t="s">
        <v>131</v>
      </c>
      <c r="D357" s="97" t="s">
        <v>173</v>
      </c>
      <c r="E357" s="97" t="s">
        <v>685</v>
      </c>
      <c r="F357" s="96" t="s">
        <v>676</v>
      </c>
      <c r="G357" s="97"/>
      <c r="H357" s="74">
        <f t="shared" si="158"/>
        <v>0</v>
      </c>
      <c r="I357" s="74">
        <f t="shared" si="158"/>
        <v>0</v>
      </c>
      <c r="J357" s="74">
        <f t="shared" si="158"/>
        <v>0</v>
      </c>
      <c r="K357" s="74">
        <f t="shared" si="158"/>
        <v>0</v>
      </c>
      <c r="L357" s="74">
        <f t="shared" si="158"/>
        <v>0</v>
      </c>
      <c r="M357" s="74">
        <f t="shared" si="158"/>
        <v>0</v>
      </c>
    </row>
    <row r="358" spans="1:13" ht="15" hidden="1">
      <c r="A358" s="99" t="s">
        <v>86</v>
      </c>
      <c r="B358" s="97" t="s">
        <v>222</v>
      </c>
      <c r="C358" s="97" t="s">
        <v>131</v>
      </c>
      <c r="D358" s="97" t="s">
        <v>173</v>
      </c>
      <c r="E358" s="97" t="s">
        <v>685</v>
      </c>
      <c r="F358" s="96" t="s">
        <v>676</v>
      </c>
      <c r="G358" s="97" t="s">
        <v>87</v>
      </c>
      <c r="H358" s="74">
        <f>'Пр. 10'!I943</f>
        <v>0</v>
      </c>
      <c r="I358" s="74">
        <f>'Пр. 10'!J943</f>
        <v>0</v>
      </c>
      <c r="J358" s="74">
        <f>'Пр. 10'!K943</f>
        <v>0</v>
      </c>
      <c r="K358" s="74">
        <f>'Пр. 10'!L943</f>
        <v>0</v>
      </c>
      <c r="L358" s="74">
        <f>'Пр. 10'!M943</f>
        <v>0</v>
      </c>
      <c r="M358" s="74">
        <f>'Пр. 10'!N943</f>
        <v>0</v>
      </c>
    </row>
    <row r="359" spans="1:13" ht="23.25" customHeight="1">
      <c r="A359" s="22" t="s">
        <v>255</v>
      </c>
      <c r="B359" s="97" t="s">
        <v>222</v>
      </c>
      <c r="C359" s="114">
        <v>2</v>
      </c>
      <c r="D359" s="97" t="s">
        <v>173</v>
      </c>
      <c r="E359" s="97" t="s">
        <v>256</v>
      </c>
      <c r="F359" s="96"/>
      <c r="G359" s="97"/>
      <c r="H359" s="74">
        <f aca="true" t="shared" si="159" ref="H359:M360">H360</f>
        <v>1540</v>
      </c>
      <c r="I359" s="74">
        <f t="shared" si="159"/>
        <v>0</v>
      </c>
      <c r="J359" s="74">
        <f t="shared" si="159"/>
        <v>0</v>
      </c>
      <c r="K359" s="74">
        <f t="shared" si="159"/>
        <v>0</v>
      </c>
      <c r="L359" s="74">
        <f t="shared" si="159"/>
        <v>0</v>
      </c>
      <c r="M359" s="74">
        <f t="shared" si="159"/>
        <v>0</v>
      </c>
    </row>
    <row r="360" spans="1:13" ht="36" customHeight="1">
      <c r="A360" s="22" t="s">
        <v>675</v>
      </c>
      <c r="B360" s="97" t="s">
        <v>222</v>
      </c>
      <c r="C360" s="114">
        <v>2</v>
      </c>
      <c r="D360" s="97" t="s">
        <v>173</v>
      </c>
      <c r="E360" s="97" t="s">
        <v>256</v>
      </c>
      <c r="F360" s="96" t="s">
        <v>676</v>
      </c>
      <c r="G360" s="97"/>
      <c r="H360" s="74">
        <f t="shared" si="159"/>
        <v>1540</v>
      </c>
      <c r="I360" s="74">
        <f t="shared" si="159"/>
        <v>0</v>
      </c>
      <c r="J360" s="74">
        <f t="shared" si="159"/>
        <v>0</v>
      </c>
      <c r="K360" s="74">
        <f t="shared" si="159"/>
        <v>0</v>
      </c>
      <c r="L360" s="74">
        <f t="shared" si="159"/>
        <v>0</v>
      </c>
      <c r="M360" s="74">
        <f t="shared" si="159"/>
        <v>0</v>
      </c>
    </row>
    <row r="361" spans="1:13" ht="21" customHeight="1">
      <c r="A361" s="99" t="s">
        <v>86</v>
      </c>
      <c r="B361" s="97" t="s">
        <v>222</v>
      </c>
      <c r="C361" s="114">
        <v>2</v>
      </c>
      <c r="D361" s="97" t="s">
        <v>173</v>
      </c>
      <c r="E361" s="97" t="s">
        <v>256</v>
      </c>
      <c r="F361" s="96" t="s">
        <v>676</v>
      </c>
      <c r="G361" s="97" t="s">
        <v>87</v>
      </c>
      <c r="H361" s="74">
        <f>'Пр. 10'!I945</f>
        <v>1540</v>
      </c>
      <c r="I361" s="74">
        <f>'Пр. 10'!J945</f>
        <v>0</v>
      </c>
      <c r="J361" s="74">
        <f>'Пр. 10'!K945</f>
        <v>0</v>
      </c>
      <c r="K361" s="74">
        <f>'Пр. 10'!L945</f>
        <v>0</v>
      </c>
      <c r="L361" s="74">
        <f>'Пр. 10'!M945</f>
        <v>0</v>
      </c>
      <c r="M361" s="74">
        <f>'Пр. 10'!N945</f>
        <v>0</v>
      </c>
    </row>
    <row r="362" spans="1:13" ht="30">
      <c r="A362" s="106" t="s">
        <v>904</v>
      </c>
      <c r="B362" s="97" t="s">
        <v>222</v>
      </c>
      <c r="C362" s="97" t="s">
        <v>131</v>
      </c>
      <c r="D362" s="97" t="s">
        <v>173</v>
      </c>
      <c r="E362" s="97" t="s">
        <v>905</v>
      </c>
      <c r="F362" s="96"/>
      <c r="G362" s="97"/>
      <c r="H362" s="74">
        <f aca="true" t="shared" si="160" ref="H362:M363">H363</f>
        <v>43000</v>
      </c>
      <c r="I362" s="74">
        <f t="shared" si="160"/>
        <v>0</v>
      </c>
      <c r="J362" s="74">
        <f t="shared" si="160"/>
        <v>39841</v>
      </c>
      <c r="K362" s="74">
        <f t="shared" si="160"/>
        <v>0</v>
      </c>
      <c r="L362" s="74">
        <f t="shared" si="160"/>
        <v>0</v>
      </c>
      <c r="M362" s="74">
        <f t="shared" si="160"/>
        <v>0</v>
      </c>
    </row>
    <row r="363" spans="1:13" ht="30">
      <c r="A363" s="106" t="s">
        <v>683</v>
      </c>
      <c r="B363" s="97" t="s">
        <v>222</v>
      </c>
      <c r="C363" s="97" t="s">
        <v>131</v>
      </c>
      <c r="D363" s="97" t="s">
        <v>173</v>
      </c>
      <c r="E363" s="97" t="s">
        <v>905</v>
      </c>
      <c r="F363" s="96" t="s">
        <v>680</v>
      </c>
      <c r="G363" s="97"/>
      <c r="H363" s="74">
        <f t="shared" si="160"/>
        <v>43000</v>
      </c>
      <c r="I363" s="74">
        <f t="shared" si="160"/>
        <v>0</v>
      </c>
      <c r="J363" s="74">
        <f t="shared" si="160"/>
        <v>39841</v>
      </c>
      <c r="K363" s="74">
        <f t="shared" si="160"/>
        <v>0</v>
      </c>
      <c r="L363" s="74">
        <f t="shared" si="160"/>
        <v>0</v>
      </c>
      <c r="M363" s="74">
        <f t="shared" si="160"/>
        <v>0</v>
      </c>
    </row>
    <row r="364" spans="1:13" ht="15">
      <c r="A364" s="99" t="s">
        <v>86</v>
      </c>
      <c r="B364" s="97" t="s">
        <v>222</v>
      </c>
      <c r="C364" s="97" t="s">
        <v>131</v>
      </c>
      <c r="D364" s="97" t="s">
        <v>173</v>
      </c>
      <c r="E364" s="97" t="s">
        <v>905</v>
      </c>
      <c r="F364" s="96" t="s">
        <v>680</v>
      </c>
      <c r="G364" s="97" t="s">
        <v>87</v>
      </c>
      <c r="H364" s="74">
        <f>'Пр. 10'!I947</f>
        <v>43000</v>
      </c>
      <c r="I364" s="74">
        <f>'Пр. 10'!J947</f>
        <v>0</v>
      </c>
      <c r="J364" s="74">
        <f>'Пр. 10'!K947</f>
        <v>39841</v>
      </c>
      <c r="K364" s="74">
        <f>'Пр. 10'!L947</f>
        <v>0</v>
      </c>
      <c r="L364" s="74">
        <f>'Пр. 10'!M947</f>
        <v>0</v>
      </c>
      <c r="M364" s="74">
        <f>'Пр. 10'!N947</f>
        <v>0</v>
      </c>
    </row>
    <row r="365" spans="1:13" ht="30" hidden="1">
      <c r="A365" s="106" t="s">
        <v>904</v>
      </c>
      <c r="B365" s="97" t="s">
        <v>222</v>
      </c>
      <c r="C365" s="97" t="s">
        <v>131</v>
      </c>
      <c r="D365" s="97" t="s">
        <v>173</v>
      </c>
      <c r="E365" s="97" t="s">
        <v>905</v>
      </c>
      <c r="F365" s="96"/>
      <c r="G365" s="97"/>
      <c r="H365" s="74">
        <f aca="true" t="shared" si="161" ref="H365:M366">H366</f>
        <v>0</v>
      </c>
      <c r="I365" s="74">
        <f t="shared" si="161"/>
        <v>0</v>
      </c>
      <c r="J365" s="74">
        <f t="shared" si="161"/>
        <v>0</v>
      </c>
      <c r="K365" s="74">
        <f t="shared" si="161"/>
        <v>0</v>
      </c>
      <c r="L365" s="74">
        <f t="shared" si="161"/>
        <v>0</v>
      </c>
      <c r="M365" s="74">
        <f t="shared" si="161"/>
        <v>0</v>
      </c>
    </row>
    <row r="366" spans="1:13" ht="30" hidden="1">
      <c r="A366" s="106" t="s">
        <v>675</v>
      </c>
      <c r="B366" s="97" t="s">
        <v>222</v>
      </c>
      <c r="C366" s="97" t="s">
        <v>131</v>
      </c>
      <c r="D366" s="97" t="s">
        <v>173</v>
      </c>
      <c r="E366" s="97" t="s">
        <v>905</v>
      </c>
      <c r="F366" s="96" t="s">
        <v>676</v>
      </c>
      <c r="G366" s="97"/>
      <c r="H366" s="74">
        <f t="shared" si="161"/>
        <v>0</v>
      </c>
      <c r="I366" s="74">
        <f t="shared" si="161"/>
        <v>0</v>
      </c>
      <c r="J366" s="74">
        <f t="shared" si="161"/>
        <v>0</v>
      </c>
      <c r="K366" s="74">
        <f t="shared" si="161"/>
        <v>0</v>
      </c>
      <c r="L366" s="74">
        <f t="shared" si="161"/>
        <v>0</v>
      </c>
      <c r="M366" s="74">
        <f t="shared" si="161"/>
        <v>0</v>
      </c>
    </row>
    <row r="367" spans="1:13" ht="15" hidden="1">
      <c r="A367" s="99" t="s">
        <v>86</v>
      </c>
      <c r="B367" s="97" t="s">
        <v>222</v>
      </c>
      <c r="C367" s="97" t="s">
        <v>131</v>
      </c>
      <c r="D367" s="97" t="s">
        <v>173</v>
      </c>
      <c r="E367" s="97" t="s">
        <v>905</v>
      </c>
      <c r="F367" s="96" t="s">
        <v>676</v>
      </c>
      <c r="G367" s="97" t="s">
        <v>87</v>
      </c>
      <c r="H367" s="74">
        <f>'Пр. 10'!I949</f>
        <v>0</v>
      </c>
      <c r="I367" s="74">
        <f>'Пр. 10'!J949</f>
        <v>0</v>
      </c>
      <c r="J367" s="74">
        <f>'Пр. 10'!K949</f>
        <v>0</v>
      </c>
      <c r="K367" s="74">
        <f>'Пр. 10'!L949</f>
        <v>0</v>
      </c>
      <c r="L367" s="74">
        <f>'Пр. 10'!M949</f>
        <v>0</v>
      </c>
      <c r="M367" s="74">
        <f>'Пр. 10'!N949</f>
        <v>0</v>
      </c>
    </row>
    <row r="368" spans="1:13" ht="30">
      <c r="A368" s="106" t="s">
        <v>1002</v>
      </c>
      <c r="B368" s="97" t="s">
        <v>222</v>
      </c>
      <c r="C368" s="97" t="s">
        <v>131</v>
      </c>
      <c r="D368" s="97" t="s">
        <v>173</v>
      </c>
      <c r="E368" s="97" t="s">
        <v>1001</v>
      </c>
      <c r="F368" s="96"/>
      <c r="G368" s="97"/>
      <c r="H368" s="74">
        <f aca="true" t="shared" si="162" ref="H368:M369">H369</f>
        <v>3157.9</v>
      </c>
      <c r="I368" s="74">
        <f t="shared" si="162"/>
        <v>3000</v>
      </c>
      <c r="J368" s="74">
        <f t="shared" si="162"/>
        <v>0</v>
      </c>
      <c r="K368" s="74">
        <f t="shared" si="162"/>
        <v>0</v>
      </c>
      <c r="L368" s="74">
        <f t="shared" si="162"/>
        <v>0</v>
      </c>
      <c r="M368" s="74">
        <f t="shared" si="162"/>
        <v>0</v>
      </c>
    </row>
    <row r="369" spans="1:13" ht="30">
      <c r="A369" s="112" t="s">
        <v>675</v>
      </c>
      <c r="B369" s="97" t="s">
        <v>222</v>
      </c>
      <c r="C369" s="97" t="s">
        <v>131</v>
      </c>
      <c r="D369" s="97" t="s">
        <v>173</v>
      </c>
      <c r="E369" s="97" t="s">
        <v>1001</v>
      </c>
      <c r="F369" s="96" t="s">
        <v>676</v>
      </c>
      <c r="G369" s="97"/>
      <c r="H369" s="74">
        <f t="shared" si="162"/>
        <v>3157.9</v>
      </c>
      <c r="I369" s="74">
        <f t="shared" si="162"/>
        <v>3000</v>
      </c>
      <c r="J369" s="74">
        <f t="shared" si="162"/>
        <v>0</v>
      </c>
      <c r="K369" s="74">
        <f t="shared" si="162"/>
        <v>0</v>
      </c>
      <c r="L369" s="74">
        <f t="shared" si="162"/>
        <v>0</v>
      </c>
      <c r="M369" s="74">
        <f t="shared" si="162"/>
        <v>0</v>
      </c>
    </row>
    <row r="370" spans="1:13" ht="15">
      <c r="A370" s="99" t="s">
        <v>86</v>
      </c>
      <c r="B370" s="97" t="s">
        <v>222</v>
      </c>
      <c r="C370" s="97" t="s">
        <v>131</v>
      </c>
      <c r="D370" s="97" t="s">
        <v>173</v>
      </c>
      <c r="E370" s="97" t="s">
        <v>1001</v>
      </c>
      <c r="F370" s="96" t="s">
        <v>676</v>
      </c>
      <c r="G370" s="97" t="s">
        <v>87</v>
      </c>
      <c r="H370" s="74">
        <f>'Пр. 10'!I951</f>
        <v>3157.9</v>
      </c>
      <c r="I370" s="74">
        <f>'Пр. 10'!J951</f>
        <v>3000</v>
      </c>
      <c r="J370" s="74">
        <f>'Пр. 10'!K951</f>
        <v>0</v>
      </c>
      <c r="K370" s="74">
        <f>'Пр. 10'!L951</f>
        <v>0</v>
      </c>
      <c r="L370" s="74">
        <f>'Пр. 10'!M951</f>
        <v>0</v>
      </c>
      <c r="M370" s="74">
        <f>'Пр. 10'!N951</f>
        <v>0</v>
      </c>
    </row>
    <row r="371" spans="1:13" ht="30">
      <c r="A371" s="112" t="s">
        <v>1039</v>
      </c>
      <c r="B371" s="97" t="s">
        <v>222</v>
      </c>
      <c r="C371" s="97" t="s">
        <v>131</v>
      </c>
      <c r="D371" s="97" t="s">
        <v>173</v>
      </c>
      <c r="E371" s="97" t="s">
        <v>1040</v>
      </c>
      <c r="F371" s="96"/>
      <c r="G371" s="97"/>
      <c r="H371" s="74">
        <f aca="true" t="shared" si="163" ref="H371:M372">H372</f>
        <v>23222.2</v>
      </c>
      <c r="I371" s="74">
        <f t="shared" si="163"/>
        <v>22000</v>
      </c>
      <c r="J371" s="74">
        <f t="shared" si="163"/>
        <v>24444.4</v>
      </c>
      <c r="K371" s="74">
        <f t="shared" si="163"/>
        <v>22000</v>
      </c>
      <c r="L371" s="74">
        <f t="shared" si="163"/>
        <v>24444.4</v>
      </c>
      <c r="M371" s="74">
        <f t="shared" si="163"/>
        <v>22000</v>
      </c>
    </row>
    <row r="372" spans="1:13" ht="30">
      <c r="A372" s="112" t="s">
        <v>675</v>
      </c>
      <c r="B372" s="97" t="s">
        <v>222</v>
      </c>
      <c r="C372" s="97" t="s">
        <v>131</v>
      </c>
      <c r="D372" s="97" t="s">
        <v>173</v>
      </c>
      <c r="E372" s="97" t="s">
        <v>1040</v>
      </c>
      <c r="F372" s="96" t="s">
        <v>676</v>
      </c>
      <c r="G372" s="97"/>
      <c r="H372" s="74">
        <f t="shared" si="163"/>
        <v>23222.2</v>
      </c>
      <c r="I372" s="74">
        <f t="shared" si="163"/>
        <v>22000</v>
      </c>
      <c r="J372" s="74">
        <f t="shared" si="163"/>
        <v>24444.4</v>
      </c>
      <c r="K372" s="74">
        <f t="shared" si="163"/>
        <v>22000</v>
      </c>
      <c r="L372" s="74">
        <f t="shared" si="163"/>
        <v>24444.4</v>
      </c>
      <c r="M372" s="74">
        <f t="shared" si="163"/>
        <v>22000</v>
      </c>
    </row>
    <row r="373" spans="1:13" ht="15">
      <c r="A373" s="99" t="s">
        <v>86</v>
      </c>
      <c r="B373" s="97" t="s">
        <v>222</v>
      </c>
      <c r="C373" s="97" t="s">
        <v>131</v>
      </c>
      <c r="D373" s="97" t="s">
        <v>173</v>
      </c>
      <c r="E373" s="97" t="s">
        <v>1040</v>
      </c>
      <c r="F373" s="96" t="s">
        <v>676</v>
      </c>
      <c r="G373" s="97" t="s">
        <v>87</v>
      </c>
      <c r="H373" s="74">
        <f>'Пр. 10'!I953</f>
        <v>23222.2</v>
      </c>
      <c r="I373" s="74">
        <f>'Пр. 10'!J953</f>
        <v>22000</v>
      </c>
      <c r="J373" s="74">
        <f>'Пр. 10'!K953</f>
        <v>24444.4</v>
      </c>
      <c r="K373" s="74">
        <f>'Пр. 10'!L953</f>
        <v>22000</v>
      </c>
      <c r="L373" s="74">
        <f>'Пр. 10'!M953</f>
        <v>24444.4</v>
      </c>
      <c r="M373" s="74">
        <f>'Пр. 10'!N953</f>
        <v>22000</v>
      </c>
    </row>
    <row r="374" spans="1:13" ht="30" hidden="1">
      <c r="A374" s="112" t="s">
        <v>716</v>
      </c>
      <c r="B374" s="97" t="s">
        <v>222</v>
      </c>
      <c r="C374" s="97" t="s">
        <v>131</v>
      </c>
      <c r="D374" s="97" t="s">
        <v>173</v>
      </c>
      <c r="E374" s="97" t="s">
        <v>717</v>
      </c>
      <c r="F374" s="96"/>
      <c r="G374" s="97"/>
      <c r="H374" s="74">
        <f aca="true" t="shared" si="164" ref="H374:M374">H375</f>
        <v>0</v>
      </c>
      <c r="I374" s="74">
        <f t="shared" si="164"/>
        <v>0</v>
      </c>
      <c r="J374" s="74">
        <f t="shared" si="164"/>
        <v>0</v>
      </c>
      <c r="K374" s="74">
        <f t="shared" si="164"/>
        <v>0</v>
      </c>
      <c r="L374" s="74">
        <f t="shared" si="164"/>
        <v>0</v>
      </c>
      <c r="M374" s="74">
        <f t="shared" si="164"/>
        <v>0</v>
      </c>
    </row>
    <row r="375" spans="1:13" ht="36.75" customHeight="1" hidden="1">
      <c r="A375" s="112" t="s">
        <v>675</v>
      </c>
      <c r="B375" s="97" t="s">
        <v>222</v>
      </c>
      <c r="C375" s="97" t="s">
        <v>131</v>
      </c>
      <c r="D375" s="97" t="s">
        <v>173</v>
      </c>
      <c r="E375" s="97" t="s">
        <v>717</v>
      </c>
      <c r="F375" s="96" t="s">
        <v>676</v>
      </c>
      <c r="G375" s="97"/>
      <c r="H375" s="74">
        <f>H376</f>
        <v>0</v>
      </c>
      <c r="I375" s="74">
        <f>I376</f>
        <v>0</v>
      </c>
      <c r="J375" s="74">
        <f>J376</f>
        <v>0</v>
      </c>
      <c r="K375" s="74">
        <f>K376</f>
        <v>0</v>
      </c>
      <c r="L375" s="74"/>
      <c r="M375" s="74"/>
    </row>
    <row r="376" spans="1:13" ht="20.25" customHeight="1" hidden="1">
      <c r="A376" s="99" t="s">
        <v>86</v>
      </c>
      <c r="B376" s="97" t="s">
        <v>222</v>
      </c>
      <c r="C376" s="97" t="s">
        <v>131</v>
      </c>
      <c r="D376" s="97" t="s">
        <v>173</v>
      </c>
      <c r="E376" s="97" t="s">
        <v>717</v>
      </c>
      <c r="F376" s="96" t="s">
        <v>676</v>
      </c>
      <c r="G376" s="97"/>
      <c r="H376" s="74">
        <f>'Пр. 10'!I955</f>
        <v>0</v>
      </c>
      <c r="I376" s="74">
        <f>'Пр. 10'!J955</f>
        <v>0</v>
      </c>
      <c r="J376" s="74">
        <f>'Пр. 10'!K955</f>
        <v>0</v>
      </c>
      <c r="K376" s="74">
        <f>'Пр. 10'!L955</f>
        <v>0</v>
      </c>
      <c r="L376" s="74">
        <f>'Пр. 10'!M955</f>
        <v>0</v>
      </c>
      <c r="M376" s="74">
        <f>'Пр. 10'!N955</f>
        <v>0</v>
      </c>
    </row>
    <row r="377" spans="1:13" ht="20.25" customHeight="1" hidden="1">
      <c r="A377" s="112" t="s">
        <v>1091</v>
      </c>
      <c r="B377" s="97" t="s">
        <v>222</v>
      </c>
      <c r="C377" s="97" t="s">
        <v>131</v>
      </c>
      <c r="D377" s="97" t="s">
        <v>173</v>
      </c>
      <c r="E377" s="97" t="s">
        <v>1092</v>
      </c>
      <c r="F377" s="96"/>
      <c r="G377" s="97"/>
      <c r="H377" s="74">
        <f aca="true" t="shared" si="165" ref="H377:M378">H378</f>
        <v>0</v>
      </c>
      <c r="I377" s="74">
        <f t="shared" si="165"/>
        <v>0</v>
      </c>
      <c r="J377" s="74">
        <f t="shared" si="165"/>
        <v>0</v>
      </c>
      <c r="K377" s="74">
        <f t="shared" si="165"/>
        <v>0</v>
      </c>
      <c r="L377" s="74">
        <f t="shared" si="165"/>
        <v>0</v>
      </c>
      <c r="M377" s="74">
        <f t="shared" si="165"/>
        <v>0</v>
      </c>
    </row>
    <row r="378" spans="1:13" ht="20.25" customHeight="1" hidden="1">
      <c r="A378" s="112" t="s">
        <v>675</v>
      </c>
      <c r="B378" s="97" t="s">
        <v>222</v>
      </c>
      <c r="C378" s="97" t="s">
        <v>131</v>
      </c>
      <c r="D378" s="97" t="s">
        <v>173</v>
      </c>
      <c r="E378" s="97" t="s">
        <v>1092</v>
      </c>
      <c r="F378" s="96" t="s">
        <v>676</v>
      </c>
      <c r="G378" s="97"/>
      <c r="H378" s="74">
        <f t="shared" si="165"/>
        <v>0</v>
      </c>
      <c r="I378" s="74">
        <f t="shared" si="165"/>
        <v>0</v>
      </c>
      <c r="J378" s="74">
        <f t="shared" si="165"/>
        <v>0</v>
      </c>
      <c r="K378" s="74">
        <f t="shared" si="165"/>
        <v>0</v>
      </c>
      <c r="L378" s="74">
        <f t="shared" si="165"/>
        <v>0</v>
      </c>
      <c r="M378" s="74">
        <f t="shared" si="165"/>
        <v>0</v>
      </c>
    </row>
    <row r="379" spans="1:13" ht="20.25" customHeight="1" hidden="1">
      <c r="A379" s="99" t="s">
        <v>86</v>
      </c>
      <c r="B379" s="97" t="s">
        <v>222</v>
      </c>
      <c r="C379" s="97" t="s">
        <v>131</v>
      </c>
      <c r="D379" s="97" t="s">
        <v>173</v>
      </c>
      <c r="E379" s="97" t="s">
        <v>1092</v>
      </c>
      <c r="F379" s="96" t="s">
        <v>676</v>
      </c>
      <c r="G379" s="97" t="s">
        <v>87</v>
      </c>
      <c r="H379" s="74">
        <f>'Пр. 10'!I957</f>
        <v>0</v>
      </c>
      <c r="I379" s="74">
        <f>'Пр. 10'!J957</f>
        <v>0</v>
      </c>
      <c r="J379" s="74">
        <f>'Пр. 10'!K957</f>
        <v>0</v>
      </c>
      <c r="K379" s="74">
        <f>'Пр. 10'!L957</f>
        <v>0</v>
      </c>
      <c r="L379" s="74">
        <f>'Пр. 10'!M957</f>
        <v>0</v>
      </c>
      <c r="M379" s="74">
        <f>'Пр. 10'!N957</f>
        <v>0</v>
      </c>
    </row>
    <row r="380" spans="1:13" ht="18.75" customHeight="1">
      <c r="A380" s="282" t="s">
        <v>953</v>
      </c>
      <c r="B380" s="283" t="s">
        <v>222</v>
      </c>
      <c r="C380" s="283" t="s">
        <v>131</v>
      </c>
      <c r="D380" s="283" t="s">
        <v>954</v>
      </c>
      <c r="E380" s="283" t="s">
        <v>149</v>
      </c>
      <c r="F380" s="284"/>
      <c r="G380" s="97"/>
      <c r="H380" s="36">
        <f aca="true" t="shared" si="166" ref="H380:I382">H381</f>
        <v>135</v>
      </c>
      <c r="I380" s="36">
        <f t="shared" si="166"/>
        <v>0</v>
      </c>
      <c r="J380" s="36">
        <f aca="true" t="shared" si="167" ref="J380:M382">J381</f>
        <v>135</v>
      </c>
      <c r="K380" s="36">
        <f t="shared" si="167"/>
        <v>0</v>
      </c>
      <c r="L380" s="36">
        <f t="shared" si="167"/>
        <v>135</v>
      </c>
      <c r="M380" s="36">
        <f t="shared" si="167"/>
        <v>0</v>
      </c>
    </row>
    <row r="381" spans="1:13" ht="47.25">
      <c r="A381" s="281" t="s">
        <v>956</v>
      </c>
      <c r="B381" s="97" t="s">
        <v>222</v>
      </c>
      <c r="C381" s="97" t="s">
        <v>131</v>
      </c>
      <c r="D381" s="97" t="s">
        <v>954</v>
      </c>
      <c r="E381" s="97" t="s">
        <v>955</v>
      </c>
      <c r="F381" s="96"/>
      <c r="G381" s="97"/>
      <c r="H381" s="74">
        <f t="shared" si="166"/>
        <v>135</v>
      </c>
      <c r="I381" s="74">
        <f t="shared" si="166"/>
        <v>0</v>
      </c>
      <c r="J381" s="74">
        <f t="shared" si="167"/>
        <v>135</v>
      </c>
      <c r="K381" s="74">
        <f t="shared" si="167"/>
        <v>0</v>
      </c>
      <c r="L381" s="74">
        <f t="shared" si="167"/>
        <v>135</v>
      </c>
      <c r="M381" s="74">
        <f t="shared" si="167"/>
        <v>0</v>
      </c>
    </row>
    <row r="382" spans="1:13" ht="31.5">
      <c r="A382" s="281" t="s">
        <v>675</v>
      </c>
      <c r="B382" s="97" t="s">
        <v>222</v>
      </c>
      <c r="C382" s="97" t="s">
        <v>131</v>
      </c>
      <c r="D382" s="97" t="s">
        <v>954</v>
      </c>
      <c r="E382" s="97" t="s">
        <v>955</v>
      </c>
      <c r="F382" s="96" t="s">
        <v>676</v>
      </c>
      <c r="G382" s="97"/>
      <c r="H382" s="74">
        <f t="shared" si="166"/>
        <v>135</v>
      </c>
      <c r="I382" s="74">
        <f t="shared" si="166"/>
        <v>0</v>
      </c>
      <c r="J382" s="74">
        <f t="shared" si="167"/>
        <v>135</v>
      </c>
      <c r="K382" s="74">
        <f t="shared" si="167"/>
        <v>0</v>
      </c>
      <c r="L382" s="74">
        <f t="shared" si="167"/>
        <v>135</v>
      </c>
      <c r="M382" s="74">
        <f t="shared" si="167"/>
        <v>0</v>
      </c>
    </row>
    <row r="383" spans="1:13" ht="15">
      <c r="A383" s="99" t="s">
        <v>86</v>
      </c>
      <c r="B383" s="97" t="s">
        <v>222</v>
      </c>
      <c r="C383" s="97" t="s">
        <v>131</v>
      </c>
      <c r="D383" s="97" t="s">
        <v>954</v>
      </c>
      <c r="E383" s="97" t="s">
        <v>955</v>
      </c>
      <c r="F383" s="96" t="s">
        <v>676</v>
      </c>
      <c r="G383" s="97" t="s">
        <v>87</v>
      </c>
      <c r="H383" s="74">
        <f>'Пр. 10'!I960</f>
        <v>135</v>
      </c>
      <c r="I383" s="74">
        <f>'Пр. 10'!J960</f>
        <v>0</v>
      </c>
      <c r="J383" s="74">
        <f>'Пр. 10'!K960</f>
        <v>135</v>
      </c>
      <c r="K383" s="74">
        <f>'Пр. 10'!L960</f>
        <v>0</v>
      </c>
      <c r="L383" s="74">
        <f>'Пр. 10'!M960</f>
        <v>135</v>
      </c>
      <c r="M383" s="74">
        <f>'Пр. 10'!N960</f>
        <v>0</v>
      </c>
    </row>
    <row r="384" spans="1:13" ht="18" customHeight="1">
      <c r="A384" s="124" t="s">
        <v>946</v>
      </c>
      <c r="B384" s="93" t="s">
        <v>222</v>
      </c>
      <c r="C384" s="93" t="s">
        <v>131</v>
      </c>
      <c r="D384" s="93" t="s">
        <v>947</v>
      </c>
      <c r="E384" s="93" t="s">
        <v>149</v>
      </c>
      <c r="F384" s="67"/>
      <c r="G384" s="93"/>
      <c r="H384" s="36">
        <f aca="true" t="shared" si="168" ref="H384:I386">H385</f>
        <v>2386.5999999999995</v>
      </c>
      <c r="I384" s="36">
        <f t="shared" si="168"/>
        <v>2147.9</v>
      </c>
      <c r="J384" s="36">
        <f aca="true" t="shared" si="169" ref="J384:M386">J385</f>
        <v>0</v>
      </c>
      <c r="K384" s="36">
        <f t="shared" si="169"/>
        <v>0</v>
      </c>
      <c r="L384" s="36">
        <f t="shared" si="169"/>
        <v>0</v>
      </c>
      <c r="M384" s="36">
        <f t="shared" si="169"/>
        <v>0</v>
      </c>
    </row>
    <row r="385" spans="1:13" ht="45">
      <c r="A385" s="106" t="s">
        <v>948</v>
      </c>
      <c r="B385" s="97" t="s">
        <v>222</v>
      </c>
      <c r="C385" s="97" t="s">
        <v>131</v>
      </c>
      <c r="D385" s="97" t="s">
        <v>947</v>
      </c>
      <c r="E385" s="97" t="s">
        <v>949</v>
      </c>
      <c r="F385" s="96"/>
      <c r="G385" s="97"/>
      <c r="H385" s="74">
        <f t="shared" si="168"/>
        <v>2386.5999999999995</v>
      </c>
      <c r="I385" s="74">
        <f t="shared" si="168"/>
        <v>2147.9</v>
      </c>
      <c r="J385" s="74">
        <f t="shared" si="169"/>
        <v>0</v>
      </c>
      <c r="K385" s="74">
        <f t="shared" si="169"/>
        <v>0</v>
      </c>
      <c r="L385" s="74">
        <f t="shared" si="169"/>
        <v>0</v>
      </c>
      <c r="M385" s="74">
        <f t="shared" si="169"/>
        <v>0</v>
      </c>
    </row>
    <row r="386" spans="1:13" ht="30">
      <c r="A386" s="106" t="s">
        <v>675</v>
      </c>
      <c r="B386" s="97" t="s">
        <v>222</v>
      </c>
      <c r="C386" s="97" t="s">
        <v>131</v>
      </c>
      <c r="D386" s="97" t="s">
        <v>947</v>
      </c>
      <c r="E386" s="97" t="s">
        <v>949</v>
      </c>
      <c r="F386" s="96" t="s">
        <v>676</v>
      </c>
      <c r="G386" s="97"/>
      <c r="H386" s="74">
        <f t="shared" si="168"/>
        <v>2386.5999999999995</v>
      </c>
      <c r="I386" s="74">
        <f t="shared" si="168"/>
        <v>2147.9</v>
      </c>
      <c r="J386" s="74">
        <f t="shared" si="169"/>
        <v>0</v>
      </c>
      <c r="K386" s="74">
        <f t="shared" si="169"/>
        <v>0</v>
      </c>
      <c r="L386" s="74">
        <f t="shared" si="169"/>
        <v>0</v>
      </c>
      <c r="M386" s="74">
        <f t="shared" si="169"/>
        <v>0</v>
      </c>
    </row>
    <row r="387" spans="1:13" ht="15">
      <c r="A387" s="99" t="s">
        <v>86</v>
      </c>
      <c r="B387" s="97" t="s">
        <v>222</v>
      </c>
      <c r="C387" s="97" t="s">
        <v>131</v>
      </c>
      <c r="D387" s="97" t="s">
        <v>947</v>
      </c>
      <c r="E387" s="97" t="s">
        <v>949</v>
      </c>
      <c r="F387" s="96" t="s">
        <v>676</v>
      </c>
      <c r="G387" s="97" t="s">
        <v>87</v>
      </c>
      <c r="H387" s="74">
        <f>'Пр. 10'!I963</f>
        <v>2386.5999999999995</v>
      </c>
      <c r="I387" s="74">
        <f>'Пр. 10'!J963</f>
        <v>2147.9</v>
      </c>
      <c r="J387" s="74">
        <f>'Пр. 10'!K963</f>
        <v>0</v>
      </c>
      <c r="K387" s="74">
        <f>'Пр. 10'!L963</f>
        <v>0</v>
      </c>
      <c r="L387" s="74">
        <f>'Пр. 10'!M963</f>
        <v>0</v>
      </c>
      <c r="M387" s="74">
        <f>'Пр. 10'!N963</f>
        <v>0</v>
      </c>
    </row>
    <row r="388" spans="1:13" ht="18" customHeight="1" hidden="1">
      <c r="A388" s="124" t="s">
        <v>1031</v>
      </c>
      <c r="B388" s="93" t="s">
        <v>222</v>
      </c>
      <c r="C388" s="93" t="s">
        <v>131</v>
      </c>
      <c r="D388" s="93" t="s">
        <v>1033</v>
      </c>
      <c r="E388" s="93" t="s">
        <v>149</v>
      </c>
      <c r="F388" s="67"/>
      <c r="G388" s="97"/>
      <c r="H388" s="36">
        <f aca="true" t="shared" si="170" ref="H388:M390">H389</f>
        <v>0</v>
      </c>
      <c r="I388" s="36">
        <f t="shared" si="170"/>
        <v>0</v>
      </c>
      <c r="J388" s="36">
        <f t="shared" si="170"/>
        <v>0</v>
      </c>
      <c r="K388" s="36">
        <f t="shared" si="170"/>
        <v>0</v>
      </c>
      <c r="L388" s="36">
        <f t="shared" si="170"/>
        <v>0</v>
      </c>
      <c r="M388" s="36">
        <f t="shared" si="170"/>
        <v>0</v>
      </c>
    </row>
    <row r="389" spans="1:13" ht="45" hidden="1">
      <c r="A389" s="106" t="s">
        <v>1032</v>
      </c>
      <c r="B389" s="97" t="s">
        <v>222</v>
      </c>
      <c r="C389" s="97" t="s">
        <v>131</v>
      </c>
      <c r="D389" s="97" t="s">
        <v>1033</v>
      </c>
      <c r="E389" s="97" t="s">
        <v>1034</v>
      </c>
      <c r="F389" s="96"/>
      <c r="G389" s="97"/>
      <c r="H389" s="74">
        <f t="shared" si="170"/>
        <v>0</v>
      </c>
      <c r="I389" s="74">
        <f t="shared" si="170"/>
        <v>0</v>
      </c>
      <c r="J389" s="74">
        <f t="shared" si="170"/>
        <v>0</v>
      </c>
      <c r="K389" s="74">
        <f t="shared" si="170"/>
        <v>0</v>
      </c>
      <c r="L389" s="74">
        <f t="shared" si="170"/>
        <v>0</v>
      </c>
      <c r="M389" s="74">
        <f t="shared" si="170"/>
        <v>0</v>
      </c>
    </row>
    <row r="390" spans="1:13" ht="30" hidden="1">
      <c r="A390" s="106" t="s">
        <v>675</v>
      </c>
      <c r="B390" s="97" t="s">
        <v>222</v>
      </c>
      <c r="C390" s="97" t="s">
        <v>131</v>
      </c>
      <c r="D390" s="97" t="s">
        <v>1033</v>
      </c>
      <c r="E390" s="97" t="s">
        <v>1034</v>
      </c>
      <c r="F390" s="96" t="s">
        <v>676</v>
      </c>
      <c r="G390" s="97"/>
      <c r="H390" s="74">
        <f t="shared" si="170"/>
        <v>0</v>
      </c>
      <c r="I390" s="74">
        <f t="shared" si="170"/>
        <v>0</v>
      </c>
      <c r="J390" s="74">
        <f t="shared" si="170"/>
        <v>0</v>
      </c>
      <c r="K390" s="74">
        <f t="shared" si="170"/>
        <v>0</v>
      </c>
      <c r="L390" s="74">
        <f t="shared" si="170"/>
        <v>0</v>
      </c>
      <c r="M390" s="74">
        <f t="shared" si="170"/>
        <v>0</v>
      </c>
    </row>
    <row r="391" spans="1:13" ht="15" hidden="1">
      <c r="A391" s="99" t="s">
        <v>86</v>
      </c>
      <c r="B391" s="97" t="s">
        <v>222</v>
      </c>
      <c r="C391" s="97" t="s">
        <v>131</v>
      </c>
      <c r="D391" s="97" t="s">
        <v>1033</v>
      </c>
      <c r="E391" s="97" t="s">
        <v>1034</v>
      </c>
      <c r="F391" s="96" t="s">
        <v>676</v>
      </c>
      <c r="G391" s="97" t="s">
        <v>87</v>
      </c>
      <c r="H391" s="74">
        <f>'Пр. 10'!I966</f>
        <v>0</v>
      </c>
      <c r="I391" s="74">
        <f>'Пр. 10'!J966</f>
        <v>0</v>
      </c>
      <c r="J391" s="74">
        <f>'Пр. 10'!K966</f>
        <v>0</v>
      </c>
      <c r="K391" s="74">
        <f>'Пр. 10'!L966</f>
        <v>0</v>
      </c>
      <c r="L391" s="74">
        <f>'Пр. 10'!M966</f>
        <v>0</v>
      </c>
      <c r="M391" s="74">
        <f>'Пр. 10'!N966</f>
        <v>0</v>
      </c>
    </row>
    <row r="392" spans="1:13" s="9" customFormat="1" ht="28.5">
      <c r="A392" s="94" t="s">
        <v>138</v>
      </c>
      <c r="B392" s="67" t="s">
        <v>222</v>
      </c>
      <c r="C392" s="67" t="s">
        <v>133</v>
      </c>
      <c r="D392" s="67" t="s">
        <v>148</v>
      </c>
      <c r="E392" s="67" t="s">
        <v>149</v>
      </c>
      <c r="F392" s="67"/>
      <c r="G392" s="93"/>
      <c r="H392" s="36">
        <f aca="true" t="shared" si="171" ref="H392:M392">H393+H408</f>
        <v>175755.9</v>
      </c>
      <c r="I392" s="36">
        <f t="shared" si="171"/>
        <v>2285.2</v>
      </c>
      <c r="J392" s="36">
        <f t="shared" si="171"/>
        <v>173697.5</v>
      </c>
      <c r="K392" s="36">
        <f t="shared" si="171"/>
        <v>1585.2</v>
      </c>
      <c r="L392" s="36">
        <f t="shared" si="171"/>
        <v>179018.90000000002</v>
      </c>
      <c r="M392" s="36">
        <f t="shared" si="171"/>
        <v>1585.2</v>
      </c>
    </row>
    <row r="393" spans="1:13" s="9" customFormat="1" ht="28.5">
      <c r="A393" s="113" t="s">
        <v>257</v>
      </c>
      <c r="B393" s="93" t="s">
        <v>222</v>
      </c>
      <c r="C393" s="92">
        <v>3</v>
      </c>
      <c r="D393" s="93" t="s">
        <v>146</v>
      </c>
      <c r="E393" s="93" t="s">
        <v>149</v>
      </c>
      <c r="F393" s="67"/>
      <c r="G393" s="93"/>
      <c r="H393" s="36">
        <f aca="true" t="shared" si="172" ref="H393:M393">H394+H397+H400+H403</f>
        <v>171283.5</v>
      </c>
      <c r="I393" s="36">
        <f t="shared" si="172"/>
        <v>0</v>
      </c>
      <c r="J393" s="36">
        <f t="shared" si="172"/>
        <v>171557.3</v>
      </c>
      <c r="K393" s="36">
        <f t="shared" si="172"/>
        <v>0</v>
      </c>
      <c r="L393" s="36">
        <f t="shared" si="172"/>
        <v>175878.7</v>
      </c>
      <c r="M393" s="36">
        <f t="shared" si="172"/>
        <v>0</v>
      </c>
    </row>
    <row r="394" spans="1:13" ht="15">
      <c r="A394" s="99" t="s">
        <v>192</v>
      </c>
      <c r="B394" s="97" t="s">
        <v>222</v>
      </c>
      <c r="C394" s="114">
        <v>3</v>
      </c>
      <c r="D394" s="97" t="s">
        <v>146</v>
      </c>
      <c r="E394" s="97" t="s">
        <v>193</v>
      </c>
      <c r="F394" s="96"/>
      <c r="G394" s="97"/>
      <c r="H394" s="74">
        <f aca="true" t="shared" si="173" ref="H394:M395">H395</f>
        <v>106391</v>
      </c>
      <c r="I394" s="74">
        <f t="shared" si="173"/>
        <v>0</v>
      </c>
      <c r="J394" s="74">
        <f t="shared" si="173"/>
        <v>102607.8</v>
      </c>
      <c r="K394" s="74">
        <f t="shared" si="173"/>
        <v>0</v>
      </c>
      <c r="L394" s="74">
        <f t="shared" si="173"/>
        <v>104681.59999999999</v>
      </c>
      <c r="M394" s="74">
        <f t="shared" si="173"/>
        <v>0</v>
      </c>
    </row>
    <row r="395" spans="1:13" ht="30">
      <c r="A395" s="99" t="s">
        <v>675</v>
      </c>
      <c r="B395" s="97" t="s">
        <v>222</v>
      </c>
      <c r="C395" s="114">
        <v>3</v>
      </c>
      <c r="D395" s="97" t="s">
        <v>146</v>
      </c>
      <c r="E395" s="97" t="s">
        <v>193</v>
      </c>
      <c r="F395" s="96" t="s">
        <v>676</v>
      </c>
      <c r="G395" s="97"/>
      <c r="H395" s="74">
        <f t="shared" si="173"/>
        <v>106391</v>
      </c>
      <c r="I395" s="74">
        <f t="shared" si="173"/>
        <v>0</v>
      </c>
      <c r="J395" s="74">
        <f t="shared" si="173"/>
        <v>102607.8</v>
      </c>
      <c r="K395" s="74">
        <f t="shared" si="173"/>
        <v>0</v>
      </c>
      <c r="L395" s="74">
        <f t="shared" si="173"/>
        <v>104681.59999999999</v>
      </c>
      <c r="M395" s="74">
        <f t="shared" si="173"/>
        <v>0</v>
      </c>
    </row>
    <row r="396" spans="1:13" ht="15">
      <c r="A396" s="22" t="s">
        <v>88</v>
      </c>
      <c r="B396" s="97" t="s">
        <v>222</v>
      </c>
      <c r="C396" s="114">
        <v>3</v>
      </c>
      <c r="D396" s="97" t="s">
        <v>146</v>
      </c>
      <c r="E396" s="97" t="s">
        <v>193</v>
      </c>
      <c r="F396" s="96" t="s">
        <v>676</v>
      </c>
      <c r="G396" s="97" t="s">
        <v>89</v>
      </c>
      <c r="H396" s="74">
        <f>'Пр. 10'!I988</f>
        <v>106391</v>
      </c>
      <c r="I396" s="74">
        <f>'Пр. 10'!J988</f>
        <v>0</v>
      </c>
      <c r="J396" s="74">
        <f>'Пр. 10'!K988</f>
        <v>102607.8</v>
      </c>
      <c r="K396" s="74">
        <f>'Пр. 10'!L988</f>
        <v>0</v>
      </c>
      <c r="L396" s="74">
        <f>'Пр. 10'!M988</f>
        <v>104681.59999999999</v>
      </c>
      <c r="M396" s="74">
        <f>'Пр. 10'!N988</f>
        <v>0</v>
      </c>
    </row>
    <row r="397" spans="1:13" ht="24" customHeight="1">
      <c r="A397" s="119" t="s">
        <v>245</v>
      </c>
      <c r="B397" s="97" t="s">
        <v>222</v>
      </c>
      <c r="C397" s="114">
        <v>3</v>
      </c>
      <c r="D397" s="97" t="s">
        <v>146</v>
      </c>
      <c r="E397" s="97" t="s">
        <v>246</v>
      </c>
      <c r="F397" s="96"/>
      <c r="G397" s="97"/>
      <c r="H397" s="74">
        <f aca="true" t="shared" si="174" ref="H397:M398">H398</f>
        <v>259.7</v>
      </c>
      <c r="I397" s="74">
        <f t="shared" si="174"/>
        <v>0</v>
      </c>
      <c r="J397" s="74">
        <f t="shared" si="174"/>
        <v>260</v>
      </c>
      <c r="K397" s="74">
        <f t="shared" si="174"/>
        <v>0</v>
      </c>
      <c r="L397" s="74">
        <f t="shared" si="174"/>
        <v>260</v>
      </c>
      <c r="M397" s="74">
        <f t="shared" si="174"/>
        <v>0</v>
      </c>
    </row>
    <row r="398" spans="1:13" ht="30">
      <c r="A398" s="22" t="s">
        <v>675</v>
      </c>
      <c r="B398" s="97" t="s">
        <v>222</v>
      </c>
      <c r="C398" s="114">
        <v>3</v>
      </c>
      <c r="D398" s="97" t="s">
        <v>146</v>
      </c>
      <c r="E398" s="97" t="s">
        <v>246</v>
      </c>
      <c r="F398" s="96" t="s">
        <v>676</v>
      </c>
      <c r="G398" s="97"/>
      <c r="H398" s="74">
        <f t="shared" si="174"/>
        <v>259.7</v>
      </c>
      <c r="I398" s="74">
        <f t="shared" si="174"/>
        <v>0</v>
      </c>
      <c r="J398" s="74">
        <f t="shared" si="174"/>
        <v>260</v>
      </c>
      <c r="K398" s="74">
        <f t="shared" si="174"/>
        <v>0</v>
      </c>
      <c r="L398" s="74">
        <f t="shared" si="174"/>
        <v>260</v>
      </c>
      <c r="M398" s="74">
        <f t="shared" si="174"/>
        <v>0</v>
      </c>
    </row>
    <row r="399" spans="1:13" ht="15">
      <c r="A399" s="22" t="s">
        <v>88</v>
      </c>
      <c r="B399" s="97" t="s">
        <v>222</v>
      </c>
      <c r="C399" s="114">
        <v>3</v>
      </c>
      <c r="D399" s="97" t="s">
        <v>146</v>
      </c>
      <c r="E399" s="97" t="s">
        <v>246</v>
      </c>
      <c r="F399" s="96" t="s">
        <v>676</v>
      </c>
      <c r="G399" s="97" t="s">
        <v>89</v>
      </c>
      <c r="H399" s="74">
        <f>'Пр. 10'!I990</f>
        <v>259.7</v>
      </c>
      <c r="I399" s="74">
        <f>'Пр. 10'!J990</f>
        <v>0</v>
      </c>
      <c r="J399" s="74">
        <f>'Пр. 10'!K990</f>
        <v>260</v>
      </c>
      <c r="K399" s="74">
        <f>'Пр. 10'!L990</f>
        <v>0</v>
      </c>
      <c r="L399" s="74">
        <f>'Пр. 10'!M990</f>
        <v>260</v>
      </c>
      <c r="M399" s="74">
        <f>'Пр. 10'!N990</f>
        <v>0</v>
      </c>
    </row>
    <row r="400" spans="1:13" ht="15" hidden="1">
      <c r="A400" s="99" t="s">
        <v>258</v>
      </c>
      <c r="B400" s="97" t="s">
        <v>222</v>
      </c>
      <c r="C400" s="114">
        <v>3</v>
      </c>
      <c r="D400" s="97" t="s">
        <v>146</v>
      </c>
      <c r="E400" s="97" t="s">
        <v>259</v>
      </c>
      <c r="F400" s="96"/>
      <c r="G400" s="97"/>
      <c r="H400" s="74">
        <f aca="true" t="shared" si="175" ref="H400:M401">H401</f>
        <v>0</v>
      </c>
      <c r="I400" s="74">
        <f t="shared" si="175"/>
        <v>0</v>
      </c>
      <c r="J400" s="74">
        <f t="shared" si="175"/>
        <v>0</v>
      </c>
      <c r="K400" s="74">
        <f t="shared" si="175"/>
        <v>0</v>
      </c>
      <c r="L400" s="74">
        <f t="shared" si="175"/>
        <v>0</v>
      </c>
      <c r="M400" s="74">
        <f t="shared" si="175"/>
        <v>0</v>
      </c>
    </row>
    <row r="401" spans="1:13" ht="30" hidden="1">
      <c r="A401" s="22" t="s">
        <v>675</v>
      </c>
      <c r="B401" s="97" t="s">
        <v>222</v>
      </c>
      <c r="C401" s="114">
        <v>3</v>
      </c>
      <c r="D401" s="97" t="s">
        <v>146</v>
      </c>
      <c r="E401" s="97" t="s">
        <v>259</v>
      </c>
      <c r="F401" s="96" t="s">
        <v>676</v>
      </c>
      <c r="G401" s="97"/>
      <c r="H401" s="74">
        <f t="shared" si="175"/>
        <v>0</v>
      </c>
      <c r="I401" s="74">
        <f t="shared" si="175"/>
        <v>0</v>
      </c>
      <c r="J401" s="74">
        <f t="shared" si="175"/>
        <v>0</v>
      </c>
      <c r="K401" s="74">
        <f t="shared" si="175"/>
        <v>0</v>
      </c>
      <c r="L401" s="74">
        <f t="shared" si="175"/>
        <v>0</v>
      </c>
      <c r="M401" s="74">
        <f t="shared" si="175"/>
        <v>0</v>
      </c>
    </row>
    <row r="402" spans="1:13" ht="15" hidden="1">
      <c r="A402" s="22" t="s">
        <v>88</v>
      </c>
      <c r="B402" s="97" t="s">
        <v>222</v>
      </c>
      <c r="C402" s="114">
        <v>3</v>
      </c>
      <c r="D402" s="97" t="s">
        <v>146</v>
      </c>
      <c r="E402" s="97" t="s">
        <v>259</v>
      </c>
      <c r="F402" s="96" t="s">
        <v>676</v>
      </c>
      <c r="G402" s="97" t="s">
        <v>89</v>
      </c>
      <c r="H402" s="74">
        <f>'Пр. 10'!I992</f>
        <v>0</v>
      </c>
      <c r="I402" s="74">
        <f>'Пр. 10'!J992</f>
        <v>0</v>
      </c>
      <c r="J402" s="74">
        <f>'Пр. 10'!K992</f>
        <v>0</v>
      </c>
      <c r="K402" s="74">
        <f>'Пр. 10'!L992</f>
        <v>0</v>
      </c>
      <c r="L402" s="74">
        <f>'Пр. 10'!M992</f>
        <v>0</v>
      </c>
      <c r="M402" s="74">
        <f>'Пр. 10'!N992</f>
        <v>0</v>
      </c>
    </row>
    <row r="403" spans="1:13" ht="30">
      <c r="A403" s="106" t="s">
        <v>988</v>
      </c>
      <c r="B403" s="97" t="s">
        <v>222</v>
      </c>
      <c r="C403" s="97" t="s">
        <v>133</v>
      </c>
      <c r="D403" s="97" t="s">
        <v>146</v>
      </c>
      <c r="E403" s="97" t="s">
        <v>986</v>
      </c>
      <c r="F403" s="96"/>
      <c r="G403" s="97"/>
      <c r="H403" s="74">
        <f aca="true" t="shared" si="176" ref="H403:M403">H404+H406</f>
        <v>64632.8</v>
      </c>
      <c r="I403" s="74">
        <f t="shared" si="176"/>
        <v>0</v>
      </c>
      <c r="J403" s="74">
        <f t="shared" si="176"/>
        <v>68689.5</v>
      </c>
      <c r="K403" s="74">
        <f t="shared" si="176"/>
        <v>0</v>
      </c>
      <c r="L403" s="74">
        <f t="shared" si="176"/>
        <v>70937.1</v>
      </c>
      <c r="M403" s="74">
        <f t="shared" si="176"/>
        <v>0</v>
      </c>
    </row>
    <row r="404" spans="1:13" ht="30">
      <c r="A404" s="108" t="s">
        <v>675</v>
      </c>
      <c r="B404" s="97" t="s">
        <v>222</v>
      </c>
      <c r="C404" s="97" t="s">
        <v>133</v>
      </c>
      <c r="D404" s="97" t="s">
        <v>146</v>
      </c>
      <c r="E404" s="97" t="s">
        <v>986</v>
      </c>
      <c r="F404" s="96" t="s">
        <v>676</v>
      </c>
      <c r="G404" s="97"/>
      <c r="H404" s="74">
        <f aca="true" t="shared" si="177" ref="H404:M404">H405</f>
        <v>63326.9</v>
      </c>
      <c r="I404" s="74">
        <f t="shared" si="177"/>
        <v>0</v>
      </c>
      <c r="J404" s="74">
        <f t="shared" si="177"/>
        <v>67301.6</v>
      </c>
      <c r="K404" s="74">
        <f t="shared" si="177"/>
        <v>0</v>
      </c>
      <c r="L404" s="74">
        <f t="shared" si="177"/>
        <v>69503.8</v>
      </c>
      <c r="M404" s="74">
        <f t="shared" si="177"/>
        <v>0</v>
      </c>
    </row>
    <row r="405" spans="1:13" ht="15">
      <c r="A405" s="22" t="s">
        <v>88</v>
      </c>
      <c r="B405" s="97" t="s">
        <v>222</v>
      </c>
      <c r="C405" s="97" t="s">
        <v>133</v>
      </c>
      <c r="D405" s="97" t="s">
        <v>146</v>
      </c>
      <c r="E405" s="97" t="s">
        <v>986</v>
      </c>
      <c r="F405" s="96" t="s">
        <v>676</v>
      </c>
      <c r="G405" s="97" t="s">
        <v>89</v>
      </c>
      <c r="H405" s="74">
        <f>'Пр. 10'!I994+'Пр. 10'!I421</f>
        <v>63326.9</v>
      </c>
      <c r="I405" s="74">
        <f>'Пр. 10'!J994+'Пр. 10'!J421</f>
        <v>0</v>
      </c>
      <c r="J405" s="74">
        <f>'Пр. 10'!K994+'Пр. 10'!K421</f>
        <v>67301.6</v>
      </c>
      <c r="K405" s="74">
        <f>'Пр. 10'!L994+'Пр. 10'!L421</f>
        <v>0</v>
      </c>
      <c r="L405" s="74">
        <f>'Пр. 10'!M994+'Пр. 10'!M421</f>
        <v>69503.8</v>
      </c>
      <c r="M405" s="74">
        <f>'Пр. 10'!N994+'Пр. 10'!N421</f>
        <v>0</v>
      </c>
    </row>
    <row r="406" spans="1:13" ht="15">
      <c r="A406" s="99" t="s">
        <v>671</v>
      </c>
      <c r="B406" s="97" t="s">
        <v>222</v>
      </c>
      <c r="C406" s="97" t="s">
        <v>133</v>
      </c>
      <c r="D406" s="97" t="s">
        <v>146</v>
      </c>
      <c r="E406" s="97" t="s">
        <v>986</v>
      </c>
      <c r="F406" s="96" t="s">
        <v>672</v>
      </c>
      <c r="G406" s="97"/>
      <c r="H406" s="74">
        <f aca="true" t="shared" si="178" ref="H406:M406">H407</f>
        <v>1305.9</v>
      </c>
      <c r="I406" s="74">
        <f t="shared" si="178"/>
        <v>0</v>
      </c>
      <c r="J406" s="74">
        <f t="shared" si="178"/>
        <v>1387.9</v>
      </c>
      <c r="K406" s="74">
        <f t="shared" si="178"/>
        <v>0</v>
      </c>
      <c r="L406" s="74">
        <f t="shared" si="178"/>
        <v>1433.3</v>
      </c>
      <c r="M406" s="74">
        <f t="shared" si="178"/>
        <v>0</v>
      </c>
    </row>
    <row r="407" spans="1:13" ht="15">
      <c r="A407" s="22" t="s">
        <v>88</v>
      </c>
      <c r="B407" s="97" t="s">
        <v>222</v>
      </c>
      <c r="C407" s="97" t="s">
        <v>133</v>
      </c>
      <c r="D407" s="97" t="s">
        <v>146</v>
      </c>
      <c r="E407" s="97" t="s">
        <v>986</v>
      </c>
      <c r="F407" s="96" t="s">
        <v>672</v>
      </c>
      <c r="G407" s="97" t="s">
        <v>89</v>
      </c>
      <c r="H407" s="74">
        <f>'Пр. 10'!I995</f>
        <v>1305.9</v>
      </c>
      <c r="I407" s="74">
        <f>'Пр. 10'!J995</f>
        <v>0</v>
      </c>
      <c r="J407" s="74">
        <f>'Пр. 10'!K995</f>
        <v>1387.9</v>
      </c>
      <c r="K407" s="74">
        <f>'Пр. 10'!L995</f>
        <v>0</v>
      </c>
      <c r="L407" s="74">
        <f>'Пр. 10'!M995</f>
        <v>1433.3</v>
      </c>
      <c r="M407" s="74">
        <f>'Пр. 10'!N995</f>
        <v>0</v>
      </c>
    </row>
    <row r="408" spans="1:13" s="9" customFormat="1" ht="28.5">
      <c r="A408" s="107" t="s">
        <v>786</v>
      </c>
      <c r="B408" s="93" t="s">
        <v>222</v>
      </c>
      <c r="C408" s="92">
        <v>3</v>
      </c>
      <c r="D408" s="93" t="s">
        <v>159</v>
      </c>
      <c r="E408" s="93" t="s">
        <v>149</v>
      </c>
      <c r="F408" s="67"/>
      <c r="G408" s="93"/>
      <c r="H408" s="36">
        <f aca="true" t="shared" si="179" ref="H408:M408">H409+H413+H416+H419+H422+H425</f>
        <v>4472.4</v>
      </c>
      <c r="I408" s="36">
        <f t="shared" si="179"/>
        <v>2285.2</v>
      </c>
      <c r="J408" s="36">
        <f t="shared" si="179"/>
        <v>2140.2</v>
      </c>
      <c r="K408" s="36">
        <f t="shared" si="179"/>
        <v>1585.2</v>
      </c>
      <c r="L408" s="36">
        <f t="shared" si="179"/>
        <v>3140.2000000000003</v>
      </c>
      <c r="M408" s="36">
        <f t="shared" si="179"/>
        <v>1585.2</v>
      </c>
    </row>
    <row r="409" spans="1:13" ht="30">
      <c r="A409" s="99" t="s">
        <v>260</v>
      </c>
      <c r="B409" s="97" t="s">
        <v>222</v>
      </c>
      <c r="C409" s="114">
        <v>3</v>
      </c>
      <c r="D409" s="97" t="s">
        <v>159</v>
      </c>
      <c r="E409" s="96" t="s">
        <v>857</v>
      </c>
      <c r="F409" s="96"/>
      <c r="G409" s="97"/>
      <c r="H409" s="74">
        <f aca="true" t="shared" si="180" ref="H409:M409">H410</f>
        <v>1761.3</v>
      </c>
      <c r="I409" s="74">
        <f t="shared" si="180"/>
        <v>1585.2</v>
      </c>
      <c r="J409" s="74">
        <f t="shared" si="180"/>
        <v>1761.3</v>
      </c>
      <c r="K409" s="74">
        <f t="shared" si="180"/>
        <v>1585.2</v>
      </c>
      <c r="L409" s="74">
        <f t="shared" si="180"/>
        <v>1761.3</v>
      </c>
      <c r="M409" s="74">
        <f t="shared" si="180"/>
        <v>1585.2</v>
      </c>
    </row>
    <row r="410" spans="1:13" ht="30">
      <c r="A410" s="99" t="s">
        <v>675</v>
      </c>
      <c r="B410" s="97" t="s">
        <v>222</v>
      </c>
      <c r="C410" s="114">
        <v>3</v>
      </c>
      <c r="D410" s="97" t="s">
        <v>159</v>
      </c>
      <c r="E410" s="96" t="s">
        <v>857</v>
      </c>
      <c r="F410" s="96" t="s">
        <v>676</v>
      </c>
      <c r="G410" s="97"/>
      <c r="H410" s="74">
        <f aca="true" t="shared" si="181" ref="H410:M410">H412+H411</f>
        <v>1761.3</v>
      </c>
      <c r="I410" s="74">
        <f t="shared" si="181"/>
        <v>1585.2</v>
      </c>
      <c r="J410" s="74">
        <f t="shared" si="181"/>
        <v>1761.3</v>
      </c>
      <c r="K410" s="74">
        <f t="shared" si="181"/>
        <v>1585.2</v>
      </c>
      <c r="L410" s="74">
        <f t="shared" si="181"/>
        <v>1761.3</v>
      </c>
      <c r="M410" s="74">
        <f t="shared" si="181"/>
        <v>1585.2</v>
      </c>
    </row>
    <row r="411" spans="1:13" ht="15">
      <c r="A411" s="22" t="s">
        <v>88</v>
      </c>
      <c r="B411" s="97" t="s">
        <v>222</v>
      </c>
      <c r="C411" s="114">
        <v>3</v>
      </c>
      <c r="D411" s="97" t="s">
        <v>159</v>
      </c>
      <c r="E411" s="96" t="s">
        <v>857</v>
      </c>
      <c r="F411" s="96" t="s">
        <v>676</v>
      </c>
      <c r="G411" s="97" t="s">
        <v>89</v>
      </c>
      <c r="H411" s="74">
        <f>'Пр. 10'!I998</f>
        <v>1761.3</v>
      </c>
      <c r="I411" s="74">
        <f>'Пр. 10'!J998</f>
        <v>1585.2</v>
      </c>
      <c r="J411" s="74">
        <f>'Пр. 10'!K998</f>
        <v>1761.3</v>
      </c>
      <c r="K411" s="74">
        <f>'Пр. 10'!L998</f>
        <v>1585.2</v>
      </c>
      <c r="L411" s="74">
        <f>'Пр. 10'!M998</f>
        <v>1761.3</v>
      </c>
      <c r="M411" s="74">
        <f>'Пр. 10'!N998</f>
        <v>1585.2</v>
      </c>
    </row>
    <row r="412" spans="1:13" ht="15" hidden="1">
      <c r="A412" s="99" t="s">
        <v>94</v>
      </c>
      <c r="B412" s="97" t="s">
        <v>222</v>
      </c>
      <c r="C412" s="114">
        <v>3</v>
      </c>
      <c r="D412" s="97" t="s">
        <v>159</v>
      </c>
      <c r="E412" s="96" t="s">
        <v>857</v>
      </c>
      <c r="F412" s="96" t="s">
        <v>676</v>
      </c>
      <c r="G412" s="97" t="s">
        <v>95</v>
      </c>
      <c r="H412" s="74">
        <f>'Пр. 10'!I1041</f>
        <v>0</v>
      </c>
      <c r="I412" s="74">
        <f>'Пр. 10'!J1041</f>
        <v>0</v>
      </c>
      <c r="J412" s="74">
        <f>'Пр. 10'!K1041</f>
        <v>0</v>
      </c>
      <c r="K412" s="74">
        <f>'Пр. 10'!L1041</f>
        <v>0</v>
      </c>
      <c r="L412" s="74">
        <f>'Пр. 10'!M1041</f>
        <v>0</v>
      </c>
      <c r="M412" s="74">
        <f>'Пр. 10'!N1041</f>
        <v>0</v>
      </c>
    </row>
    <row r="413" spans="1:13" ht="15">
      <c r="A413" s="119" t="s">
        <v>234</v>
      </c>
      <c r="B413" s="97" t="s">
        <v>222</v>
      </c>
      <c r="C413" s="114">
        <v>3</v>
      </c>
      <c r="D413" s="97" t="s">
        <v>159</v>
      </c>
      <c r="E413" s="97" t="s">
        <v>201</v>
      </c>
      <c r="F413" s="96"/>
      <c r="G413" s="97"/>
      <c r="H413" s="74">
        <f aca="true" t="shared" si="182" ref="H413:M414">H414</f>
        <v>1200</v>
      </c>
      <c r="I413" s="74">
        <f t="shared" si="182"/>
        <v>0</v>
      </c>
      <c r="J413" s="74">
        <f t="shared" si="182"/>
        <v>0</v>
      </c>
      <c r="K413" s="74">
        <f t="shared" si="182"/>
        <v>0</v>
      </c>
      <c r="L413" s="74">
        <f t="shared" si="182"/>
        <v>1000</v>
      </c>
      <c r="M413" s="74">
        <f t="shared" si="182"/>
        <v>0</v>
      </c>
    </row>
    <row r="414" spans="1:13" ht="30">
      <c r="A414" s="22" t="s">
        <v>675</v>
      </c>
      <c r="B414" s="97" t="s">
        <v>222</v>
      </c>
      <c r="C414" s="114">
        <v>3</v>
      </c>
      <c r="D414" s="97" t="s">
        <v>159</v>
      </c>
      <c r="E414" s="97" t="s">
        <v>201</v>
      </c>
      <c r="F414" s="96" t="s">
        <v>676</v>
      </c>
      <c r="G414" s="97"/>
      <c r="H414" s="74">
        <f t="shared" si="182"/>
        <v>1200</v>
      </c>
      <c r="I414" s="74">
        <f t="shared" si="182"/>
        <v>0</v>
      </c>
      <c r="J414" s="74">
        <f t="shared" si="182"/>
        <v>0</v>
      </c>
      <c r="K414" s="74">
        <f t="shared" si="182"/>
        <v>0</v>
      </c>
      <c r="L414" s="74">
        <f t="shared" si="182"/>
        <v>1000</v>
      </c>
      <c r="M414" s="74">
        <f t="shared" si="182"/>
        <v>0</v>
      </c>
    </row>
    <row r="415" spans="1:13" s="5" customFormat="1" ht="15">
      <c r="A415" s="22" t="s">
        <v>88</v>
      </c>
      <c r="B415" s="97" t="s">
        <v>222</v>
      </c>
      <c r="C415" s="114">
        <v>3</v>
      </c>
      <c r="D415" s="97" t="s">
        <v>159</v>
      </c>
      <c r="E415" s="97" t="s">
        <v>201</v>
      </c>
      <c r="F415" s="96" t="s">
        <v>676</v>
      </c>
      <c r="G415" s="97" t="s">
        <v>89</v>
      </c>
      <c r="H415" s="74">
        <f>'Пр. 10'!I1000</f>
        <v>1200</v>
      </c>
      <c r="I415" s="74">
        <f>'Пр. 10'!J1000</f>
        <v>0</v>
      </c>
      <c r="J415" s="74">
        <f>'Пр. 10'!K1000</f>
        <v>0</v>
      </c>
      <c r="K415" s="74">
        <f>'Пр. 10'!L1000</f>
        <v>0</v>
      </c>
      <c r="L415" s="74">
        <f>'Пр. 10'!M1000</f>
        <v>1000</v>
      </c>
      <c r="M415" s="74">
        <f>'Пр. 10'!N1000</f>
        <v>0</v>
      </c>
    </row>
    <row r="416" spans="1:13" ht="30" hidden="1">
      <c r="A416" s="99" t="s">
        <v>262</v>
      </c>
      <c r="B416" s="97" t="s">
        <v>222</v>
      </c>
      <c r="C416" s="114">
        <v>3</v>
      </c>
      <c r="D416" s="97" t="s">
        <v>159</v>
      </c>
      <c r="E416" s="97" t="s">
        <v>263</v>
      </c>
      <c r="F416" s="96"/>
      <c r="G416" s="97"/>
      <c r="H416" s="74">
        <f aca="true" t="shared" si="183" ref="H416:M417">H417</f>
        <v>0</v>
      </c>
      <c r="I416" s="74">
        <f t="shared" si="183"/>
        <v>0</v>
      </c>
      <c r="J416" s="74">
        <f t="shared" si="183"/>
        <v>0</v>
      </c>
      <c r="K416" s="74">
        <f t="shared" si="183"/>
        <v>0</v>
      </c>
      <c r="L416" s="74">
        <f t="shared" si="183"/>
        <v>0</v>
      </c>
      <c r="M416" s="74">
        <f t="shared" si="183"/>
        <v>0</v>
      </c>
    </row>
    <row r="417" spans="1:13" ht="30" hidden="1">
      <c r="A417" s="22" t="s">
        <v>675</v>
      </c>
      <c r="B417" s="97" t="s">
        <v>222</v>
      </c>
      <c r="C417" s="114">
        <v>3</v>
      </c>
      <c r="D417" s="97" t="s">
        <v>159</v>
      </c>
      <c r="E417" s="97" t="s">
        <v>263</v>
      </c>
      <c r="F417" s="96" t="s">
        <v>676</v>
      </c>
      <c r="G417" s="97"/>
      <c r="H417" s="74">
        <f t="shared" si="183"/>
        <v>0</v>
      </c>
      <c r="I417" s="74">
        <f t="shared" si="183"/>
        <v>0</v>
      </c>
      <c r="J417" s="74">
        <f t="shared" si="183"/>
        <v>0</v>
      </c>
      <c r="K417" s="74">
        <f t="shared" si="183"/>
        <v>0</v>
      </c>
      <c r="L417" s="74">
        <f t="shared" si="183"/>
        <v>0</v>
      </c>
      <c r="M417" s="74">
        <f t="shared" si="183"/>
        <v>0</v>
      </c>
    </row>
    <row r="418" spans="1:13" ht="15" hidden="1">
      <c r="A418" s="22" t="s">
        <v>88</v>
      </c>
      <c r="B418" s="97" t="s">
        <v>222</v>
      </c>
      <c r="C418" s="114">
        <v>3</v>
      </c>
      <c r="D418" s="97" t="s">
        <v>159</v>
      </c>
      <c r="E418" s="97" t="s">
        <v>263</v>
      </c>
      <c r="F418" s="96" t="s">
        <v>676</v>
      </c>
      <c r="G418" s="97" t="s">
        <v>89</v>
      </c>
      <c r="H418" s="74">
        <f>'Пр. 10'!I1002</f>
        <v>0</v>
      </c>
      <c r="I418" s="74">
        <f>'Пр. 10'!J1002</f>
        <v>0</v>
      </c>
      <c r="J418" s="74">
        <f>'Пр. 10'!K1002</f>
        <v>0</v>
      </c>
      <c r="K418" s="74">
        <f>'Пр. 10'!L1002</f>
        <v>0</v>
      </c>
      <c r="L418" s="74">
        <f>'Пр. 10'!M1002</f>
        <v>0</v>
      </c>
      <c r="M418" s="74">
        <f>'Пр. 10'!N1002</f>
        <v>0</v>
      </c>
    </row>
    <row r="419" spans="1:13" ht="15">
      <c r="A419" s="99" t="s">
        <v>909</v>
      </c>
      <c r="B419" s="97" t="s">
        <v>222</v>
      </c>
      <c r="C419" s="114">
        <v>3</v>
      </c>
      <c r="D419" s="97" t="s">
        <v>159</v>
      </c>
      <c r="E419" s="97" t="s">
        <v>237</v>
      </c>
      <c r="F419" s="96"/>
      <c r="G419" s="97"/>
      <c r="H419" s="74">
        <f aca="true" t="shared" si="184" ref="H419:M420">H420</f>
        <v>774.2</v>
      </c>
      <c r="I419" s="74">
        <f t="shared" si="184"/>
        <v>0</v>
      </c>
      <c r="J419" s="74">
        <f t="shared" si="184"/>
        <v>378.9</v>
      </c>
      <c r="K419" s="74">
        <f t="shared" si="184"/>
        <v>0</v>
      </c>
      <c r="L419" s="74">
        <f t="shared" si="184"/>
        <v>378.9</v>
      </c>
      <c r="M419" s="74">
        <f t="shared" si="184"/>
        <v>0</v>
      </c>
    </row>
    <row r="420" spans="1:13" ht="30">
      <c r="A420" s="22" t="s">
        <v>675</v>
      </c>
      <c r="B420" s="97" t="s">
        <v>222</v>
      </c>
      <c r="C420" s="114">
        <v>3</v>
      </c>
      <c r="D420" s="97" t="s">
        <v>159</v>
      </c>
      <c r="E420" s="97" t="s">
        <v>237</v>
      </c>
      <c r="F420" s="96" t="s">
        <v>676</v>
      </c>
      <c r="G420" s="97"/>
      <c r="H420" s="74">
        <f t="shared" si="184"/>
        <v>774.2</v>
      </c>
      <c r="I420" s="74">
        <f t="shared" si="184"/>
        <v>0</v>
      </c>
      <c r="J420" s="74">
        <f t="shared" si="184"/>
        <v>378.9</v>
      </c>
      <c r="K420" s="74">
        <f t="shared" si="184"/>
        <v>0</v>
      </c>
      <c r="L420" s="74">
        <f t="shared" si="184"/>
        <v>378.9</v>
      </c>
      <c r="M420" s="74">
        <f t="shared" si="184"/>
        <v>0</v>
      </c>
    </row>
    <row r="421" spans="1:13" ht="15">
      <c r="A421" s="22" t="s">
        <v>88</v>
      </c>
      <c r="B421" s="97" t="s">
        <v>222</v>
      </c>
      <c r="C421" s="114">
        <v>3</v>
      </c>
      <c r="D421" s="97" t="s">
        <v>159</v>
      </c>
      <c r="E421" s="97" t="s">
        <v>237</v>
      </c>
      <c r="F421" s="96" t="s">
        <v>676</v>
      </c>
      <c r="G421" s="97" t="s">
        <v>89</v>
      </c>
      <c r="H421" s="74">
        <f>'Пр. 10'!I1004</f>
        <v>774.2</v>
      </c>
      <c r="I421" s="74">
        <f>'Пр. 10'!J1004</f>
        <v>0</v>
      </c>
      <c r="J421" s="74">
        <f>'Пр. 10'!K1004</f>
        <v>378.9</v>
      </c>
      <c r="K421" s="74">
        <f>'Пр. 10'!L1004</f>
        <v>0</v>
      </c>
      <c r="L421" s="74">
        <f>'Пр. 10'!M1004</f>
        <v>378.9</v>
      </c>
      <c r="M421" s="74">
        <f>'Пр. 10'!N1004</f>
        <v>0</v>
      </c>
    </row>
    <row r="422" spans="1:13" ht="30" hidden="1">
      <c r="A422" s="106" t="s">
        <v>730</v>
      </c>
      <c r="B422" s="97" t="s">
        <v>222</v>
      </c>
      <c r="C422" s="97" t="s">
        <v>133</v>
      </c>
      <c r="D422" s="97" t="s">
        <v>159</v>
      </c>
      <c r="E422" s="97" t="s">
        <v>729</v>
      </c>
      <c r="F422" s="96"/>
      <c r="G422" s="97"/>
      <c r="H422" s="74">
        <f aca="true" t="shared" si="185" ref="H422:M423">H423</f>
        <v>0</v>
      </c>
      <c r="I422" s="74">
        <f t="shared" si="185"/>
        <v>0</v>
      </c>
      <c r="J422" s="74">
        <f t="shared" si="185"/>
        <v>0</v>
      </c>
      <c r="K422" s="74">
        <f t="shared" si="185"/>
        <v>0</v>
      </c>
      <c r="L422" s="74">
        <f t="shared" si="185"/>
        <v>0</v>
      </c>
      <c r="M422" s="74">
        <f t="shared" si="185"/>
        <v>0</v>
      </c>
    </row>
    <row r="423" spans="1:13" ht="30" hidden="1">
      <c r="A423" s="106" t="s">
        <v>675</v>
      </c>
      <c r="B423" s="97" t="s">
        <v>222</v>
      </c>
      <c r="C423" s="97" t="s">
        <v>133</v>
      </c>
      <c r="D423" s="97" t="s">
        <v>159</v>
      </c>
      <c r="E423" s="97" t="s">
        <v>729</v>
      </c>
      <c r="F423" s="96" t="s">
        <v>676</v>
      </c>
      <c r="G423" s="97"/>
      <c r="H423" s="74">
        <f t="shared" si="185"/>
        <v>0</v>
      </c>
      <c r="I423" s="74">
        <f t="shared" si="185"/>
        <v>0</v>
      </c>
      <c r="J423" s="74">
        <f t="shared" si="185"/>
        <v>0</v>
      </c>
      <c r="K423" s="74">
        <f t="shared" si="185"/>
        <v>0</v>
      </c>
      <c r="L423" s="74">
        <f t="shared" si="185"/>
        <v>0</v>
      </c>
      <c r="M423" s="74">
        <f t="shared" si="185"/>
        <v>0</v>
      </c>
    </row>
    <row r="424" spans="1:13" ht="15" hidden="1">
      <c r="A424" s="22" t="s">
        <v>88</v>
      </c>
      <c r="B424" s="97" t="s">
        <v>222</v>
      </c>
      <c r="C424" s="97" t="s">
        <v>133</v>
      </c>
      <c r="D424" s="97" t="s">
        <v>159</v>
      </c>
      <c r="E424" s="97" t="s">
        <v>729</v>
      </c>
      <c r="F424" s="96" t="s">
        <v>676</v>
      </c>
      <c r="G424" s="97" t="s">
        <v>89</v>
      </c>
      <c r="H424" s="74">
        <f>'Пр. 10'!I1006</f>
        <v>0</v>
      </c>
      <c r="I424" s="74">
        <f>'Пр. 10'!J1006</f>
        <v>0</v>
      </c>
      <c r="J424" s="74">
        <f>'Пр. 10'!K1006</f>
        <v>0</v>
      </c>
      <c r="K424" s="74">
        <f>'Пр. 10'!L1006</f>
        <v>0</v>
      </c>
      <c r="L424" s="74">
        <f>'Пр. 10'!M1006</f>
        <v>0</v>
      </c>
      <c r="M424" s="74">
        <f>'Пр. 10'!N1006</f>
        <v>0</v>
      </c>
    </row>
    <row r="425" spans="1:13" ht="30">
      <c r="A425" s="106" t="s">
        <v>1002</v>
      </c>
      <c r="B425" s="97" t="s">
        <v>222</v>
      </c>
      <c r="C425" s="114">
        <v>3</v>
      </c>
      <c r="D425" s="97" t="s">
        <v>159</v>
      </c>
      <c r="E425" s="97" t="s">
        <v>1001</v>
      </c>
      <c r="F425" s="96"/>
      <c r="G425" s="97"/>
      <c r="H425" s="74">
        <f aca="true" t="shared" si="186" ref="H425:M426">H426</f>
        <v>736.9</v>
      </c>
      <c r="I425" s="74">
        <f t="shared" si="186"/>
        <v>700</v>
      </c>
      <c r="J425" s="74">
        <f t="shared" si="186"/>
        <v>0</v>
      </c>
      <c r="K425" s="74">
        <f t="shared" si="186"/>
        <v>0</v>
      </c>
      <c r="L425" s="74">
        <f t="shared" si="186"/>
        <v>0</v>
      </c>
      <c r="M425" s="74">
        <f t="shared" si="186"/>
        <v>0</v>
      </c>
    </row>
    <row r="426" spans="1:13" ht="30">
      <c r="A426" s="112" t="s">
        <v>675</v>
      </c>
      <c r="B426" s="97" t="s">
        <v>222</v>
      </c>
      <c r="C426" s="114">
        <v>3</v>
      </c>
      <c r="D426" s="97" t="s">
        <v>159</v>
      </c>
      <c r="E426" s="97" t="s">
        <v>1001</v>
      </c>
      <c r="F426" s="96" t="s">
        <v>676</v>
      </c>
      <c r="G426" s="97"/>
      <c r="H426" s="74">
        <f t="shared" si="186"/>
        <v>736.9</v>
      </c>
      <c r="I426" s="74">
        <f t="shared" si="186"/>
        <v>700</v>
      </c>
      <c r="J426" s="74">
        <f t="shared" si="186"/>
        <v>0</v>
      </c>
      <c r="K426" s="74">
        <f t="shared" si="186"/>
        <v>0</v>
      </c>
      <c r="L426" s="74">
        <f t="shared" si="186"/>
        <v>0</v>
      </c>
      <c r="M426" s="74">
        <f t="shared" si="186"/>
        <v>0</v>
      </c>
    </row>
    <row r="427" spans="1:13" ht="15">
      <c r="A427" s="22" t="s">
        <v>88</v>
      </c>
      <c r="B427" s="97" t="s">
        <v>222</v>
      </c>
      <c r="C427" s="114">
        <v>3</v>
      </c>
      <c r="D427" s="97" t="s">
        <v>159</v>
      </c>
      <c r="E427" s="97" t="s">
        <v>1001</v>
      </c>
      <c r="F427" s="96" t="s">
        <v>676</v>
      </c>
      <c r="G427" s="97" t="s">
        <v>89</v>
      </c>
      <c r="H427" s="74">
        <f>'Пр. 10'!I1008</f>
        <v>736.9</v>
      </c>
      <c r="I427" s="74">
        <f>'Пр. 10'!J1008</f>
        <v>700</v>
      </c>
      <c r="J427" s="74">
        <f>'Пр. 10'!K1008</f>
        <v>0</v>
      </c>
      <c r="K427" s="74">
        <f>'Пр. 10'!L1008</f>
        <v>0</v>
      </c>
      <c r="L427" s="74">
        <f>'Пр. 10'!M1008</f>
        <v>0</v>
      </c>
      <c r="M427" s="74">
        <f>'Пр. 10'!N1008</f>
        <v>0</v>
      </c>
    </row>
    <row r="428" spans="1:13" s="9" customFormat="1" ht="28.5">
      <c r="A428" s="94" t="s">
        <v>264</v>
      </c>
      <c r="B428" s="67" t="s">
        <v>222</v>
      </c>
      <c r="C428" s="67" t="s">
        <v>134</v>
      </c>
      <c r="D428" s="67" t="s">
        <v>148</v>
      </c>
      <c r="E428" s="67" t="s">
        <v>149</v>
      </c>
      <c r="F428" s="67"/>
      <c r="G428" s="93"/>
      <c r="H428" s="36">
        <f aca="true" t="shared" si="187" ref="H428:M428">H429</f>
        <v>612</v>
      </c>
      <c r="I428" s="36">
        <f t="shared" si="187"/>
        <v>432</v>
      </c>
      <c r="J428" s="36">
        <f t="shared" si="187"/>
        <v>627</v>
      </c>
      <c r="K428" s="36">
        <f t="shared" si="187"/>
        <v>432</v>
      </c>
      <c r="L428" s="36">
        <f t="shared" si="187"/>
        <v>627</v>
      </c>
      <c r="M428" s="36">
        <f t="shared" si="187"/>
        <v>432</v>
      </c>
    </row>
    <row r="429" spans="1:13" s="9" customFormat="1" ht="42.75">
      <c r="A429" s="113" t="s">
        <v>265</v>
      </c>
      <c r="B429" s="67" t="s">
        <v>222</v>
      </c>
      <c r="C429" s="67" t="s">
        <v>134</v>
      </c>
      <c r="D429" s="67" t="s">
        <v>146</v>
      </c>
      <c r="E429" s="67" t="s">
        <v>149</v>
      </c>
      <c r="F429" s="67"/>
      <c r="G429" s="93"/>
      <c r="H429" s="36">
        <f aca="true" t="shared" si="188" ref="H429:M429">H430+H435+H438</f>
        <v>612</v>
      </c>
      <c r="I429" s="36">
        <f t="shared" si="188"/>
        <v>432</v>
      </c>
      <c r="J429" s="36">
        <f t="shared" si="188"/>
        <v>627</v>
      </c>
      <c r="K429" s="36">
        <f t="shared" si="188"/>
        <v>432</v>
      </c>
      <c r="L429" s="36">
        <f t="shared" si="188"/>
        <v>627</v>
      </c>
      <c r="M429" s="36">
        <f t="shared" si="188"/>
        <v>432</v>
      </c>
    </row>
    <row r="430" spans="1:13" ht="15">
      <c r="A430" s="108" t="s">
        <v>910</v>
      </c>
      <c r="B430" s="96" t="s">
        <v>222</v>
      </c>
      <c r="C430" s="96" t="s">
        <v>134</v>
      </c>
      <c r="D430" s="96" t="s">
        <v>146</v>
      </c>
      <c r="E430" s="96" t="s">
        <v>266</v>
      </c>
      <c r="F430" s="96"/>
      <c r="G430" s="97"/>
      <c r="H430" s="74">
        <f aca="true" t="shared" si="189" ref="H430:M430">H433+H431</f>
        <v>132</v>
      </c>
      <c r="I430" s="74">
        <f t="shared" si="189"/>
        <v>0</v>
      </c>
      <c r="J430" s="74">
        <f t="shared" si="189"/>
        <v>147</v>
      </c>
      <c r="K430" s="74">
        <f t="shared" si="189"/>
        <v>0</v>
      </c>
      <c r="L430" s="74">
        <f t="shared" si="189"/>
        <v>147</v>
      </c>
      <c r="M430" s="74">
        <f t="shared" si="189"/>
        <v>0</v>
      </c>
    </row>
    <row r="431" spans="1:13" ht="30">
      <c r="A431" s="120" t="s">
        <v>670</v>
      </c>
      <c r="B431" s="96" t="s">
        <v>222</v>
      </c>
      <c r="C431" s="96" t="s">
        <v>134</v>
      </c>
      <c r="D431" s="96" t="s">
        <v>146</v>
      </c>
      <c r="E431" s="96" t="s">
        <v>266</v>
      </c>
      <c r="F431" s="96" t="s">
        <v>669</v>
      </c>
      <c r="G431" s="97"/>
      <c r="H431" s="74">
        <f aca="true" t="shared" si="190" ref="H431:M431">H432</f>
        <v>80</v>
      </c>
      <c r="I431" s="74">
        <f t="shared" si="190"/>
        <v>0</v>
      </c>
      <c r="J431" s="74">
        <f t="shared" si="190"/>
        <v>80</v>
      </c>
      <c r="K431" s="74">
        <f t="shared" si="190"/>
        <v>0</v>
      </c>
      <c r="L431" s="74">
        <f t="shared" si="190"/>
        <v>80</v>
      </c>
      <c r="M431" s="74">
        <f t="shared" si="190"/>
        <v>0</v>
      </c>
    </row>
    <row r="432" spans="1:13" ht="30">
      <c r="A432" s="22" t="s">
        <v>90</v>
      </c>
      <c r="B432" s="96" t="s">
        <v>222</v>
      </c>
      <c r="C432" s="96" t="s">
        <v>134</v>
      </c>
      <c r="D432" s="96" t="s">
        <v>146</v>
      </c>
      <c r="E432" s="96" t="s">
        <v>266</v>
      </c>
      <c r="F432" s="96" t="s">
        <v>669</v>
      </c>
      <c r="G432" s="97" t="s">
        <v>91</v>
      </c>
      <c r="H432" s="74">
        <f>'Пр. 10'!I1014</f>
        <v>80</v>
      </c>
      <c r="I432" s="74">
        <f>'Пр. 10'!J1014</f>
        <v>0</v>
      </c>
      <c r="J432" s="74">
        <f>'Пр. 10'!K1014</f>
        <v>80</v>
      </c>
      <c r="K432" s="74">
        <f>'Пр. 10'!L1014</f>
        <v>0</v>
      </c>
      <c r="L432" s="74">
        <f>'Пр. 10'!M1014</f>
        <v>80</v>
      </c>
      <c r="M432" s="74">
        <f>'Пр. 10'!N1014</f>
        <v>0</v>
      </c>
    </row>
    <row r="433" spans="1:13" ht="30">
      <c r="A433" s="22" t="s">
        <v>675</v>
      </c>
      <c r="B433" s="96" t="s">
        <v>222</v>
      </c>
      <c r="C433" s="96" t="s">
        <v>134</v>
      </c>
      <c r="D433" s="96" t="s">
        <v>146</v>
      </c>
      <c r="E433" s="96" t="s">
        <v>266</v>
      </c>
      <c r="F433" s="96" t="s">
        <v>676</v>
      </c>
      <c r="G433" s="97"/>
      <c r="H433" s="74">
        <f aca="true" t="shared" si="191" ref="H433:M433">H434</f>
        <v>52</v>
      </c>
      <c r="I433" s="74">
        <f t="shared" si="191"/>
        <v>0</v>
      </c>
      <c r="J433" s="74">
        <f t="shared" si="191"/>
        <v>67</v>
      </c>
      <c r="K433" s="74">
        <f t="shared" si="191"/>
        <v>0</v>
      </c>
      <c r="L433" s="74">
        <f t="shared" si="191"/>
        <v>67</v>
      </c>
      <c r="M433" s="74">
        <f t="shared" si="191"/>
        <v>0</v>
      </c>
    </row>
    <row r="434" spans="1:13" ht="30">
      <c r="A434" s="22" t="s">
        <v>90</v>
      </c>
      <c r="B434" s="96" t="s">
        <v>222</v>
      </c>
      <c r="C434" s="96" t="s">
        <v>134</v>
      </c>
      <c r="D434" s="96" t="s">
        <v>146</v>
      </c>
      <c r="E434" s="96" t="s">
        <v>266</v>
      </c>
      <c r="F434" s="96" t="s">
        <v>676</v>
      </c>
      <c r="G434" s="97" t="s">
        <v>91</v>
      </c>
      <c r="H434" s="74">
        <f>'Пр. 10'!I1015</f>
        <v>52</v>
      </c>
      <c r="I434" s="74">
        <f>'Пр. 10'!J1015</f>
        <v>0</v>
      </c>
      <c r="J434" s="74">
        <f>'Пр. 10'!K1015</f>
        <v>67</v>
      </c>
      <c r="K434" s="74">
        <f>'Пр. 10'!L1015</f>
        <v>0</v>
      </c>
      <c r="L434" s="74">
        <f>'Пр. 10'!M1015</f>
        <v>67</v>
      </c>
      <c r="M434" s="74">
        <f>'Пр. 10'!N1015</f>
        <v>0</v>
      </c>
    </row>
    <row r="435" spans="1:13" ht="30">
      <c r="A435" s="22" t="s">
        <v>267</v>
      </c>
      <c r="B435" s="96" t="s">
        <v>222</v>
      </c>
      <c r="C435" s="96" t="s">
        <v>134</v>
      </c>
      <c r="D435" s="96" t="s">
        <v>146</v>
      </c>
      <c r="E435" s="97" t="s">
        <v>862</v>
      </c>
      <c r="F435" s="96"/>
      <c r="G435" s="97"/>
      <c r="H435" s="74">
        <f aca="true" t="shared" si="192" ref="H435:M436">H436</f>
        <v>480</v>
      </c>
      <c r="I435" s="74">
        <f t="shared" si="192"/>
        <v>432</v>
      </c>
      <c r="J435" s="74">
        <f t="shared" si="192"/>
        <v>480</v>
      </c>
      <c r="K435" s="74">
        <f t="shared" si="192"/>
        <v>432</v>
      </c>
      <c r="L435" s="74">
        <f t="shared" si="192"/>
        <v>480</v>
      </c>
      <c r="M435" s="74">
        <f t="shared" si="192"/>
        <v>432</v>
      </c>
    </row>
    <row r="436" spans="1:13" ht="30">
      <c r="A436" s="22" t="s">
        <v>675</v>
      </c>
      <c r="B436" s="96" t="s">
        <v>222</v>
      </c>
      <c r="C436" s="96" t="s">
        <v>134</v>
      </c>
      <c r="D436" s="96" t="s">
        <v>146</v>
      </c>
      <c r="E436" s="97" t="s">
        <v>862</v>
      </c>
      <c r="F436" s="96" t="s">
        <v>676</v>
      </c>
      <c r="G436" s="97"/>
      <c r="H436" s="74">
        <f t="shared" si="192"/>
        <v>480</v>
      </c>
      <c r="I436" s="74">
        <f t="shared" si="192"/>
        <v>432</v>
      </c>
      <c r="J436" s="74">
        <f t="shared" si="192"/>
        <v>480</v>
      </c>
      <c r="K436" s="74">
        <f t="shared" si="192"/>
        <v>432</v>
      </c>
      <c r="L436" s="74">
        <f t="shared" si="192"/>
        <v>480</v>
      </c>
      <c r="M436" s="74">
        <f t="shared" si="192"/>
        <v>432</v>
      </c>
    </row>
    <row r="437" spans="1:13" ht="30">
      <c r="A437" s="22" t="s">
        <v>90</v>
      </c>
      <c r="B437" s="96" t="s">
        <v>222</v>
      </c>
      <c r="C437" s="96" t="s">
        <v>134</v>
      </c>
      <c r="D437" s="96" t="s">
        <v>146</v>
      </c>
      <c r="E437" s="97" t="s">
        <v>862</v>
      </c>
      <c r="F437" s="96" t="s">
        <v>676</v>
      </c>
      <c r="G437" s="97" t="s">
        <v>91</v>
      </c>
      <c r="H437" s="74">
        <f>'Пр. 10'!I1017</f>
        <v>480</v>
      </c>
      <c r="I437" s="74">
        <f>'Пр. 10'!J1017</f>
        <v>432</v>
      </c>
      <c r="J437" s="74">
        <f>'Пр. 10'!K1017</f>
        <v>480</v>
      </c>
      <c r="K437" s="74">
        <f>'Пр. 10'!L1017</f>
        <v>432</v>
      </c>
      <c r="L437" s="74">
        <f>'Пр. 10'!M1017</f>
        <v>480</v>
      </c>
      <c r="M437" s="74">
        <f>'Пр. 10'!N1017</f>
        <v>432</v>
      </c>
    </row>
    <row r="438" spans="1:13" ht="30" hidden="1">
      <c r="A438" s="22" t="s">
        <v>757</v>
      </c>
      <c r="B438" s="96" t="s">
        <v>222</v>
      </c>
      <c r="C438" s="96" t="s">
        <v>134</v>
      </c>
      <c r="D438" s="96" t="s">
        <v>146</v>
      </c>
      <c r="E438" s="96" t="s">
        <v>799</v>
      </c>
      <c r="F438" s="96"/>
      <c r="G438" s="97"/>
      <c r="H438" s="74">
        <f aca="true" t="shared" si="193" ref="H438:M439">H439</f>
        <v>0</v>
      </c>
      <c r="I438" s="74">
        <f t="shared" si="193"/>
        <v>0</v>
      </c>
      <c r="J438" s="74">
        <f t="shared" si="193"/>
        <v>0</v>
      </c>
      <c r="K438" s="74">
        <f t="shared" si="193"/>
        <v>0</v>
      </c>
      <c r="L438" s="74">
        <f t="shared" si="193"/>
        <v>0</v>
      </c>
      <c r="M438" s="74">
        <f t="shared" si="193"/>
        <v>0</v>
      </c>
    </row>
    <row r="439" spans="1:13" ht="30" hidden="1">
      <c r="A439" s="22" t="s">
        <v>675</v>
      </c>
      <c r="B439" s="96" t="s">
        <v>222</v>
      </c>
      <c r="C439" s="96" t="s">
        <v>134</v>
      </c>
      <c r="D439" s="96" t="s">
        <v>146</v>
      </c>
      <c r="E439" s="96" t="s">
        <v>799</v>
      </c>
      <c r="F439" s="96" t="s">
        <v>676</v>
      </c>
      <c r="G439" s="97"/>
      <c r="H439" s="74">
        <f t="shared" si="193"/>
        <v>0</v>
      </c>
      <c r="I439" s="74">
        <f t="shared" si="193"/>
        <v>0</v>
      </c>
      <c r="J439" s="74">
        <f t="shared" si="193"/>
        <v>0</v>
      </c>
      <c r="K439" s="74">
        <f t="shared" si="193"/>
        <v>0</v>
      </c>
      <c r="L439" s="74">
        <f t="shared" si="193"/>
        <v>0</v>
      </c>
      <c r="M439" s="74">
        <f t="shared" si="193"/>
        <v>0</v>
      </c>
    </row>
    <row r="440" spans="1:13" ht="15" hidden="1">
      <c r="A440" s="99" t="s">
        <v>94</v>
      </c>
      <c r="B440" s="96" t="s">
        <v>222</v>
      </c>
      <c r="C440" s="96" t="s">
        <v>134</v>
      </c>
      <c r="D440" s="96" t="s">
        <v>146</v>
      </c>
      <c r="E440" s="96" t="s">
        <v>799</v>
      </c>
      <c r="F440" s="96" t="s">
        <v>676</v>
      </c>
      <c r="G440" s="97" t="s">
        <v>95</v>
      </c>
      <c r="H440" s="74">
        <f>'Пр. 10'!I1045</f>
        <v>0</v>
      </c>
      <c r="I440" s="74">
        <f>'Пр. 10'!J1045</f>
        <v>0</v>
      </c>
      <c r="J440" s="74">
        <f>'Пр. 10'!K1045</f>
        <v>0</v>
      </c>
      <c r="K440" s="74">
        <f>'Пр. 10'!L1045</f>
        <v>0</v>
      </c>
      <c r="L440" s="74">
        <f>'Пр. 10'!M1045</f>
        <v>0</v>
      </c>
      <c r="M440" s="74">
        <f>'Пр. 10'!N1045</f>
        <v>0</v>
      </c>
    </row>
    <row r="441" spans="1:13" s="9" customFormat="1" ht="42.75">
      <c r="A441" s="94" t="s">
        <v>268</v>
      </c>
      <c r="B441" s="67" t="s">
        <v>222</v>
      </c>
      <c r="C441" s="67" t="s">
        <v>136</v>
      </c>
      <c r="D441" s="67" t="s">
        <v>148</v>
      </c>
      <c r="E441" s="67" t="s">
        <v>149</v>
      </c>
      <c r="F441" s="67"/>
      <c r="G441" s="93"/>
      <c r="H441" s="36">
        <f aca="true" t="shared" si="194" ref="H441:M441">H442</f>
        <v>12739.7</v>
      </c>
      <c r="I441" s="36">
        <f t="shared" si="194"/>
        <v>6528.5</v>
      </c>
      <c r="J441" s="36">
        <f t="shared" si="194"/>
        <v>12739.7</v>
      </c>
      <c r="K441" s="36">
        <f t="shared" si="194"/>
        <v>6528.5</v>
      </c>
      <c r="L441" s="36">
        <f t="shared" si="194"/>
        <v>12739.7</v>
      </c>
      <c r="M441" s="36">
        <f t="shared" si="194"/>
        <v>6528.5</v>
      </c>
    </row>
    <row r="442" spans="1:13" s="9" customFormat="1" ht="28.5">
      <c r="A442" s="113" t="s">
        <v>269</v>
      </c>
      <c r="B442" s="67" t="s">
        <v>222</v>
      </c>
      <c r="C442" s="67" t="s">
        <v>136</v>
      </c>
      <c r="D442" s="67" t="s">
        <v>146</v>
      </c>
      <c r="E442" s="67" t="s">
        <v>149</v>
      </c>
      <c r="F442" s="67"/>
      <c r="G442" s="93"/>
      <c r="H442" s="36">
        <f aca="true" t="shared" si="195" ref="H442:M442">H443+H447+H451+H455+H458</f>
        <v>12739.7</v>
      </c>
      <c r="I442" s="36">
        <f t="shared" si="195"/>
        <v>6528.5</v>
      </c>
      <c r="J442" s="36">
        <f t="shared" si="195"/>
        <v>12739.7</v>
      </c>
      <c r="K442" s="36">
        <f t="shared" si="195"/>
        <v>6528.5</v>
      </c>
      <c r="L442" s="36">
        <f t="shared" si="195"/>
        <v>12739.7</v>
      </c>
      <c r="M442" s="36">
        <f t="shared" si="195"/>
        <v>6528.5</v>
      </c>
    </row>
    <row r="443" spans="1:13" ht="30">
      <c r="A443" s="99" t="s">
        <v>270</v>
      </c>
      <c r="B443" s="96" t="s">
        <v>222</v>
      </c>
      <c r="C443" s="96" t="s">
        <v>136</v>
      </c>
      <c r="D443" s="96" t="s">
        <v>146</v>
      </c>
      <c r="E443" s="96" t="s">
        <v>271</v>
      </c>
      <c r="F443" s="96"/>
      <c r="G443" s="97"/>
      <c r="H443" s="74">
        <f aca="true" t="shared" si="196" ref="H443:M444">H444</f>
        <v>3335.8</v>
      </c>
      <c r="I443" s="74">
        <f t="shared" si="196"/>
        <v>0</v>
      </c>
      <c r="J443" s="74">
        <f t="shared" si="196"/>
        <v>3335.8</v>
      </c>
      <c r="K443" s="74">
        <f t="shared" si="196"/>
        <v>0</v>
      </c>
      <c r="L443" s="74">
        <f t="shared" si="196"/>
        <v>3335.8</v>
      </c>
      <c r="M443" s="74">
        <f t="shared" si="196"/>
        <v>0</v>
      </c>
    </row>
    <row r="444" spans="1:13" ht="30">
      <c r="A444" s="22" t="s">
        <v>675</v>
      </c>
      <c r="B444" s="96" t="s">
        <v>222</v>
      </c>
      <c r="C444" s="96" t="s">
        <v>136</v>
      </c>
      <c r="D444" s="96" t="s">
        <v>146</v>
      </c>
      <c r="E444" s="96" t="s">
        <v>271</v>
      </c>
      <c r="F444" s="96" t="s">
        <v>676</v>
      </c>
      <c r="G444" s="97"/>
      <c r="H444" s="74">
        <f t="shared" si="196"/>
        <v>3335.8</v>
      </c>
      <c r="I444" s="74">
        <f t="shared" si="196"/>
        <v>0</v>
      </c>
      <c r="J444" s="74">
        <f t="shared" si="196"/>
        <v>3335.8</v>
      </c>
      <c r="K444" s="74">
        <f t="shared" si="196"/>
        <v>0</v>
      </c>
      <c r="L444" s="74">
        <f t="shared" si="196"/>
        <v>3335.8</v>
      </c>
      <c r="M444" s="74">
        <f t="shared" si="196"/>
        <v>0</v>
      </c>
    </row>
    <row r="445" spans="1:13" ht="15">
      <c r="A445" s="22" t="s">
        <v>92</v>
      </c>
      <c r="B445" s="96" t="s">
        <v>222</v>
      </c>
      <c r="C445" s="96" t="s">
        <v>136</v>
      </c>
      <c r="D445" s="96" t="s">
        <v>146</v>
      </c>
      <c r="E445" s="96" t="s">
        <v>271</v>
      </c>
      <c r="F445" s="96" t="s">
        <v>676</v>
      </c>
      <c r="G445" s="97" t="s">
        <v>93</v>
      </c>
      <c r="H445" s="74">
        <f>'Пр. 10'!I1023</f>
        <v>3335.8</v>
      </c>
      <c r="I445" s="74">
        <f>'Пр. 10'!J1023</f>
        <v>0</v>
      </c>
      <c r="J445" s="74">
        <f>'Пр. 10'!K1023</f>
        <v>3335.8</v>
      </c>
      <c r="K445" s="74">
        <f>'Пр. 10'!L1023</f>
        <v>0</v>
      </c>
      <c r="L445" s="74">
        <f>'Пр. 10'!M1023</f>
        <v>3335.8</v>
      </c>
      <c r="M445" s="74">
        <f>'Пр. 10'!N1023</f>
        <v>0</v>
      </c>
    </row>
    <row r="446" spans="1:13" s="5" customFormat="1" ht="15">
      <c r="A446" s="99" t="s">
        <v>94</v>
      </c>
      <c r="B446" s="96" t="s">
        <v>222</v>
      </c>
      <c r="C446" s="96" t="s">
        <v>136</v>
      </c>
      <c r="D446" s="96" t="s">
        <v>146</v>
      </c>
      <c r="E446" s="96" t="s">
        <v>271</v>
      </c>
      <c r="F446" s="96" t="s">
        <v>676</v>
      </c>
      <c r="G446" s="97" t="s">
        <v>95</v>
      </c>
      <c r="H446" s="74">
        <f>'Пр. 10'!I1049</f>
        <v>0</v>
      </c>
      <c r="I446" s="74">
        <f>'Пр. 10'!J1049</f>
        <v>0</v>
      </c>
      <c r="J446" s="74">
        <f>'Пр. 10'!K1049</f>
        <v>0</v>
      </c>
      <c r="K446" s="74">
        <f>'Пр. 10'!L1049</f>
        <v>0</v>
      </c>
      <c r="L446" s="74">
        <f>'Пр. 10'!M1049</f>
        <v>0</v>
      </c>
      <c r="M446" s="74">
        <f>'Пр. 10'!N1049</f>
        <v>0</v>
      </c>
    </row>
    <row r="447" spans="1:13" s="5" customFormat="1" ht="15">
      <c r="A447" s="99" t="s">
        <v>272</v>
      </c>
      <c r="B447" s="96" t="s">
        <v>222</v>
      </c>
      <c r="C447" s="96" t="s">
        <v>136</v>
      </c>
      <c r="D447" s="96" t="s">
        <v>146</v>
      </c>
      <c r="E447" s="96" t="s">
        <v>273</v>
      </c>
      <c r="F447" s="96"/>
      <c r="G447" s="97"/>
      <c r="H447" s="74">
        <f aca="true" t="shared" si="197" ref="H447:M448">H448</f>
        <v>1850</v>
      </c>
      <c r="I447" s="74">
        <f t="shared" si="197"/>
        <v>0</v>
      </c>
      <c r="J447" s="74">
        <f t="shared" si="197"/>
        <v>1850</v>
      </c>
      <c r="K447" s="74">
        <f t="shared" si="197"/>
        <v>0</v>
      </c>
      <c r="L447" s="74">
        <f t="shared" si="197"/>
        <v>1850</v>
      </c>
      <c r="M447" s="74">
        <f t="shared" si="197"/>
        <v>0</v>
      </c>
    </row>
    <row r="448" spans="1:13" s="5" customFormat="1" ht="30">
      <c r="A448" s="99" t="s">
        <v>675</v>
      </c>
      <c r="B448" s="96" t="s">
        <v>222</v>
      </c>
      <c r="C448" s="96" t="s">
        <v>136</v>
      </c>
      <c r="D448" s="96" t="s">
        <v>146</v>
      </c>
      <c r="E448" s="96" t="s">
        <v>273</v>
      </c>
      <c r="F448" s="96" t="s">
        <v>676</v>
      </c>
      <c r="G448" s="97"/>
      <c r="H448" s="74">
        <f t="shared" si="197"/>
        <v>1850</v>
      </c>
      <c r="I448" s="74">
        <f t="shared" si="197"/>
        <v>0</v>
      </c>
      <c r="J448" s="74">
        <f t="shared" si="197"/>
        <v>1850</v>
      </c>
      <c r="K448" s="74">
        <f t="shared" si="197"/>
        <v>0</v>
      </c>
      <c r="L448" s="74">
        <f t="shared" si="197"/>
        <v>1850</v>
      </c>
      <c r="M448" s="74">
        <f t="shared" si="197"/>
        <v>0</v>
      </c>
    </row>
    <row r="449" spans="1:13" s="5" customFormat="1" ht="15">
      <c r="A449" s="22" t="s">
        <v>92</v>
      </c>
      <c r="B449" s="96" t="s">
        <v>222</v>
      </c>
      <c r="C449" s="96" t="s">
        <v>136</v>
      </c>
      <c r="D449" s="96" t="s">
        <v>146</v>
      </c>
      <c r="E449" s="96" t="s">
        <v>273</v>
      </c>
      <c r="F449" s="96" t="s">
        <v>676</v>
      </c>
      <c r="G449" s="97" t="s">
        <v>93</v>
      </c>
      <c r="H449" s="74">
        <f>'Пр. 10'!I1025</f>
        <v>1850</v>
      </c>
      <c r="I449" s="74">
        <f>'Пр. 10'!J1025</f>
        <v>0</v>
      </c>
      <c r="J449" s="74">
        <f>'Пр. 10'!K1025</f>
        <v>1850</v>
      </c>
      <c r="K449" s="74">
        <f>'Пр. 10'!L1025</f>
        <v>0</v>
      </c>
      <c r="L449" s="74">
        <f>'Пр. 10'!M1025</f>
        <v>1850</v>
      </c>
      <c r="M449" s="74">
        <f>'Пр. 10'!N1025</f>
        <v>0</v>
      </c>
    </row>
    <row r="450" spans="1:13" s="5" customFormat="1" ht="15" hidden="1">
      <c r="A450" s="99" t="s">
        <v>94</v>
      </c>
      <c r="B450" s="96" t="s">
        <v>222</v>
      </c>
      <c r="C450" s="96" t="s">
        <v>136</v>
      </c>
      <c r="D450" s="96" t="s">
        <v>146</v>
      </c>
      <c r="E450" s="96" t="s">
        <v>273</v>
      </c>
      <c r="F450" s="96" t="s">
        <v>676</v>
      </c>
      <c r="G450" s="97" t="s">
        <v>95</v>
      </c>
      <c r="H450" s="74">
        <f>'Пр. 10'!I1051</f>
        <v>0</v>
      </c>
      <c r="I450" s="74">
        <f>'Пр. 10'!J1051</f>
        <v>0</v>
      </c>
      <c r="J450" s="74">
        <f>'Пр. 10'!K1051</f>
        <v>0</v>
      </c>
      <c r="K450" s="74">
        <f>'Пр. 10'!L1051</f>
        <v>0</v>
      </c>
      <c r="L450" s="74">
        <f>'Пр. 10'!M1051</f>
        <v>0</v>
      </c>
      <c r="M450" s="74">
        <f>'Пр. 10'!N1051</f>
        <v>0</v>
      </c>
    </row>
    <row r="451" spans="1:13" s="5" customFormat="1" ht="15">
      <c r="A451" s="99" t="s">
        <v>274</v>
      </c>
      <c r="B451" s="96" t="s">
        <v>222</v>
      </c>
      <c r="C451" s="96" t="s">
        <v>136</v>
      </c>
      <c r="D451" s="96" t="s">
        <v>146</v>
      </c>
      <c r="E451" s="96" t="s">
        <v>275</v>
      </c>
      <c r="F451" s="96"/>
      <c r="G451" s="97"/>
      <c r="H451" s="74">
        <f aca="true" t="shared" si="198" ref="H451:M452">H452</f>
        <v>300</v>
      </c>
      <c r="I451" s="74">
        <f t="shared" si="198"/>
        <v>0</v>
      </c>
      <c r="J451" s="74">
        <f t="shared" si="198"/>
        <v>300</v>
      </c>
      <c r="K451" s="74">
        <f t="shared" si="198"/>
        <v>0</v>
      </c>
      <c r="L451" s="74">
        <f t="shared" si="198"/>
        <v>300</v>
      </c>
      <c r="M451" s="74">
        <f t="shared" si="198"/>
        <v>0</v>
      </c>
    </row>
    <row r="452" spans="1:13" s="5" customFormat="1" ht="30">
      <c r="A452" s="22" t="s">
        <v>675</v>
      </c>
      <c r="B452" s="96" t="s">
        <v>222</v>
      </c>
      <c r="C452" s="96" t="s">
        <v>136</v>
      </c>
      <c r="D452" s="96" t="s">
        <v>146</v>
      </c>
      <c r="E452" s="96" t="s">
        <v>275</v>
      </c>
      <c r="F452" s="96" t="s">
        <v>676</v>
      </c>
      <c r="G452" s="97"/>
      <c r="H452" s="74">
        <f t="shared" si="198"/>
        <v>300</v>
      </c>
      <c r="I452" s="74">
        <f t="shared" si="198"/>
        <v>0</v>
      </c>
      <c r="J452" s="74">
        <f t="shared" si="198"/>
        <v>300</v>
      </c>
      <c r="K452" s="74">
        <f t="shared" si="198"/>
        <v>0</v>
      </c>
      <c r="L452" s="74">
        <f t="shared" si="198"/>
        <v>300</v>
      </c>
      <c r="M452" s="74">
        <f t="shared" si="198"/>
        <v>0</v>
      </c>
    </row>
    <row r="453" spans="1:13" s="5" customFormat="1" ht="15">
      <c r="A453" s="22" t="s">
        <v>92</v>
      </c>
      <c r="B453" s="96" t="s">
        <v>222</v>
      </c>
      <c r="C453" s="96" t="s">
        <v>136</v>
      </c>
      <c r="D453" s="96" t="s">
        <v>146</v>
      </c>
      <c r="E453" s="96" t="s">
        <v>275</v>
      </c>
      <c r="F453" s="96" t="s">
        <v>676</v>
      </c>
      <c r="G453" s="97" t="s">
        <v>93</v>
      </c>
      <c r="H453" s="74">
        <f>'Пр. 10'!I1027</f>
        <v>300</v>
      </c>
      <c r="I453" s="74">
        <f>'Пр. 10'!J1027</f>
        <v>0</v>
      </c>
      <c r="J453" s="74">
        <f>'Пр. 10'!K1027</f>
        <v>300</v>
      </c>
      <c r="K453" s="74">
        <f>'Пр. 10'!L1027</f>
        <v>0</v>
      </c>
      <c r="L453" s="74">
        <f>'Пр. 10'!M1027</f>
        <v>300</v>
      </c>
      <c r="M453" s="74">
        <f>'Пр. 10'!N1027</f>
        <v>0</v>
      </c>
    </row>
    <row r="454" spans="1:13" s="5" customFormat="1" ht="15" hidden="1">
      <c r="A454" s="99" t="s">
        <v>94</v>
      </c>
      <c r="B454" s="96" t="s">
        <v>222</v>
      </c>
      <c r="C454" s="96" t="s">
        <v>136</v>
      </c>
      <c r="D454" s="96" t="s">
        <v>146</v>
      </c>
      <c r="E454" s="96" t="s">
        <v>275</v>
      </c>
      <c r="F454" s="96" t="s">
        <v>676</v>
      </c>
      <c r="G454" s="97" t="s">
        <v>95</v>
      </c>
      <c r="H454" s="74">
        <f>'Пр. 10'!I1053</f>
        <v>0</v>
      </c>
      <c r="I454" s="74">
        <f>'Пр. 10'!J1053</f>
        <v>0</v>
      </c>
      <c r="J454" s="74">
        <f>'Пр. 10'!K1053</f>
        <v>0</v>
      </c>
      <c r="K454" s="74">
        <f>'Пр. 10'!L1053</f>
        <v>0</v>
      </c>
      <c r="L454" s="74">
        <f>'Пр. 10'!M1053</f>
        <v>0</v>
      </c>
      <c r="M454" s="74">
        <f>'Пр. 10'!N1053</f>
        <v>0</v>
      </c>
    </row>
    <row r="455" spans="1:13" s="5" customFormat="1" ht="15">
      <c r="A455" s="99" t="s">
        <v>1323</v>
      </c>
      <c r="B455" s="96" t="s">
        <v>222</v>
      </c>
      <c r="C455" s="96" t="s">
        <v>136</v>
      </c>
      <c r="D455" s="96" t="s">
        <v>146</v>
      </c>
      <c r="E455" s="97" t="s">
        <v>860</v>
      </c>
      <c r="F455" s="96"/>
      <c r="G455" s="97"/>
      <c r="H455" s="74">
        <f aca="true" t="shared" si="199" ref="H455:M456">H456</f>
        <v>12</v>
      </c>
      <c r="I455" s="74">
        <f t="shared" si="199"/>
        <v>10.8</v>
      </c>
      <c r="J455" s="74">
        <f t="shared" si="199"/>
        <v>12</v>
      </c>
      <c r="K455" s="74">
        <f t="shared" si="199"/>
        <v>10.8</v>
      </c>
      <c r="L455" s="74">
        <f t="shared" si="199"/>
        <v>12</v>
      </c>
      <c r="M455" s="74">
        <f t="shared" si="199"/>
        <v>10.8</v>
      </c>
    </row>
    <row r="456" spans="1:13" s="5" customFormat="1" ht="30">
      <c r="A456" s="22" t="s">
        <v>675</v>
      </c>
      <c r="B456" s="96" t="s">
        <v>222</v>
      </c>
      <c r="C456" s="96" t="s">
        <v>136</v>
      </c>
      <c r="D456" s="96" t="s">
        <v>146</v>
      </c>
      <c r="E456" s="97" t="s">
        <v>860</v>
      </c>
      <c r="F456" s="96" t="s">
        <v>676</v>
      </c>
      <c r="G456" s="97"/>
      <c r="H456" s="74">
        <f t="shared" si="199"/>
        <v>12</v>
      </c>
      <c r="I456" s="74">
        <f t="shared" si="199"/>
        <v>10.8</v>
      </c>
      <c r="J456" s="74">
        <f t="shared" si="199"/>
        <v>12</v>
      </c>
      <c r="K456" s="74">
        <f t="shared" si="199"/>
        <v>10.8</v>
      </c>
      <c r="L456" s="74">
        <f t="shared" si="199"/>
        <v>12</v>
      </c>
      <c r="M456" s="74">
        <f t="shared" si="199"/>
        <v>10.8</v>
      </c>
    </row>
    <row r="457" spans="1:13" s="5" customFormat="1" ht="15">
      <c r="A457" s="22" t="s">
        <v>92</v>
      </c>
      <c r="B457" s="96" t="s">
        <v>222</v>
      </c>
      <c r="C457" s="96" t="s">
        <v>136</v>
      </c>
      <c r="D457" s="96" t="s">
        <v>146</v>
      </c>
      <c r="E457" s="97" t="s">
        <v>860</v>
      </c>
      <c r="F457" s="96" t="s">
        <v>676</v>
      </c>
      <c r="G457" s="97" t="s">
        <v>93</v>
      </c>
      <c r="H457" s="74">
        <f>'Пр. 10'!I1029</f>
        <v>12</v>
      </c>
      <c r="I457" s="74">
        <f>'Пр. 10'!J1029</f>
        <v>10.8</v>
      </c>
      <c r="J457" s="74">
        <f>'Пр. 10'!K1029</f>
        <v>12</v>
      </c>
      <c r="K457" s="74">
        <f>'Пр. 10'!L1029</f>
        <v>10.8</v>
      </c>
      <c r="L457" s="74">
        <f>'Пр. 10'!M1029</f>
        <v>12</v>
      </c>
      <c r="M457" s="74">
        <f>'Пр. 10'!N1029</f>
        <v>10.8</v>
      </c>
    </row>
    <row r="458" spans="1:13" s="5" customFormat="1" ht="30">
      <c r="A458" s="22" t="s">
        <v>697</v>
      </c>
      <c r="B458" s="96" t="s">
        <v>222</v>
      </c>
      <c r="C458" s="96" t="s">
        <v>136</v>
      </c>
      <c r="D458" s="96" t="s">
        <v>146</v>
      </c>
      <c r="E458" s="97" t="s">
        <v>861</v>
      </c>
      <c r="F458" s="96"/>
      <c r="G458" s="97"/>
      <c r="H458" s="74">
        <f aca="true" t="shared" si="200" ref="H458:M459">H459</f>
        <v>7241.9</v>
      </c>
      <c r="I458" s="74">
        <f t="shared" si="200"/>
        <v>6517.7</v>
      </c>
      <c r="J458" s="74">
        <f t="shared" si="200"/>
        <v>7241.9</v>
      </c>
      <c r="K458" s="74">
        <f t="shared" si="200"/>
        <v>6517.7</v>
      </c>
      <c r="L458" s="74">
        <f t="shared" si="200"/>
        <v>7241.9</v>
      </c>
      <c r="M458" s="74">
        <f t="shared" si="200"/>
        <v>6517.7</v>
      </c>
    </row>
    <row r="459" spans="1:13" s="5" customFormat="1" ht="30">
      <c r="A459" s="22" t="s">
        <v>675</v>
      </c>
      <c r="B459" s="96" t="s">
        <v>222</v>
      </c>
      <c r="C459" s="96" t="s">
        <v>136</v>
      </c>
      <c r="D459" s="96" t="s">
        <v>146</v>
      </c>
      <c r="E459" s="97" t="s">
        <v>861</v>
      </c>
      <c r="F459" s="96" t="s">
        <v>676</v>
      </c>
      <c r="G459" s="97"/>
      <c r="H459" s="74">
        <f t="shared" si="200"/>
        <v>7241.9</v>
      </c>
      <c r="I459" s="74">
        <f t="shared" si="200"/>
        <v>6517.7</v>
      </c>
      <c r="J459" s="74">
        <f t="shared" si="200"/>
        <v>7241.9</v>
      </c>
      <c r="K459" s="74">
        <f t="shared" si="200"/>
        <v>6517.7</v>
      </c>
      <c r="L459" s="74">
        <f t="shared" si="200"/>
        <v>7241.9</v>
      </c>
      <c r="M459" s="74">
        <f t="shared" si="200"/>
        <v>6517.7</v>
      </c>
    </row>
    <row r="460" spans="1:13" s="5" customFormat="1" ht="15">
      <c r="A460" s="22" t="s">
        <v>92</v>
      </c>
      <c r="B460" s="96" t="s">
        <v>222</v>
      </c>
      <c r="C460" s="96" t="s">
        <v>136</v>
      </c>
      <c r="D460" s="96" t="s">
        <v>146</v>
      </c>
      <c r="E460" s="97" t="s">
        <v>861</v>
      </c>
      <c r="F460" s="96" t="s">
        <v>676</v>
      </c>
      <c r="G460" s="97" t="s">
        <v>93</v>
      </c>
      <c r="H460" s="74">
        <f>'Пр. 10'!I1031</f>
        <v>7241.9</v>
      </c>
      <c r="I460" s="74">
        <f>'Пр. 10'!J1031</f>
        <v>6517.7</v>
      </c>
      <c r="J460" s="74">
        <f>'Пр. 10'!K1031</f>
        <v>7241.9</v>
      </c>
      <c r="K460" s="74">
        <f>'Пр. 10'!L1031</f>
        <v>6517.7</v>
      </c>
      <c r="L460" s="74">
        <f>'Пр. 10'!M1031</f>
        <v>7241.9</v>
      </c>
      <c r="M460" s="74">
        <f>'Пр. 10'!N1031</f>
        <v>6517.7</v>
      </c>
    </row>
    <row r="461" spans="1:13" s="9" customFormat="1" ht="42.75">
      <c r="A461" s="94" t="s">
        <v>276</v>
      </c>
      <c r="B461" s="67" t="s">
        <v>222</v>
      </c>
      <c r="C461" s="67" t="s">
        <v>249</v>
      </c>
      <c r="D461" s="67" t="s">
        <v>148</v>
      </c>
      <c r="E461" s="67" t="s">
        <v>149</v>
      </c>
      <c r="F461" s="67"/>
      <c r="G461" s="93"/>
      <c r="H461" s="36">
        <f aca="true" t="shared" si="201" ref="H461:M461">H462</f>
        <v>360</v>
      </c>
      <c r="I461" s="36">
        <f t="shared" si="201"/>
        <v>0</v>
      </c>
      <c r="J461" s="36">
        <f t="shared" si="201"/>
        <v>360</v>
      </c>
      <c r="K461" s="36">
        <f t="shared" si="201"/>
        <v>0</v>
      </c>
      <c r="L461" s="36">
        <f t="shared" si="201"/>
        <v>360</v>
      </c>
      <c r="M461" s="36">
        <f t="shared" si="201"/>
        <v>0</v>
      </c>
    </row>
    <row r="462" spans="1:13" s="5" customFormat="1" ht="28.5">
      <c r="A462" s="113" t="s">
        <v>278</v>
      </c>
      <c r="B462" s="93" t="s">
        <v>222</v>
      </c>
      <c r="C462" s="92">
        <v>6</v>
      </c>
      <c r="D462" s="93" t="s">
        <v>146</v>
      </c>
      <c r="E462" s="93" t="s">
        <v>149</v>
      </c>
      <c r="F462" s="67"/>
      <c r="G462" s="93"/>
      <c r="H462" s="36">
        <f aca="true" t="shared" si="202" ref="H462:M462">H463+H468</f>
        <v>360</v>
      </c>
      <c r="I462" s="36">
        <f t="shared" si="202"/>
        <v>0</v>
      </c>
      <c r="J462" s="36">
        <f t="shared" si="202"/>
        <v>360</v>
      </c>
      <c r="K462" s="36">
        <f t="shared" si="202"/>
        <v>0</v>
      </c>
      <c r="L462" s="36">
        <f t="shared" si="202"/>
        <v>360</v>
      </c>
      <c r="M462" s="36">
        <f t="shared" si="202"/>
        <v>0</v>
      </c>
    </row>
    <row r="463" spans="1:13" s="5" customFormat="1" ht="15">
      <c r="A463" s="99" t="s">
        <v>279</v>
      </c>
      <c r="B463" s="97" t="s">
        <v>222</v>
      </c>
      <c r="C463" s="114">
        <v>6</v>
      </c>
      <c r="D463" s="97" t="s">
        <v>146</v>
      </c>
      <c r="E463" s="97" t="s">
        <v>280</v>
      </c>
      <c r="F463" s="96"/>
      <c r="G463" s="97"/>
      <c r="H463" s="74">
        <f aca="true" t="shared" si="203" ref="H463:M463">H464+H466</f>
        <v>360</v>
      </c>
      <c r="I463" s="74">
        <f t="shared" si="203"/>
        <v>0</v>
      </c>
      <c r="J463" s="74">
        <f t="shared" si="203"/>
        <v>360</v>
      </c>
      <c r="K463" s="74">
        <f t="shared" si="203"/>
        <v>0</v>
      </c>
      <c r="L463" s="74">
        <f t="shared" si="203"/>
        <v>360</v>
      </c>
      <c r="M463" s="74">
        <f t="shared" si="203"/>
        <v>0</v>
      </c>
    </row>
    <row r="464" spans="1:13" s="5" customFormat="1" ht="30" hidden="1">
      <c r="A464" s="99" t="s">
        <v>670</v>
      </c>
      <c r="B464" s="97" t="s">
        <v>222</v>
      </c>
      <c r="C464" s="114">
        <v>6</v>
      </c>
      <c r="D464" s="97" t="s">
        <v>146</v>
      </c>
      <c r="E464" s="97" t="s">
        <v>280</v>
      </c>
      <c r="F464" s="96" t="s">
        <v>669</v>
      </c>
      <c r="G464" s="97"/>
      <c r="H464" s="74">
        <f aca="true" t="shared" si="204" ref="H464:M464">H465</f>
        <v>0</v>
      </c>
      <c r="I464" s="74">
        <f t="shared" si="204"/>
        <v>0</v>
      </c>
      <c r="J464" s="74">
        <f t="shared" si="204"/>
        <v>0</v>
      </c>
      <c r="K464" s="74">
        <f t="shared" si="204"/>
        <v>0</v>
      </c>
      <c r="L464" s="74">
        <f t="shared" si="204"/>
        <v>0</v>
      </c>
      <c r="M464" s="74">
        <f t="shared" si="204"/>
        <v>0</v>
      </c>
    </row>
    <row r="465" spans="1:13" s="5" customFormat="1" ht="15" hidden="1">
      <c r="A465" s="99" t="s">
        <v>94</v>
      </c>
      <c r="B465" s="97" t="s">
        <v>222</v>
      </c>
      <c r="C465" s="114">
        <v>6</v>
      </c>
      <c r="D465" s="97" t="s">
        <v>146</v>
      </c>
      <c r="E465" s="97" t="s">
        <v>280</v>
      </c>
      <c r="F465" s="96" t="s">
        <v>669</v>
      </c>
      <c r="G465" s="97" t="s">
        <v>95</v>
      </c>
      <c r="H465" s="74">
        <f>'Пр. 10'!I1057</f>
        <v>0</v>
      </c>
      <c r="I465" s="74">
        <f>'Пр. 10'!J1057</f>
        <v>0</v>
      </c>
      <c r="J465" s="74">
        <f>'Пр. 10'!K1057</f>
        <v>0</v>
      </c>
      <c r="K465" s="74">
        <f>'Пр. 10'!L1057</f>
        <v>0</v>
      </c>
      <c r="L465" s="74">
        <f>'Пр. 10'!M1057</f>
        <v>0</v>
      </c>
      <c r="M465" s="74">
        <f>'Пр. 10'!N1057</f>
        <v>0</v>
      </c>
    </row>
    <row r="466" spans="1:13" s="5" customFormat="1" ht="30">
      <c r="A466" s="22" t="s">
        <v>675</v>
      </c>
      <c r="B466" s="97" t="s">
        <v>222</v>
      </c>
      <c r="C466" s="114">
        <v>6</v>
      </c>
      <c r="D466" s="97" t="s">
        <v>146</v>
      </c>
      <c r="E466" s="97" t="s">
        <v>280</v>
      </c>
      <c r="F466" s="96" t="s">
        <v>676</v>
      </c>
      <c r="G466" s="97"/>
      <c r="H466" s="74">
        <f aca="true" t="shared" si="205" ref="H466:M466">H467</f>
        <v>360</v>
      </c>
      <c r="I466" s="74">
        <f t="shared" si="205"/>
        <v>0</v>
      </c>
      <c r="J466" s="74">
        <f t="shared" si="205"/>
        <v>360</v>
      </c>
      <c r="K466" s="74">
        <f t="shared" si="205"/>
        <v>0</v>
      </c>
      <c r="L466" s="74">
        <f t="shared" si="205"/>
        <v>360</v>
      </c>
      <c r="M466" s="74">
        <f t="shared" si="205"/>
        <v>0</v>
      </c>
    </row>
    <row r="467" spans="1:13" s="5" customFormat="1" ht="15">
      <c r="A467" s="99" t="s">
        <v>94</v>
      </c>
      <c r="B467" s="97" t="s">
        <v>222</v>
      </c>
      <c r="C467" s="114">
        <v>6</v>
      </c>
      <c r="D467" s="97" t="s">
        <v>146</v>
      </c>
      <c r="E467" s="97" t="s">
        <v>280</v>
      </c>
      <c r="F467" s="96" t="s">
        <v>676</v>
      </c>
      <c r="G467" s="97" t="s">
        <v>95</v>
      </c>
      <c r="H467" s="74">
        <f>'Пр. 10'!I1058</f>
        <v>360</v>
      </c>
      <c r="I467" s="74">
        <f>'Пр. 10'!J1058</f>
        <v>0</v>
      </c>
      <c r="J467" s="74">
        <f>'Пр. 10'!K1058</f>
        <v>360</v>
      </c>
      <c r="K467" s="74">
        <f>'Пр. 10'!L1058</f>
        <v>0</v>
      </c>
      <c r="L467" s="74">
        <f>'Пр. 10'!M1058</f>
        <v>360</v>
      </c>
      <c r="M467" s="74">
        <f>'Пр. 10'!N1058</f>
        <v>0</v>
      </c>
    </row>
    <row r="468" spans="1:13" s="5" customFormat="1" ht="30" hidden="1">
      <c r="A468" s="106" t="s">
        <v>863</v>
      </c>
      <c r="B468" s="97" t="s">
        <v>222</v>
      </c>
      <c r="C468" s="97" t="s">
        <v>249</v>
      </c>
      <c r="D468" s="96" t="s">
        <v>146</v>
      </c>
      <c r="E468" s="97" t="s">
        <v>854</v>
      </c>
      <c r="F468" s="96"/>
      <c r="G468" s="97"/>
      <c r="H468" s="74">
        <f aca="true" t="shared" si="206" ref="H468:M468">H471+H469</f>
        <v>0</v>
      </c>
      <c r="I468" s="74">
        <f t="shared" si="206"/>
        <v>0</v>
      </c>
      <c r="J468" s="74">
        <f t="shared" si="206"/>
        <v>0</v>
      </c>
      <c r="K468" s="74">
        <f t="shared" si="206"/>
        <v>0</v>
      </c>
      <c r="L468" s="74">
        <f t="shared" si="206"/>
        <v>0</v>
      </c>
      <c r="M468" s="74">
        <f t="shared" si="206"/>
        <v>0</v>
      </c>
    </row>
    <row r="469" spans="1:13" s="5" customFormat="1" ht="31.5" hidden="1">
      <c r="A469" s="281" t="s">
        <v>670</v>
      </c>
      <c r="B469" s="97" t="s">
        <v>222</v>
      </c>
      <c r="C469" s="97" t="s">
        <v>249</v>
      </c>
      <c r="D469" s="96" t="s">
        <v>146</v>
      </c>
      <c r="E469" s="97" t="s">
        <v>854</v>
      </c>
      <c r="F469" s="96" t="s">
        <v>669</v>
      </c>
      <c r="G469" s="97"/>
      <c r="H469" s="74">
        <f aca="true" t="shared" si="207" ref="H469:M469">H470</f>
        <v>0</v>
      </c>
      <c r="I469" s="74">
        <f t="shared" si="207"/>
        <v>0</v>
      </c>
      <c r="J469" s="74">
        <f t="shared" si="207"/>
        <v>0</v>
      </c>
      <c r="K469" s="74">
        <f t="shared" si="207"/>
        <v>0</v>
      </c>
      <c r="L469" s="74">
        <f t="shared" si="207"/>
        <v>0</v>
      </c>
      <c r="M469" s="74">
        <f t="shared" si="207"/>
        <v>0</v>
      </c>
    </row>
    <row r="470" spans="1:13" s="5" customFormat="1" ht="15" hidden="1">
      <c r="A470" s="99" t="s">
        <v>94</v>
      </c>
      <c r="B470" s="97" t="s">
        <v>222</v>
      </c>
      <c r="C470" s="97" t="s">
        <v>249</v>
      </c>
      <c r="D470" s="96" t="s">
        <v>146</v>
      </c>
      <c r="E470" s="97" t="s">
        <v>854</v>
      </c>
      <c r="F470" s="96" t="s">
        <v>669</v>
      </c>
      <c r="G470" s="97" t="s">
        <v>95</v>
      </c>
      <c r="H470" s="74">
        <f>'Пр. 10'!I1060</f>
        <v>0</v>
      </c>
      <c r="I470" s="74">
        <f>'Пр. 10'!J1060</f>
        <v>0</v>
      </c>
      <c r="J470" s="74">
        <f>'Пр. 10'!K1060</f>
        <v>0</v>
      </c>
      <c r="K470" s="74">
        <f>'Пр. 10'!L1060</f>
        <v>0</v>
      </c>
      <c r="L470" s="74">
        <f>'Пр. 10'!M1060</f>
        <v>0</v>
      </c>
      <c r="M470" s="74">
        <f>'Пр. 10'!N1060</f>
        <v>0</v>
      </c>
    </row>
    <row r="471" spans="1:13" s="5" customFormat="1" ht="30" hidden="1">
      <c r="A471" s="106" t="s">
        <v>675</v>
      </c>
      <c r="B471" s="97" t="s">
        <v>222</v>
      </c>
      <c r="C471" s="97" t="s">
        <v>249</v>
      </c>
      <c r="D471" s="96" t="s">
        <v>146</v>
      </c>
      <c r="E471" s="97" t="s">
        <v>854</v>
      </c>
      <c r="F471" s="96" t="s">
        <v>676</v>
      </c>
      <c r="G471" s="97"/>
      <c r="H471" s="74">
        <f aca="true" t="shared" si="208" ref="H471:M471">H472</f>
        <v>0</v>
      </c>
      <c r="I471" s="74">
        <f t="shared" si="208"/>
        <v>0</v>
      </c>
      <c r="J471" s="74">
        <f t="shared" si="208"/>
        <v>0</v>
      </c>
      <c r="K471" s="74">
        <f t="shared" si="208"/>
        <v>0</v>
      </c>
      <c r="L471" s="74">
        <f t="shared" si="208"/>
        <v>0</v>
      </c>
      <c r="M471" s="74">
        <f t="shared" si="208"/>
        <v>0</v>
      </c>
    </row>
    <row r="472" spans="1:13" s="5" customFormat="1" ht="15" hidden="1">
      <c r="A472" s="99" t="s">
        <v>94</v>
      </c>
      <c r="B472" s="97" t="s">
        <v>222</v>
      </c>
      <c r="C472" s="97" t="s">
        <v>249</v>
      </c>
      <c r="D472" s="96" t="s">
        <v>146</v>
      </c>
      <c r="E472" s="97" t="s">
        <v>854</v>
      </c>
      <c r="F472" s="96" t="s">
        <v>676</v>
      </c>
      <c r="G472" s="97" t="s">
        <v>95</v>
      </c>
      <c r="H472" s="74">
        <f>'Пр. 10'!I1061</f>
        <v>0</v>
      </c>
      <c r="I472" s="74">
        <f>'Пр. 10'!J1061</f>
        <v>0</v>
      </c>
      <c r="J472" s="74">
        <f>'Пр. 10'!K1061</f>
        <v>0</v>
      </c>
      <c r="K472" s="74">
        <f>'Пр. 10'!L1061</f>
        <v>0</v>
      </c>
      <c r="L472" s="74">
        <f>'Пр. 10'!M1061</f>
        <v>0</v>
      </c>
      <c r="M472" s="74">
        <f>'Пр. 10'!N1061</f>
        <v>0</v>
      </c>
    </row>
    <row r="473" spans="1:13" s="5" customFormat="1" ht="28.5">
      <c r="A473" s="121" t="s">
        <v>702</v>
      </c>
      <c r="B473" s="67" t="s">
        <v>222</v>
      </c>
      <c r="C473" s="67" t="s">
        <v>277</v>
      </c>
      <c r="D473" s="67" t="s">
        <v>148</v>
      </c>
      <c r="E473" s="67" t="s">
        <v>149</v>
      </c>
      <c r="F473" s="67"/>
      <c r="G473" s="93"/>
      <c r="H473" s="36">
        <f aca="true" t="shared" si="209" ref="H473:M473">H474</f>
        <v>53855.4</v>
      </c>
      <c r="I473" s="36">
        <f t="shared" si="209"/>
        <v>53855.4</v>
      </c>
      <c r="J473" s="36">
        <f t="shared" si="209"/>
        <v>53926.9</v>
      </c>
      <c r="K473" s="36">
        <f t="shared" si="209"/>
        <v>53926.9</v>
      </c>
      <c r="L473" s="36">
        <f t="shared" si="209"/>
        <v>53260.5</v>
      </c>
      <c r="M473" s="36">
        <f t="shared" si="209"/>
        <v>53260.5</v>
      </c>
    </row>
    <row r="474" spans="1:13" s="5" customFormat="1" ht="28.5">
      <c r="A474" s="122" t="s">
        <v>695</v>
      </c>
      <c r="B474" s="67" t="s">
        <v>222</v>
      </c>
      <c r="C474" s="67" t="s">
        <v>277</v>
      </c>
      <c r="D474" s="67" t="s">
        <v>146</v>
      </c>
      <c r="E474" s="67" t="s">
        <v>149</v>
      </c>
      <c r="F474" s="67"/>
      <c r="G474" s="93"/>
      <c r="H474" s="36">
        <f aca="true" t="shared" si="210" ref="H474:M474">H481+H487+H490+H495+H498+H501+H475+H478+H484</f>
        <v>53855.4</v>
      </c>
      <c r="I474" s="36">
        <f t="shared" si="210"/>
        <v>53855.4</v>
      </c>
      <c r="J474" s="36">
        <f t="shared" si="210"/>
        <v>53926.9</v>
      </c>
      <c r="K474" s="36">
        <f t="shared" si="210"/>
        <v>53926.9</v>
      </c>
      <c r="L474" s="36">
        <f t="shared" si="210"/>
        <v>53260.5</v>
      </c>
      <c r="M474" s="36">
        <f t="shared" si="210"/>
        <v>53260.5</v>
      </c>
    </row>
    <row r="475" spans="1:13" s="5" customFormat="1" ht="30">
      <c r="A475" s="108" t="s">
        <v>312</v>
      </c>
      <c r="B475" s="96" t="s">
        <v>222</v>
      </c>
      <c r="C475" s="96" t="s">
        <v>277</v>
      </c>
      <c r="D475" s="96" t="s">
        <v>146</v>
      </c>
      <c r="E475" s="96" t="s">
        <v>313</v>
      </c>
      <c r="F475" s="96"/>
      <c r="G475" s="97"/>
      <c r="H475" s="74">
        <f aca="true" t="shared" si="211" ref="H475:M476">H476</f>
        <v>640.8</v>
      </c>
      <c r="I475" s="74">
        <f t="shared" si="211"/>
        <v>640.8</v>
      </c>
      <c r="J475" s="74">
        <f t="shared" si="211"/>
        <v>666.4</v>
      </c>
      <c r="K475" s="74">
        <f t="shared" si="211"/>
        <v>666.4</v>
      </c>
      <c r="L475" s="74">
        <f t="shared" si="211"/>
        <v>0</v>
      </c>
      <c r="M475" s="74">
        <f t="shared" si="211"/>
        <v>0</v>
      </c>
    </row>
    <row r="476" spans="1:13" s="5" customFormat="1" ht="15">
      <c r="A476" s="108" t="s">
        <v>674</v>
      </c>
      <c r="B476" s="96" t="s">
        <v>222</v>
      </c>
      <c r="C476" s="96" t="s">
        <v>277</v>
      </c>
      <c r="D476" s="96" t="s">
        <v>146</v>
      </c>
      <c r="E476" s="96" t="s">
        <v>313</v>
      </c>
      <c r="F476" s="96" t="s">
        <v>673</v>
      </c>
      <c r="G476" s="97"/>
      <c r="H476" s="74">
        <f t="shared" si="211"/>
        <v>640.8</v>
      </c>
      <c r="I476" s="74">
        <f t="shared" si="211"/>
        <v>640.8</v>
      </c>
      <c r="J476" s="74">
        <f t="shared" si="211"/>
        <v>666.4</v>
      </c>
      <c r="K476" s="74">
        <f t="shared" si="211"/>
        <v>666.4</v>
      </c>
      <c r="L476" s="74">
        <f t="shared" si="211"/>
        <v>0</v>
      </c>
      <c r="M476" s="74">
        <f t="shared" si="211"/>
        <v>0</v>
      </c>
    </row>
    <row r="477" spans="1:13" s="5" customFormat="1" ht="15">
      <c r="A477" s="89" t="s">
        <v>108</v>
      </c>
      <c r="B477" s="96" t="s">
        <v>222</v>
      </c>
      <c r="C477" s="96" t="s">
        <v>277</v>
      </c>
      <c r="D477" s="96" t="s">
        <v>146</v>
      </c>
      <c r="E477" s="96" t="s">
        <v>313</v>
      </c>
      <c r="F477" s="96" t="s">
        <v>673</v>
      </c>
      <c r="G477" s="97" t="s">
        <v>109</v>
      </c>
      <c r="H477" s="74">
        <f>'Пр. 10'!I562</f>
        <v>640.8</v>
      </c>
      <c r="I477" s="74">
        <f>'Пр. 10'!J562</f>
        <v>640.8</v>
      </c>
      <c r="J477" s="74">
        <f>'Пр. 10'!K562</f>
        <v>666.4</v>
      </c>
      <c r="K477" s="74">
        <f>'Пр. 10'!L562</f>
        <v>666.4</v>
      </c>
      <c r="L477" s="74">
        <f>'Пр. 10'!M562</f>
        <v>0</v>
      </c>
      <c r="M477" s="74">
        <f>'Пр. 10'!N562</f>
        <v>0</v>
      </c>
    </row>
    <row r="478" spans="1:13" s="5" customFormat="1" ht="30">
      <c r="A478" s="108" t="s">
        <v>300</v>
      </c>
      <c r="B478" s="96" t="s">
        <v>222</v>
      </c>
      <c r="C478" s="96" t="s">
        <v>277</v>
      </c>
      <c r="D478" s="96" t="s">
        <v>146</v>
      </c>
      <c r="E478" s="96" t="s">
        <v>472</v>
      </c>
      <c r="F478" s="96"/>
      <c r="G478" s="97"/>
      <c r="H478" s="74">
        <f aca="true" t="shared" si="212" ref="H478:M479">H479</f>
        <v>15854.5</v>
      </c>
      <c r="I478" s="74">
        <f t="shared" si="212"/>
        <v>15854.5</v>
      </c>
      <c r="J478" s="74">
        <f t="shared" si="212"/>
        <v>15854.5</v>
      </c>
      <c r="K478" s="74">
        <f t="shared" si="212"/>
        <v>15854.5</v>
      </c>
      <c r="L478" s="74">
        <f t="shared" si="212"/>
        <v>15854.5</v>
      </c>
      <c r="M478" s="74">
        <f t="shared" si="212"/>
        <v>15854.5</v>
      </c>
    </row>
    <row r="479" spans="1:13" s="5" customFormat="1" ht="15">
      <c r="A479" s="108" t="s">
        <v>674</v>
      </c>
      <c r="B479" s="96" t="s">
        <v>222</v>
      </c>
      <c r="C479" s="96" t="s">
        <v>277</v>
      </c>
      <c r="D479" s="96" t="s">
        <v>146</v>
      </c>
      <c r="E479" s="96" t="s">
        <v>472</v>
      </c>
      <c r="F479" s="96" t="s">
        <v>673</v>
      </c>
      <c r="G479" s="97"/>
      <c r="H479" s="74">
        <f t="shared" si="212"/>
        <v>15854.5</v>
      </c>
      <c r="I479" s="74">
        <f t="shared" si="212"/>
        <v>15854.5</v>
      </c>
      <c r="J479" s="74">
        <f t="shared" si="212"/>
        <v>15854.5</v>
      </c>
      <c r="K479" s="74">
        <f t="shared" si="212"/>
        <v>15854.5</v>
      </c>
      <c r="L479" s="74">
        <f t="shared" si="212"/>
        <v>15854.5</v>
      </c>
      <c r="M479" s="74">
        <f t="shared" si="212"/>
        <v>15854.5</v>
      </c>
    </row>
    <row r="480" spans="1:13" s="5" customFormat="1" ht="15">
      <c r="A480" s="89" t="s">
        <v>108</v>
      </c>
      <c r="B480" s="96" t="s">
        <v>222</v>
      </c>
      <c r="C480" s="96" t="s">
        <v>277</v>
      </c>
      <c r="D480" s="96" t="s">
        <v>146</v>
      </c>
      <c r="E480" s="96" t="s">
        <v>472</v>
      </c>
      <c r="F480" s="96" t="s">
        <v>673</v>
      </c>
      <c r="G480" s="97" t="s">
        <v>109</v>
      </c>
      <c r="H480" s="74">
        <f>'Пр. 10'!I564</f>
        <v>15854.5</v>
      </c>
      <c r="I480" s="74">
        <f>'Пр. 10'!J564</f>
        <v>15854.5</v>
      </c>
      <c r="J480" s="74">
        <f>'Пр. 10'!K564</f>
        <v>15854.5</v>
      </c>
      <c r="K480" s="74">
        <f>'Пр. 10'!L564</f>
        <v>15854.5</v>
      </c>
      <c r="L480" s="74">
        <f>'Пр. 10'!M564</f>
        <v>15854.5</v>
      </c>
      <c r="M480" s="74">
        <f>'Пр. 10'!N564</f>
        <v>15854.5</v>
      </c>
    </row>
    <row r="481" spans="1:13" s="5" customFormat="1" ht="30">
      <c r="A481" s="108" t="s">
        <v>301</v>
      </c>
      <c r="B481" s="96" t="s">
        <v>222</v>
      </c>
      <c r="C481" s="96" t="s">
        <v>277</v>
      </c>
      <c r="D481" s="96" t="s">
        <v>146</v>
      </c>
      <c r="E481" s="96" t="s">
        <v>470</v>
      </c>
      <c r="F481" s="96"/>
      <c r="G481" s="97"/>
      <c r="H481" s="74">
        <f aca="true" t="shared" si="213" ref="H481:M482">H482</f>
        <v>1731.3</v>
      </c>
      <c r="I481" s="74">
        <f t="shared" si="213"/>
        <v>1731.3</v>
      </c>
      <c r="J481" s="74">
        <f t="shared" si="213"/>
        <v>1777.2</v>
      </c>
      <c r="K481" s="74">
        <f t="shared" si="213"/>
        <v>1777.2</v>
      </c>
      <c r="L481" s="74">
        <f t="shared" si="213"/>
        <v>1777.2</v>
      </c>
      <c r="M481" s="74">
        <f t="shared" si="213"/>
        <v>1777.2</v>
      </c>
    </row>
    <row r="482" spans="1:13" s="5" customFormat="1" ht="30">
      <c r="A482" s="108" t="s">
        <v>670</v>
      </c>
      <c r="B482" s="96" t="s">
        <v>222</v>
      </c>
      <c r="C482" s="96" t="s">
        <v>277</v>
      </c>
      <c r="D482" s="96" t="s">
        <v>146</v>
      </c>
      <c r="E482" s="96" t="s">
        <v>470</v>
      </c>
      <c r="F482" s="96" t="s">
        <v>669</v>
      </c>
      <c r="G482" s="97"/>
      <c r="H482" s="74">
        <f t="shared" si="213"/>
        <v>1731.3</v>
      </c>
      <c r="I482" s="74">
        <f t="shared" si="213"/>
        <v>1731.3</v>
      </c>
      <c r="J482" s="74">
        <f t="shared" si="213"/>
        <v>1777.2</v>
      </c>
      <c r="K482" s="74">
        <f t="shared" si="213"/>
        <v>1777.2</v>
      </c>
      <c r="L482" s="74">
        <f t="shared" si="213"/>
        <v>1777.2</v>
      </c>
      <c r="M482" s="74">
        <f t="shared" si="213"/>
        <v>1777.2</v>
      </c>
    </row>
    <row r="483" spans="1:13" s="5" customFormat="1" ht="15">
      <c r="A483" s="88" t="s">
        <v>106</v>
      </c>
      <c r="B483" s="96" t="s">
        <v>222</v>
      </c>
      <c r="C483" s="96" t="s">
        <v>277</v>
      </c>
      <c r="D483" s="96" t="s">
        <v>146</v>
      </c>
      <c r="E483" s="96" t="s">
        <v>470</v>
      </c>
      <c r="F483" s="96" t="s">
        <v>669</v>
      </c>
      <c r="G483" s="97" t="s">
        <v>107</v>
      </c>
      <c r="H483" s="74">
        <f>'Пр. 10'!I528</f>
        <v>1731.3</v>
      </c>
      <c r="I483" s="74">
        <f>'Пр. 10'!J528</f>
        <v>1731.3</v>
      </c>
      <c r="J483" s="74">
        <f>'Пр. 10'!K528</f>
        <v>1777.2</v>
      </c>
      <c r="K483" s="74">
        <f>'Пр. 10'!L528</f>
        <v>1777.2</v>
      </c>
      <c r="L483" s="74">
        <f>'Пр. 10'!M528</f>
        <v>1777.2</v>
      </c>
      <c r="M483" s="74">
        <f>'Пр. 10'!N528</f>
        <v>1777.2</v>
      </c>
    </row>
    <row r="484" spans="1:13" s="5" customFormat="1" ht="45">
      <c r="A484" s="108" t="s">
        <v>314</v>
      </c>
      <c r="B484" s="96" t="s">
        <v>222</v>
      </c>
      <c r="C484" s="96" t="s">
        <v>277</v>
      </c>
      <c r="D484" s="96" t="s">
        <v>146</v>
      </c>
      <c r="E484" s="96" t="s">
        <v>315</v>
      </c>
      <c r="F484" s="96"/>
      <c r="G484" s="97"/>
      <c r="H484" s="74">
        <f aca="true" t="shared" si="214" ref="H484:M485">H485</f>
        <v>30085.4</v>
      </c>
      <c r="I484" s="74">
        <f t="shared" si="214"/>
        <v>30085.4</v>
      </c>
      <c r="J484" s="74">
        <f t="shared" si="214"/>
        <v>30085.4</v>
      </c>
      <c r="K484" s="74">
        <f t="shared" si="214"/>
        <v>30085.4</v>
      </c>
      <c r="L484" s="74">
        <f t="shared" si="214"/>
        <v>30085.4</v>
      </c>
      <c r="M484" s="74">
        <f t="shared" si="214"/>
        <v>30085.4</v>
      </c>
    </row>
    <row r="485" spans="1:13" s="5" customFormat="1" ht="15">
      <c r="A485" s="108" t="s">
        <v>674</v>
      </c>
      <c r="B485" s="96" t="s">
        <v>222</v>
      </c>
      <c r="C485" s="96" t="s">
        <v>277</v>
      </c>
      <c r="D485" s="96" t="s">
        <v>146</v>
      </c>
      <c r="E485" s="96" t="s">
        <v>315</v>
      </c>
      <c r="F485" s="96" t="s">
        <v>673</v>
      </c>
      <c r="G485" s="97"/>
      <c r="H485" s="74">
        <f t="shared" si="214"/>
        <v>30085.4</v>
      </c>
      <c r="I485" s="74">
        <f t="shared" si="214"/>
        <v>30085.4</v>
      </c>
      <c r="J485" s="74">
        <f t="shared" si="214"/>
        <v>30085.4</v>
      </c>
      <c r="K485" s="74">
        <f t="shared" si="214"/>
        <v>30085.4</v>
      </c>
      <c r="L485" s="74">
        <f t="shared" si="214"/>
        <v>30085.4</v>
      </c>
      <c r="M485" s="74">
        <f t="shared" si="214"/>
        <v>30085.4</v>
      </c>
    </row>
    <row r="486" spans="1:13" s="5" customFormat="1" ht="15">
      <c r="A486" s="88" t="s">
        <v>106</v>
      </c>
      <c r="B486" s="96" t="s">
        <v>222</v>
      </c>
      <c r="C486" s="96" t="s">
        <v>277</v>
      </c>
      <c r="D486" s="96" t="s">
        <v>146</v>
      </c>
      <c r="E486" s="96" t="s">
        <v>315</v>
      </c>
      <c r="F486" s="96" t="s">
        <v>673</v>
      </c>
      <c r="G486" s="97" t="s">
        <v>109</v>
      </c>
      <c r="H486" s="74">
        <f>'Пр. 10'!I566</f>
        <v>30085.4</v>
      </c>
      <c r="I486" s="74">
        <f>'Пр. 10'!J566</f>
        <v>30085.4</v>
      </c>
      <c r="J486" s="74">
        <f>'Пр. 10'!K566</f>
        <v>30085.4</v>
      </c>
      <c r="K486" s="74">
        <f>'Пр. 10'!L566</f>
        <v>30085.4</v>
      </c>
      <c r="L486" s="74">
        <f>'Пр. 10'!M566</f>
        <v>30085.4</v>
      </c>
      <c r="M486" s="74">
        <f>'Пр. 10'!N566</f>
        <v>30085.4</v>
      </c>
    </row>
    <row r="487" spans="1:13" s="5" customFormat="1" ht="95.25" customHeight="1">
      <c r="A487" s="108" t="s">
        <v>316</v>
      </c>
      <c r="B487" s="96" t="s">
        <v>222</v>
      </c>
      <c r="C487" s="96" t="s">
        <v>277</v>
      </c>
      <c r="D487" s="96" t="s">
        <v>146</v>
      </c>
      <c r="E487" s="96" t="s">
        <v>317</v>
      </c>
      <c r="F487" s="96"/>
      <c r="G487" s="97"/>
      <c r="H487" s="74">
        <f aca="true" t="shared" si="215" ref="H487:M488">H488</f>
        <v>903.6</v>
      </c>
      <c r="I487" s="74">
        <f t="shared" si="215"/>
        <v>903.6</v>
      </c>
      <c r="J487" s="74">
        <f t="shared" si="215"/>
        <v>903.6</v>
      </c>
      <c r="K487" s="74">
        <f t="shared" si="215"/>
        <v>903.6</v>
      </c>
      <c r="L487" s="74">
        <f t="shared" si="215"/>
        <v>903.6</v>
      </c>
      <c r="M487" s="74">
        <f t="shared" si="215"/>
        <v>903.6</v>
      </c>
    </row>
    <row r="488" spans="1:13" s="5" customFormat="1" ht="15">
      <c r="A488" s="108" t="s">
        <v>674</v>
      </c>
      <c r="B488" s="96" t="s">
        <v>222</v>
      </c>
      <c r="C488" s="96" t="s">
        <v>277</v>
      </c>
      <c r="D488" s="96" t="s">
        <v>146</v>
      </c>
      <c r="E488" s="96" t="s">
        <v>317</v>
      </c>
      <c r="F488" s="96" t="s">
        <v>673</v>
      </c>
      <c r="G488" s="97"/>
      <c r="H488" s="74">
        <f t="shared" si="215"/>
        <v>903.6</v>
      </c>
      <c r="I488" s="74">
        <f t="shared" si="215"/>
        <v>903.6</v>
      </c>
      <c r="J488" s="74">
        <f t="shared" si="215"/>
        <v>903.6</v>
      </c>
      <c r="K488" s="74">
        <f t="shared" si="215"/>
        <v>903.6</v>
      </c>
      <c r="L488" s="74">
        <f t="shared" si="215"/>
        <v>903.6</v>
      </c>
      <c r="M488" s="74">
        <f t="shared" si="215"/>
        <v>903.6</v>
      </c>
    </row>
    <row r="489" spans="1:13" s="5" customFormat="1" ht="15">
      <c r="A489" s="88" t="s">
        <v>106</v>
      </c>
      <c r="B489" s="96" t="s">
        <v>222</v>
      </c>
      <c r="C489" s="96" t="s">
        <v>277</v>
      </c>
      <c r="D489" s="96" t="s">
        <v>146</v>
      </c>
      <c r="E489" s="96" t="s">
        <v>317</v>
      </c>
      <c r="F489" s="96" t="s">
        <v>673</v>
      </c>
      <c r="G489" s="97" t="s">
        <v>107</v>
      </c>
      <c r="H489" s="74">
        <f>'Пр. 10'!I530</f>
        <v>903.6</v>
      </c>
      <c r="I489" s="74">
        <f>'Пр. 10'!J530</f>
        <v>903.6</v>
      </c>
      <c r="J489" s="74">
        <f>'Пр. 10'!K530</f>
        <v>903.6</v>
      </c>
      <c r="K489" s="74">
        <f>'Пр. 10'!L530</f>
        <v>903.6</v>
      </c>
      <c r="L489" s="74">
        <f>'Пр. 10'!M530</f>
        <v>903.6</v>
      </c>
      <c r="M489" s="74">
        <f>'Пр. 10'!N530</f>
        <v>903.6</v>
      </c>
    </row>
    <row r="490" spans="1:13" s="5" customFormat="1" ht="90">
      <c r="A490" s="108" t="s">
        <v>471</v>
      </c>
      <c r="B490" s="96" t="s">
        <v>222</v>
      </c>
      <c r="C490" s="96" t="s">
        <v>277</v>
      </c>
      <c r="D490" s="96" t="s">
        <v>146</v>
      </c>
      <c r="E490" s="96" t="s">
        <v>318</v>
      </c>
      <c r="F490" s="96"/>
      <c r="G490" s="97"/>
      <c r="H490" s="74">
        <f aca="true" t="shared" si="216" ref="H490:M490">H491+H493</f>
        <v>400</v>
      </c>
      <c r="I490" s="74">
        <f t="shared" si="216"/>
        <v>400</v>
      </c>
      <c r="J490" s="74">
        <f t="shared" si="216"/>
        <v>400</v>
      </c>
      <c r="K490" s="74">
        <f t="shared" si="216"/>
        <v>400</v>
      </c>
      <c r="L490" s="74">
        <f t="shared" si="216"/>
        <v>400</v>
      </c>
      <c r="M490" s="74">
        <f t="shared" si="216"/>
        <v>400</v>
      </c>
    </row>
    <row r="491" spans="1:13" s="5" customFormat="1" ht="30">
      <c r="A491" s="108" t="s">
        <v>670</v>
      </c>
      <c r="B491" s="96" t="s">
        <v>222</v>
      </c>
      <c r="C491" s="96" t="s">
        <v>277</v>
      </c>
      <c r="D491" s="96" t="s">
        <v>146</v>
      </c>
      <c r="E491" s="96" t="s">
        <v>318</v>
      </c>
      <c r="F491" s="96" t="s">
        <v>669</v>
      </c>
      <c r="G491" s="97"/>
      <c r="H491" s="74">
        <f aca="true" t="shared" si="217" ref="H491:M491">H492</f>
        <v>400</v>
      </c>
      <c r="I491" s="74">
        <f t="shared" si="217"/>
        <v>400</v>
      </c>
      <c r="J491" s="74">
        <f t="shared" si="217"/>
        <v>400</v>
      </c>
      <c r="K491" s="74">
        <f t="shared" si="217"/>
        <v>400</v>
      </c>
      <c r="L491" s="74">
        <f t="shared" si="217"/>
        <v>400</v>
      </c>
      <c r="M491" s="74">
        <f t="shared" si="217"/>
        <v>400</v>
      </c>
    </row>
    <row r="492" spans="1:13" s="5" customFormat="1" ht="15">
      <c r="A492" s="88" t="s">
        <v>106</v>
      </c>
      <c r="B492" s="96" t="s">
        <v>222</v>
      </c>
      <c r="C492" s="96" t="s">
        <v>277</v>
      </c>
      <c r="D492" s="96" t="s">
        <v>146</v>
      </c>
      <c r="E492" s="96" t="s">
        <v>318</v>
      </c>
      <c r="F492" s="96" t="s">
        <v>669</v>
      </c>
      <c r="G492" s="97" t="s">
        <v>107</v>
      </c>
      <c r="H492" s="74">
        <f>'Пр. 10'!I532</f>
        <v>400</v>
      </c>
      <c r="I492" s="74">
        <f>'Пр. 10'!J532</f>
        <v>400</v>
      </c>
      <c r="J492" s="74">
        <f>'Пр. 10'!K532</f>
        <v>400</v>
      </c>
      <c r="K492" s="74">
        <f>'Пр. 10'!L532</f>
        <v>400</v>
      </c>
      <c r="L492" s="74">
        <f>'Пр. 10'!M532</f>
        <v>400</v>
      </c>
      <c r="M492" s="74">
        <f>'Пр. 10'!N532</f>
        <v>400</v>
      </c>
    </row>
    <row r="493" spans="1:13" s="5" customFormat="1" ht="15" hidden="1">
      <c r="A493" s="108" t="s">
        <v>674</v>
      </c>
      <c r="B493" s="96" t="s">
        <v>222</v>
      </c>
      <c r="C493" s="96" t="s">
        <v>277</v>
      </c>
      <c r="D493" s="96" t="s">
        <v>146</v>
      </c>
      <c r="E493" s="96" t="s">
        <v>318</v>
      </c>
      <c r="F493" s="96" t="s">
        <v>673</v>
      </c>
      <c r="G493" s="97"/>
      <c r="H493" s="74">
        <f aca="true" t="shared" si="218" ref="H493:M493">H494</f>
        <v>0</v>
      </c>
      <c r="I493" s="74">
        <f t="shared" si="218"/>
        <v>0</v>
      </c>
      <c r="J493" s="74">
        <f t="shared" si="218"/>
        <v>0</v>
      </c>
      <c r="K493" s="74">
        <f t="shared" si="218"/>
        <v>0</v>
      </c>
      <c r="L493" s="74">
        <f t="shared" si="218"/>
        <v>0</v>
      </c>
      <c r="M493" s="74">
        <f t="shared" si="218"/>
        <v>0</v>
      </c>
    </row>
    <row r="494" spans="1:13" s="5" customFormat="1" ht="15" hidden="1">
      <c r="A494" s="88" t="s">
        <v>106</v>
      </c>
      <c r="B494" s="96" t="s">
        <v>222</v>
      </c>
      <c r="C494" s="96" t="s">
        <v>277</v>
      </c>
      <c r="D494" s="96" t="s">
        <v>146</v>
      </c>
      <c r="E494" s="96" t="s">
        <v>318</v>
      </c>
      <c r="F494" s="96" t="s">
        <v>673</v>
      </c>
      <c r="G494" s="97" t="s">
        <v>107</v>
      </c>
      <c r="H494" s="74">
        <f>'Пр. 10'!I533</f>
        <v>0</v>
      </c>
      <c r="I494" s="74">
        <f>'Пр. 10'!J533</f>
        <v>0</v>
      </c>
      <c r="J494" s="74">
        <f>'Пр. 10'!K533</f>
        <v>0</v>
      </c>
      <c r="K494" s="74">
        <f>'Пр. 10'!L533</f>
        <v>0</v>
      </c>
      <c r="L494" s="74">
        <f>'Пр. 10'!M533</f>
        <v>0</v>
      </c>
      <c r="M494" s="74">
        <f>'Пр. 10'!N533</f>
        <v>0</v>
      </c>
    </row>
    <row r="495" spans="1:13" s="5" customFormat="1" ht="60" hidden="1">
      <c r="A495" s="108" t="s">
        <v>319</v>
      </c>
      <c r="B495" s="96" t="s">
        <v>222</v>
      </c>
      <c r="C495" s="96" t="s">
        <v>277</v>
      </c>
      <c r="D495" s="96" t="s">
        <v>146</v>
      </c>
      <c r="E495" s="96" t="s">
        <v>320</v>
      </c>
      <c r="F495" s="96"/>
      <c r="G495" s="97"/>
      <c r="H495" s="74">
        <f aca="true" t="shared" si="219" ref="H495:M496">H496</f>
        <v>0</v>
      </c>
      <c r="I495" s="74">
        <f t="shared" si="219"/>
        <v>0</v>
      </c>
      <c r="J495" s="74">
        <f t="shared" si="219"/>
        <v>0</v>
      </c>
      <c r="K495" s="74">
        <f t="shared" si="219"/>
        <v>0</v>
      </c>
      <c r="L495" s="74">
        <f t="shared" si="219"/>
        <v>0</v>
      </c>
      <c r="M495" s="74">
        <f t="shared" si="219"/>
        <v>0</v>
      </c>
    </row>
    <row r="496" spans="1:13" s="5" customFormat="1" ht="15" hidden="1">
      <c r="A496" s="108" t="s">
        <v>674</v>
      </c>
      <c r="B496" s="96" t="s">
        <v>222</v>
      </c>
      <c r="C496" s="96" t="s">
        <v>277</v>
      </c>
      <c r="D496" s="96" t="s">
        <v>146</v>
      </c>
      <c r="E496" s="96" t="s">
        <v>320</v>
      </c>
      <c r="F496" s="96" t="s">
        <v>673</v>
      </c>
      <c r="G496" s="97"/>
      <c r="H496" s="74">
        <f t="shared" si="219"/>
        <v>0</v>
      </c>
      <c r="I496" s="74">
        <f t="shared" si="219"/>
        <v>0</v>
      </c>
      <c r="J496" s="74">
        <f t="shared" si="219"/>
        <v>0</v>
      </c>
      <c r="K496" s="74">
        <f t="shared" si="219"/>
        <v>0</v>
      </c>
      <c r="L496" s="74">
        <f t="shared" si="219"/>
        <v>0</v>
      </c>
      <c r="M496" s="74">
        <f t="shared" si="219"/>
        <v>0</v>
      </c>
    </row>
    <row r="497" spans="1:13" s="5" customFormat="1" ht="15" hidden="1">
      <c r="A497" s="88" t="s">
        <v>106</v>
      </c>
      <c r="B497" s="96" t="s">
        <v>222</v>
      </c>
      <c r="C497" s="96" t="s">
        <v>277</v>
      </c>
      <c r="D497" s="96" t="s">
        <v>146</v>
      </c>
      <c r="E497" s="96" t="s">
        <v>320</v>
      </c>
      <c r="F497" s="96" t="s">
        <v>673</v>
      </c>
      <c r="G497" s="97" t="s">
        <v>107</v>
      </c>
      <c r="H497" s="74">
        <f>'Пр. 10'!I535</f>
        <v>0</v>
      </c>
      <c r="I497" s="74">
        <f>'Пр. 10'!J535</f>
        <v>0</v>
      </c>
      <c r="J497" s="74">
        <f>'Пр. 10'!K535</f>
        <v>0</v>
      </c>
      <c r="K497" s="74">
        <f>'Пр. 10'!L535</f>
        <v>0</v>
      </c>
      <c r="L497" s="74">
        <f>'Пр. 10'!M535</f>
        <v>0</v>
      </c>
      <c r="M497" s="74">
        <f>'Пр. 10'!N535</f>
        <v>0</v>
      </c>
    </row>
    <row r="498" spans="1:13" s="5" customFormat="1" ht="165">
      <c r="A498" s="108" t="s">
        <v>1332</v>
      </c>
      <c r="B498" s="96" t="s">
        <v>222</v>
      </c>
      <c r="C498" s="96" t="s">
        <v>277</v>
      </c>
      <c r="D498" s="96" t="s">
        <v>146</v>
      </c>
      <c r="E498" s="96" t="s">
        <v>321</v>
      </c>
      <c r="F498" s="96"/>
      <c r="G498" s="97"/>
      <c r="H498" s="74">
        <f aca="true" t="shared" si="220" ref="H498:M499">H499</f>
        <v>3965.3</v>
      </c>
      <c r="I498" s="74">
        <f t="shared" si="220"/>
        <v>3965.3</v>
      </c>
      <c r="J498" s="74">
        <f t="shared" si="220"/>
        <v>3965.3</v>
      </c>
      <c r="K498" s="74">
        <f t="shared" si="220"/>
        <v>3965.3</v>
      </c>
      <c r="L498" s="74">
        <f t="shared" si="220"/>
        <v>3965.3</v>
      </c>
      <c r="M498" s="74">
        <f t="shared" si="220"/>
        <v>3965.3</v>
      </c>
    </row>
    <row r="499" spans="1:13" s="5" customFormat="1" ht="15">
      <c r="A499" s="108" t="s">
        <v>674</v>
      </c>
      <c r="B499" s="96" t="s">
        <v>222</v>
      </c>
      <c r="C499" s="96" t="s">
        <v>277</v>
      </c>
      <c r="D499" s="96" t="s">
        <v>146</v>
      </c>
      <c r="E499" s="96" t="s">
        <v>321</v>
      </c>
      <c r="F499" s="96" t="s">
        <v>673</v>
      </c>
      <c r="G499" s="97"/>
      <c r="H499" s="74">
        <f t="shared" si="220"/>
        <v>3965.3</v>
      </c>
      <c r="I499" s="74">
        <f t="shared" si="220"/>
        <v>3965.3</v>
      </c>
      <c r="J499" s="74">
        <f t="shared" si="220"/>
        <v>3965.3</v>
      </c>
      <c r="K499" s="74">
        <f t="shared" si="220"/>
        <v>3965.3</v>
      </c>
      <c r="L499" s="74">
        <f t="shared" si="220"/>
        <v>3965.3</v>
      </c>
      <c r="M499" s="74">
        <f t="shared" si="220"/>
        <v>3965.3</v>
      </c>
    </row>
    <row r="500" spans="1:13" s="5" customFormat="1" ht="15">
      <c r="A500" s="88" t="s">
        <v>106</v>
      </c>
      <c r="B500" s="96" t="s">
        <v>222</v>
      </c>
      <c r="C500" s="96" t="s">
        <v>277</v>
      </c>
      <c r="D500" s="96" t="s">
        <v>146</v>
      </c>
      <c r="E500" s="96" t="s">
        <v>321</v>
      </c>
      <c r="F500" s="96" t="s">
        <v>673</v>
      </c>
      <c r="G500" s="97" t="s">
        <v>107</v>
      </c>
      <c r="H500" s="74">
        <f>'Пр. 10'!I537</f>
        <v>3965.3</v>
      </c>
      <c r="I500" s="74">
        <f>'Пр. 10'!J537</f>
        <v>3965.3</v>
      </c>
      <c r="J500" s="74">
        <f>'Пр. 10'!K537</f>
        <v>3965.3</v>
      </c>
      <c r="K500" s="74">
        <f>'Пр. 10'!L537</f>
        <v>3965.3</v>
      </c>
      <c r="L500" s="74">
        <f>'Пр. 10'!M537</f>
        <v>3965.3</v>
      </c>
      <c r="M500" s="74">
        <f>'Пр. 10'!N537</f>
        <v>3965.3</v>
      </c>
    </row>
    <row r="501" spans="1:13" s="5" customFormat="1" ht="30">
      <c r="A501" s="108" t="s">
        <v>1341</v>
      </c>
      <c r="B501" s="96" t="s">
        <v>222</v>
      </c>
      <c r="C501" s="96" t="s">
        <v>277</v>
      </c>
      <c r="D501" s="96" t="s">
        <v>146</v>
      </c>
      <c r="E501" s="96" t="s">
        <v>322</v>
      </c>
      <c r="F501" s="96"/>
      <c r="G501" s="97"/>
      <c r="H501" s="74">
        <f aca="true" t="shared" si="221" ref="H501:M502">H502</f>
        <v>274.5</v>
      </c>
      <c r="I501" s="74">
        <f t="shared" si="221"/>
        <v>274.5</v>
      </c>
      <c r="J501" s="74">
        <f t="shared" si="221"/>
        <v>274.5</v>
      </c>
      <c r="K501" s="74">
        <f t="shared" si="221"/>
        <v>274.5</v>
      </c>
      <c r="L501" s="74">
        <f t="shared" si="221"/>
        <v>274.5</v>
      </c>
      <c r="M501" s="74">
        <f t="shared" si="221"/>
        <v>274.5</v>
      </c>
    </row>
    <row r="502" spans="1:13" s="5" customFormat="1" ht="15">
      <c r="A502" s="108" t="s">
        <v>674</v>
      </c>
      <c r="B502" s="96" t="s">
        <v>222</v>
      </c>
      <c r="C502" s="96" t="s">
        <v>277</v>
      </c>
      <c r="D502" s="96" t="s">
        <v>146</v>
      </c>
      <c r="E502" s="96" t="s">
        <v>322</v>
      </c>
      <c r="F502" s="96" t="s">
        <v>669</v>
      </c>
      <c r="G502" s="97"/>
      <c r="H502" s="74">
        <f t="shared" si="221"/>
        <v>274.5</v>
      </c>
      <c r="I502" s="74">
        <f t="shared" si="221"/>
        <v>274.5</v>
      </c>
      <c r="J502" s="74">
        <f t="shared" si="221"/>
        <v>274.5</v>
      </c>
      <c r="K502" s="74">
        <f t="shared" si="221"/>
        <v>274.5</v>
      </c>
      <c r="L502" s="74">
        <f t="shared" si="221"/>
        <v>274.5</v>
      </c>
      <c r="M502" s="74">
        <f t="shared" si="221"/>
        <v>274.5</v>
      </c>
    </row>
    <row r="503" spans="1:13" s="5" customFormat="1" ht="15">
      <c r="A503" s="88" t="s">
        <v>106</v>
      </c>
      <c r="B503" s="96" t="s">
        <v>222</v>
      </c>
      <c r="C503" s="96" t="s">
        <v>277</v>
      </c>
      <c r="D503" s="96" t="s">
        <v>146</v>
      </c>
      <c r="E503" s="96" t="s">
        <v>322</v>
      </c>
      <c r="F503" s="96" t="s">
        <v>669</v>
      </c>
      <c r="G503" s="97" t="s">
        <v>107</v>
      </c>
      <c r="H503" s="74">
        <f>'Пр. 10'!I539</f>
        <v>274.5</v>
      </c>
      <c r="I503" s="74">
        <f>'Пр. 10'!J539</f>
        <v>274.5</v>
      </c>
      <c r="J503" s="74">
        <f>'Пр. 10'!K539</f>
        <v>274.5</v>
      </c>
      <c r="K503" s="74">
        <f>'Пр. 10'!L539</f>
        <v>274.5</v>
      </c>
      <c r="L503" s="74">
        <f>'Пр. 10'!M539</f>
        <v>274.5</v>
      </c>
      <c r="M503" s="74">
        <f>'Пр. 10'!N539</f>
        <v>274.5</v>
      </c>
    </row>
    <row r="504" spans="1:13" s="5" customFormat="1" ht="28.5">
      <c r="A504" s="107" t="s">
        <v>750</v>
      </c>
      <c r="B504" s="93" t="s">
        <v>281</v>
      </c>
      <c r="C504" s="92">
        <v>0</v>
      </c>
      <c r="D504" s="93" t="s">
        <v>148</v>
      </c>
      <c r="E504" s="93" t="s">
        <v>149</v>
      </c>
      <c r="F504" s="67"/>
      <c r="G504" s="93"/>
      <c r="H504" s="36">
        <f aca="true" t="shared" si="222" ref="H504:M504">H505+H532</f>
        <v>667.6</v>
      </c>
      <c r="I504" s="36">
        <f t="shared" si="222"/>
        <v>0</v>
      </c>
      <c r="J504" s="36">
        <f t="shared" si="222"/>
        <v>701.6</v>
      </c>
      <c r="K504" s="36">
        <f t="shared" si="222"/>
        <v>0</v>
      </c>
      <c r="L504" s="36">
        <f t="shared" si="222"/>
        <v>721.6</v>
      </c>
      <c r="M504" s="36">
        <f t="shared" si="222"/>
        <v>0</v>
      </c>
    </row>
    <row r="505" spans="1:13" s="5" customFormat="1" ht="28.5">
      <c r="A505" s="107" t="s">
        <v>752</v>
      </c>
      <c r="B505" s="93" t="s">
        <v>281</v>
      </c>
      <c r="C505" s="92">
        <v>1</v>
      </c>
      <c r="D505" s="93" t="s">
        <v>148</v>
      </c>
      <c r="E505" s="93" t="s">
        <v>149</v>
      </c>
      <c r="F505" s="67"/>
      <c r="G505" s="93"/>
      <c r="H505" s="36">
        <f aca="true" t="shared" si="223" ref="H505:M505">H506+H510+H517+H521+H525</f>
        <v>630.6</v>
      </c>
      <c r="I505" s="36">
        <f t="shared" si="223"/>
        <v>0</v>
      </c>
      <c r="J505" s="36">
        <f t="shared" si="223"/>
        <v>664.6</v>
      </c>
      <c r="K505" s="36">
        <f t="shared" si="223"/>
        <v>0</v>
      </c>
      <c r="L505" s="36">
        <f t="shared" si="223"/>
        <v>684.6</v>
      </c>
      <c r="M505" s="36">
        <f t="shared" si="223"/>
        <v>0</v>
      </c>
    </row>
    <row r="506" spans="1:13" s="5" customFormat="1" ht="28.5">
      <c r="A506" s="107" t="s">
        <v>751</v>
      </c>
      <c r="B506" s="93" t="s">
        <v>281</v>
      </c>
      <c r="C506" s="92">
        <v>1</v>
      </c>
      <c r="D506" s="93" t="s">
        <v>146</v>
      </c>
      <c r="E506" s="93" t="s">
        <v>149</v>
      </c>
      <c r="F506" s="67"/>
      <c r="G506" s="93"/>
      <c r="H506" s="36">
        <f aca="true" t="shared" si="224" ref="H506:M508">H507</f>
        <v>120</v>
      </c>
      <c r="I506" s="36">
        <f t="shared" si="224"/>
        <v>0</v>
      </c>
      <c r="J506" s="36">
        <f t="shared" si="224"/>
        <v>150</v>
      </c>
      <c r="K506" s="36">
        <f t="shared" si="224"/>
        <v>0</v>
      </c>
      <c r="L506" s="36">
        <f t="shared" si="224"/>
        <v>170</v>
      </c>
      <c r="M506" s="36">
        <f t="shared" si="224"/>
        <v>0</v>
      </c>
    </row>
    <row r="507" spans="1:13" s="5" customFormat="1" ht="45">
      <c r="A507" s="22" t="s">
        <v>815</v>
      </c>
      <c r="B507" s="97" t="s">
        <v>281</v>
      </c>
      <c r="C507" s="114">
        <v>1</v>
      </c>
      <c r="D507" s="97" t="s">
        <v>146</v>
      </c>
      <c r="E507" s="97" t="s">
        <v>499</v>
      </c>
      <c r="F507" s="96"/>
      <c r="G507" s="97"/>
      <c r="H507" s="74">
        <f t="shared" si="224"/>
        <v>120</v>
      </c>
      <c r="I507" s="74">
        <f t="shared" si="224"/>
        <v>0</v>
      </c>
      <c r="J507" s="74">
        <f t="shared" si="224"/>
        <v>150</v>
      </c>
      <c r="K507" s="74">
        <f t="shared" si="224"/>
        <v>0</v>
      </c>
      <c r="L507" s="74">
        <f t="shared" si="224"/>
        <v>170</v>
      </c>
      <c r="M507" s="74">
        <f t="shared" si="224"/>
        <v>0</v>
      </c>
    </row>
    <row r="508" spans="1:13" s="5" customFormat="1" ht="15">
      <c r="A508" s="108" t="s">
        <v>679</v>
      </c>
      <c r="B508" s="97" t="s">
        <v>281</v>
      </c>
      <c r="C508" s="114">
        <v>1</v>
      </c>
      <c r="D508" s="97" t="s">
        <v>146</v>
      </c>
      <c r="E508" s="97" t="s">
        <v>499</v>
      </c>
      <c r="F508" s="96" t="s">
        <v>678</v>
      </c>
      <c r="G508" s="97"/>
      <c r="H508" s="74">
        <f t="shared" si="224"/>
        <v>120</v>
      </c>
      <c r="I508" s="74">
        <f t="shared" si="224"/>
        <v>0</v>
      </c>
      <c r="J508" s="74">
        <f t="shared" si="224"/>
        <v>150</v>
      </c>
      <c r="K508" s="74">
        <f t="shared" si="224"/>
        <v>0</v>
      </c>
      <c r="L508" s="74">
        <f t="shared" si="224"/>
        <v>170</v>
      </c>
      <c r="M508" s="74">
        <f t="shared" si="224"/>
        <v>0</v>
      </c>
    </row>
    <row r="509" spans="1:13" s="5" customFormat="1" ht="15">
      <c r="A509" s="99" t="s">
        <v>92</v>
      </c>
      <c r="B509" s="97" t="s">
        <v>281</v>
      </c>
      <c r="C509" s="114">
        <v>1</v>
      </c>
      <c r="D509" s="97" t="s">
        <v>146</v>
      </c>
      <c r="E509" s="97" t="s">
        <v>499</v>
      </c>
      <c r="F509" s="96" t="s">
        <v>678</v>
      </c>
      <c r="G509" s="97" t="s">
        <v>93</v>
      </c>
      <c r="H509" s="74">
        <f>'Пр. 10'!I432</f>
        <v>120</v>
      </c>
      <c r="I509" s="74">
        <f>'Пр. 10'!J432</f>
        <v>0</v>
      </c>
      <c r="J509" s="74">
        <f>'Пр. 10'!K432</f>
        <v>150</v>
      </c>
      <c r="K509" s="74">
        <f>'Пр. 10'!L432</f>
        <v>0</v>
      </c>
      <c r="L509" s="74">
        <f>'Пр. 10'!M432</f>
        <v>170</v>
      </c>
      <c r="M509" s="74">
        <f>'Пр. 10'!N432</f>
        <v>0</v>
      </c>
    </row>
    <row r="510" spans="1:13" s="5" customFormat="1" ht="28.5">
      <c r="A510" s="113" t="s">
        <v>806</v>
      </c>
      <c r="B510" s="93" t="s">
        <v>281</v>
      </c>
      <c r="C510" s="92">
        <v>1</v>
      </c>
      <c r="D510" s="93" t="s">
        <v>159</v>
      </c>
      <c r="E510" s="93" t="s">
        <v>149</v>
      </c>
      <c r="F510" s="67"/>
      <c r="G510" s="93"/>
      <c r="H510" s="36">
        <f aca="true" t="shared" si="225" ref="H510:M510">H511+H514</f>
        <v>323.6</v>
      </c>
      <c r="I510" s="36">
        <f t="shared" si="225"/>
        <v>0</v>
      </c>
      <c r="J510" s="36">
        <f t="shared" si="225"/>
        <v>323.6</v>
      </c>
      <c r="K510" s="36">
        <f t="shared" si="225"/>
        <v>0</v>
      </c>
      <c r="L510" s="36">
        <f t="shared" si="225"/>
        <v>323.6</v>
      </c>
      <c r="M510" s="36">
        <f t="shared" si="225"/>
        <v>0</v>
      </c>
    </row>
    <row r="511" spans="1:13" s="5" customFormat="1" ht="45">
      <c r="A511" s="99" t="s">
        <v>787</v>
      </c>
      <c r="B511" s="97" t="s">
        <v>281</v>
      </c>
      <c r="C511" s="114">
        <v>1</v>
      </c>
      <c r="D511" s="97" t="s">
        <v>159</v>
      </c>
      <c r="E511" s="97" t="s">
        <v>500</v>
      </c>
      <c r="F511" s="96"/>
      <c r="G511" s="97"/>
      <c r="H511" s="74">
        <f aca="true" t="shared" si="226" ref="H511:M512">H512</f>
        <v>323.6</v>
      </c>
      <c r="I511" s="74">
        <f t="shared" si="226"/>
        <v>0</v>
      </c>
      <c r="J511" s="74">
        <f t="shared" si="226"/>
        <v>323.6</v>
      </c>
      <c r="K511" s="74">
        <f t="shared" si="226"/>
        <v>0</v>
      </c>
      <c r="L511" s="74">
        <f t="shared" si="226"/>
        <v>323.6</v>
      </c>
      <c r="M511" s="74">
        <f t="shared" si="226"/>
        <v>0</v>
      </c>
    </row>
    <row r="512" spans="1:13" s="5" customFormat="1" ht="15">
      <c r="A512" s="108" t="s">
        <v>679</v>
      </c>
      <c r="B512" s="97" t="s">
        <v>281</v>
      </c>
      <c r="C512" s="114">
        <v>1</v>
      </c>
      <c r="D512" s="97" t="s">
        <v>159</v>
      </c>
      <c r="E512" s="97" t="s">
        <v>500</v>
      </c>
      <c r="F512" s="96" t="s">
        <v>678</v>
      </c>
      <c r="G512" s="97"/>
      <c r="H512" s="74">
        <f t="shared" si="226"/>
        <v>323.6</v>
      </c>
      <c r="I512" s="74">
        <f t="shared" si="226"/>
        <v>0</v>
      </c>
      <c r="J512" s="74">
        <f t="shared" si="226"/>
        <v>323.6</v>
      </c>
      <c r="K512" s="74">
        <f t="shared" si="226"/>
        <v>0</v>
      </c>
      <c r="L512" s="74">
        <f t="shared" si="226"/>
        <v>323.6</v>
      </c>
      <c r="M512" s="74">
        <f t="shared" si="226"/>
        <v>0</v>
      </c>
    </row>
    <row r="513" spans="1:13" s="5" customFormat="1" ht="15">
      <c r="A513" s="22" t="s">
        <v>92</v>
      </c>
      <c r="B513" s="97" t="s">
        <v>281</v>
      </c>
      <c r="C513" s="114">
        <v>1</v>
      </c>
      <c r="D513" s="97" t="s">
        <v>159</v>
      </c>
      <c r="E513" s="97" t="s">
        <v>500</v>
      </c>
      <c r="F513" s="96" t="s">
        <v>678</v>
      </c>
      <c r="G513" s="97" t="s">
        <v>93</v>
      </c>
      <c r="H513" s="74">
        <f>'Пр. 10'!I435</f>
        <v>323.6</v>
      </c>
      <c r="I513" s="74">
        <f>'Пр. 10'!J435</f>
        <v>0</v>
      </c>
      <c r="J513" s="74">
        <f>'Пр. 10'!K435</f>
        <v>323.6</v>
      </c>
      <c r="K513" s="74">
        <f>'Пр. 10'!L435</f>
        <v>0</v>
      </c>
      <c r="L513" s="74">
        <f>'Пр. 10'!M435</f>
        <v>323.6</v>
      </c>
      <c r="M513" s="74">
        <f>'Пр. 10'!N435</f>
        <v>0</v>
      </c>
    </row>
    <row r="514" spans="1:13" s="5" customFormat="1" ht="45" hidden="1">
      <c r="A514" s="108" t="s">
        <v>481</v>
      </c>
      <c r="B514" s="97" t="s">
        <v>281</v>
      </c>
      <c r="C514" s="114">
        <v>1</v>
      </c>
      <c r="D514" s="97" t="s">
        <v>159</v>
      </c>
      <c r="E514" s="96" t="s">
        <v>711</v>
      </c>
      <c r="F514" s="96"/>
      <c r="G514" s="97"/>
      <c r="H514" s="74">
        <f aca="true" t="shared" si="227" ref="H514:M515">H515</f>
        <v>0</v>
      </c>
      <c r="I514" s="74">
        <f t="shared" si="227"/>
        <v>0</v>
      </c>
      <c r="J514" s="74">
        <f t="shared" si="227"/>
        <v>0</v>
      </c>
      <c r="K514" s="74">
        <f t="shared" si="227"/>
        <v>0</v>
      </c>
      <c r="L514" s="74">
        <f t="shared" si="227"/>
        <v>0</v>
      </c>
      <c r="M514" s="74">
        <f t="shared" si="227"/>
        <v>0</v>
      </c>
    </row>
    <row r="515" spans="1:13" s="5" customFormat="1" ht="15" hidden="1">
      <c r="A515" s="108" t="s">
        <v>679</v>
      </c>
      <c r="B515" s="97" t="s">
        <v>281</v>
      </c>
      <c r="C515" s="114">
        <v>1</v>
      </c>
      <c r="D515" s="97" t="s">
        <v>159</v>
      </c>
      <c r="E515" s="96" t="s">
        <v>711</v>
      </c>
      <c r="F515" s="96" t="s">
        <v>678</v>
      </c>
      <c r="G515" s="97"/>
      <c r="H515" s="74">
        <f t="shared" si="227"/>
        <v>0</v>
      </c>
      <c r="I515" s="74">
        <f t="shared" si="227"/>
        <v>0</v>
      </c>
      <c r="J515" s="74">
        <f t="shared" si="227"/>
        <v>0</v>
      </c>
      <c r="K515" s="74">
        <f t="shared" si="227"/>
        <v>0</v>
      </c>
      <c r="L515" s="74">
        <f t="shared" si="227"/>
        <v>0</v>
      </c>
      <c r="M515" s="74">
        <f t="shared" si="227"/>
        <v>0</v>
      </c>
    </row>
    <row r="516" spans="1:13" s="5" customFormat="1" ht="15" hidden="1">
      <c r="A516" s="22" t="s">
        <v>92</v>
      </c>
      <c r="B516" s="97" t="s">
        <v>281</v>
      </c>
      <c r="C516" s="114">
        <v>1</v>
      </c>
      <c r="D516" s="97" t="s">
        <v>159</v>
      </c>
      <c r="E516" s="96" t="s">
        <v>711</v>
      </c>
      <c r="F516" s="96" t="s">
        <v>678</v>
      </c>
      <c r="G516" s="97" t="s">
        <v>93</v>
      </c>
      <c r="H516" s="74">
        <f>'Пр. 10'!I437</f>
        <v>0</v>
      </c>
      <c r="I516" s="74">
        <f>'Пр. 10'!J437</f>
        <v>0</v>
      </c>
      <c r="J516" s="74">
        <f>'Пр. 10'!K437</f>
        <v>0</v>
      </c>
      <c r="K516" s="74">
        <f>'Пр. 10'!L437</f>
        <v>0</v>
      </c>
      <c r="L516" s="74">
        <f>'Пр. 10'!M437</f>
        <v>0</v>
      </c>
      <c r="M516" s="74">
        <f>'Пр. 10'!N437</f>
        <v>0</v>
      </c>
    </row>
    <row r="517" spans="1:13" s="5" customFormat="1" ht="28.5">
      <c r="A517" s="113" t="s">
        <v>753</v>
      </c>
      <c r="B517" s="93" t="s">
        <v>281</v>
      </c>
      <c r="C517" s="92">
        <v>1</v>
      </c>
      <c r="D517" s="93" t="s">
        <v>173</v>
      </c>
      <c r="E517" s="93" t="s">
        <v>149</v>
      </c>
      <c r="F517" s="67"/>
      <c r="G517" s="93"/>
      <c r="H517" s="36">
        <f aca="true" t="shared" si="228" ref="H517:I519">H518</f>
        <v>100</v>
      </c>
      <c r="I517" s="36">
        <f t="shared" si="228"/>
        <v>0</v>
      </c>
      <c r="J517" s="36">
        <f aca="true" t="shared" si="229" ref="J517:M519">J518</f>
        <v>100</v>
      </c>
      <c r="K517" s="36">
        <f t="shared" si="229"/>
        <v>0</v>
      </c>
      <c r="L517" s="36">
        <f t="shared" si="229"/>
        <v>100</v>
      </c>
      <c r="M517" s="36">
        <f t="shared" si="229"/>
        <v>0</v>
      </c>
    </row>
    <row r="518" spans="1:13" s="5" customFormat="1" ht="30">
      <c r="A518" s="99" t="s">
        <v>816</v>
      </c>
      <c r="B518" s="97" t="s">
        <v>281</v>
      </c>
      <c r="C518" s="114">
        <v>1</v>
      </c>
      <c r="D518" s="97" t="s">
        <v>173</v>
      </c>
      <c r="E518" s="97" t="s">
        <v>502</v>
      </c>
      <c r="F518" s="96"/>
      <c r="G518" s="97"/>
      <c r="H518" s="74">
        <f t="shared" si="228"/>
        <v>100</v>
      </c>
      <c r="I518" s="74">
        <f t="shared" si="228"/>
        <v>0</v>
      </c>
      <c r="J518" s="74">
        <f t="shared" si="229"/>
        <v>100</v>
      </c>
      <c r="K518" s="74">
        <f t="shared" si="229"/>
        <v>0</v>
      </c>
      <c r="L518" s="74">
        <f t="shared" si="229"/>
        <v>100</v>
      </c>
      <c r="M518" s="74">
        <f t="shared" si="229"/>
        <v>0</v>
      </c>
    </row>
    <row r="519" spans="1:13" s="5" customFormat="1" ht="15">
      <c r="A519" s="108" t="s">
        <v>679</v>
      </c>
      <c r="B519" s="97" t="s">
        <v>281</v>
      </c>
      <c r="C519" s="114">
        <v>1</v>
      </c>
      <c r="D519" s="97" t="s">
        <v>173</v>
      </c>
      <c r="E519" s="97" t="s">
        <v>502</v>
      </c>
      <c r="F519" s="96" t="s">
        <v>678</v>
      </c>
      <c r="G519" s="97"/>
      <c r="H519" s="74">
        <f t="shared" si="228"/>
        <v>100</v>
      </c>
      <c r="I519" s="74">
        <f t="shared" si="228"/>
        <v>0</v>
      </c>
      <c r="J519" s="74">
        <f t="shared" si="229"/>
        <v>100</v>
      </c>
      <c r="K519" s="74">
        <f t="shared" si="229"/>
        <v>0</v>
      </c>
      <c r="L519" s="74">
        <f t="shared" si="229"/>
        <v>100</v>
      </c>
      <c r="M519" s="74">
        <f t="shared" si="229"/>
        <v>0</v>
      </c>
    </row>
    <row r="520" spans="1:13" s="5" customFormat="1" ht="15">
      <c r="A520" s="22" t="s">
        <v>92</v>
      </c>
      <c r="B520" s="97" t="s">
        <v>281</v>
      </c>
      <c r="C520" s="114">
        <v>1</v>
      </c>
      <c r="D520" s="97" t="s">
        <v>173</v>
      </c>
      <c r="E520" s="97" t="s">
        <v>502</v>
      </c>
      <c r="F520" s="96" t="s">
        <v>678</v>
      </c>
      <c r="G520" s="97" t="s">
        <v>93</v>
      </c>
      <c r="H520" s="74">
        <f>'Пр. 10'!I440</f>
        <v>100</v>
      </c>
      <c r="I520" s="74">
        <f>'Пр. 10'!J440</f>
        <v>0</v>
      </c>
      <c r="J520" s="74">
        <f>'Пр. 10'!K440</f>
        <v>100</v>
      </c>
      <c r="K520" s="74">
        <f>'Пр. 10'!L440</f>
        <v>0</v>
      </c>
      <c r="L520" s="74">
        <f>'Пр. 10'!M440</f>
        <v>100</v>
      </c>
      <c r="M520" s="74">
        <f>'Пр. 10'!N440</f>
        <v>0</v>
      </c>
    </row>
    <row r="521" spans="1:13" s="5" customFormat="1" ht="28.5">
      <c r="A521" s="113" t="s">
        <v>382</v>
      </c>
      <c r="B521" s="93" t="s">
        <v>281</v>
      </c>
      <c r="C521" s="92">
        <v>1</v>
      </c>
      <c r="D521" s="93" t="s">
        <v>186</v>
      </c>
      <c r="E521" s="93" t="s">
        <v>149</v>
      </c>
      <c r="F521" s="67"/>
      <c r="G521" s="93"/>
      <c r="H521" s="36">
        <f aca="true" t="shared" si="230" ref="H521:I523">H522</f>
        <v>21</v>
      </c>
      <c r="I521" s="36">
        <f t="shared" si="230"/>
        <v>0</v>
      </c>
      <c r="J521" s="36">
        <f aca="true" t="shared" si="231" ref="J521:M523">J522</f>
        <v>25</v>
      </c>
      <c r="K521" s="36">
        <f t="shared" si="231"/>
        <v>0</v>
      </c>
      <c r="L521" s="36">
        <f t="shared" si="231"/>
        <v>25</v>
      </c>
      <c r="M521" s="36">
        <f t="shared" si="231"/>
        <v>0</v>
      </c>
    </row>
    <row r="522" spans="1:13" s="5" customFormat="1" ht="30">
      <c r="A522" s="99" t="s">
        <v>788</v>
      </c>
      <c r="B522" s="97" t="s">
        <v>281</v>
      </c>
      <c r="C522" s="114">
        <v>1</v>
      </c>
      <c r="D522" s="97" t="s">
        <v>186</v>
      </c>
      <c r="E522" s="97" t="s">
        <v>503</v>
      </c>
      <c r="F522" s="96"/>
      <c r="G522" s="97"/>
      <c r="H522" s="74">
        <f t="shared" si="230"/>
        <v>21</v>
      </c>
      <c r="I522" s="74">
        <f t="shared" si="230"/>
        <v>0</v>
      </c>
      <c r="J522" s="74">
        <f t="shared" si="231"/>
        <v>25</v>
      </c>
      <c r="K522" s="74">
        <f t="shared" si="231"/>
        <v>0</v>
      </c>
      <c r="L522" s="74">
        <f t="shared" si="231"/>
        <v>25</v>
      </c>
      <c r="M522" s="74">
        <f t="shared" si="231"/>
        <v>0</v>
      </c>
    </row>
    <row r="523" spans="1:13" s="5" customFormat="1" ht="15">
      <c r="A523" s="108" t="s">
        <v>679</v>
      </c>
      <c r="B523" s="97" t="s">
        <v>281</v>
      </c>
      <c r="C523" s="114">
        <v>1</v>
      </c>
      <c r="D523" s="97" t="s">
        <v>186</v>
      </c>
      <c r="E523" s="97" t="s">
        <v>503</v>
      </c>
      <c r="F523" s="96" t="s">
        <v>678</v>
      </c>
      <c r="G523" s="97"/>
      <c r="H523" s="74">
        <f t="shared" si="230"/>
        <v>21</v>
      </c>
      <c r="I523" s="74">
        <f t="shared" si="230"/>
        <v>0</v>
      </c>
      <c r="J523" s="74">
        <f t="shared" si="231"/>
        <v>25</v>
      </c>
      <c r="K523" s="74">
        <f t="shared" si="231"/>
        <v>0</v>
      </c>
      <c r="L523" s="74">
        <f t="shared" si="231"/>
        <v>25</v>
      </c>
      <c r="M523" s="74">
        <f t="shared" si="231"/>
        <v>0</v>
      </c>
    </row>
    <row r="524" spans="1:13" s="5" customFormat="1" ht="15">
      <c r="A524" s="22" t="s">
        <v>92</v>
      </c>
      <c r="B524" s="97" t="s">
        <v>281</v>
      </c>
      <c r="C524" s="114">
        <v>1</v>
      </c>
      <c r="D524" s="97" t="s">
        <v>186</v>
      </c>
      <c r="E524" s="97" t="s">
        <v>503</v>
      </c>
      <c r="F524" s="96" t="s">
        <v>678</v>
      </c>
      <c r="G524" s="97" t="s">
        <v>93</v>
      </c>
      <c r="H524" s="74">
        <f>'Пр. 10'!I443</f>
        <v>21</v>
      </c>
      <c r="I524" s="74">
        <f>'Пр. 10'!J443</f>
        <v>0</v>
      </c>
      <c r="J524" s="74">
        <f>'Пр. 10'!K443</f>
        <v>25</v>
      </c>
      <c r="K524" s="74">
        <f>'Пр. 10'!L443</f>
        <v>0</v>
      </c>
      <c r="L524" s="74">
        <f>'Пр. 10'!M443</f>
        <v>25</v>
      </c>
      <c r="M524" s="74">
        <f>'Пр. 10'!N443</f>
        <v>0</v>
      </c>
    </row>
    <row r="525" spans="1:13" s="5" customFormat="1" ht="42.75">
      <c r="A525" s="113" t="s">
        <v>754</v>
      </c>
      <c r="B525" s="93" t="s">
        <v>281</v>
      </c>
      <c r="C525" s="92">
        <v>1</v>
      </c>
      <c r="D525" s="93" t="s">
        <v>205</v>
      </c>
      <c r="E525" s="93" t="s">
        <v>149</v>
      </c>
      <c r="F525" s="67"/>
      <c r="G525" s="93"/>
      <c r="H525" s="36">
        <f aca="true" t="shared" si="232" ref="H525:M525">H526+H529</f>
        <v>66</v>
      </c>
      <c r="I525" s="36">
        <f t="shared" si="232"/>
        <v>0</v>
      </c>
      <c r="J525" s="36">
        <f t="shared" si="232"/>
        <v>66</v>
      </c>
      <c r="K525" s="36">
        <f t="shared" si="232"/>
        <v>0</v>
      </c>
      <c r="L525" s="36">
        <f t="shared" si="232"/>
        <v>66</v>
      </c>
      <c r="M525" s="36">
        <f t="shared" si="232"/>
        <v>0</v>
      </c>
    </row>
    <row r="526" spans="1:13" s="5" customFormat="1" ht="45">
      <c r="A526" s="99" t="s">
        <v>507</v>
      </c>
      <c r="B526" s="97" t="s">
        <v>281</v>
      </c>
      <c r="C526" s="114">
        <v>1</v>
      </c>
      <c r="D526" s="97" t="s">
        <v>205</v>
      </c>
      <c r="E526" s="96" t="s">
        <v>504</v>
      </c>
      <c r="F526" s="96"/>
      <c r="G526" s="97"/>
      <c r="H526" s="74">
        <f aca="true" t="shared" si="233" ref="H526:M527">H527</f>
        <v>42</v>
      </c>
      <c r="I526" s="74">
        <f t="shared" si="233"/>
        <v>0</v>
      </c>
      <c r="J526" s="74">
        <f t="shared" si="233"/>
        <v>42</v>
      </c>
      <c r="K526" s="74">
        <f t="shared" si="233"/>
        <v>0</v>
      </c>
      <c r="L526" s="74">
        <f t="shared" si="233"/>
        <v>42</v>
      </c>
      <c r="M526" s="74">
        <f t="shared" si="233"/>
        <v>0</v>
      </c>
    </row>
    <row r="527" spans="1:13" s="5" customFormat="1" ht="15">
      <c r="A527" s="99" t="s">
        <v>679</v>
      </c>
      <c r="B527" s="97" t="s">
        <v>281</v>
      </c>
      <c r="C527" s="114">
        <v>1</v>
      </c>
      <c r="D527" s="97" t="s">
        <v>205</v>
      </c>
      <c r="E527" s="96" t="s">
        <v>504</v>
      </c>
      <c r="F527" s="96" t="s">
        <v>678</v>
      </c>
      <c r="G527" s="97"/>
      <c r="H527" s="74">
        <f t="shared" si="233"/>
        <v>42</v>
      </c>
      <c r="I527" s="74">
        <f t="shared" si="233"/>
        <v>0</v>
      </c>
      <c r="J527" s="74">
        <f t="shared" si="233"/>
        <v>42</v>
      </c>
      <c r="K527" s="74">
        <f t="shared" si="233"/>
        <v>0</v>
      </c>
      <c r="L527" s="74">
        <f t="shared" si="233"/>
        <v>42</v>
      </c>
      <c r="M527" s="74">
        <f t="shared" si="233"/>
        <v>0</v>
      </c>
    </row>
    <row r="528" spans="1:13" s="5" customFormat="1" ht="15">
      <c r="A528" s="22" t="s">
        <v>92</v>
      </c>
      <c r="B528" s="97" t="s">
        <v>281</v>
      </c>
      <c r="C528" s="114">
        <v>1</v>
      </c>
      <c r="D528" s="97" t="s">
        <v>205</v>
      </c>
      <c r="E528" s="96" t="s">
        <v>504</v>
      </c>
      <c r="F528" s="96" t="s">
        <v>678</v>
      </c>
      <c r="G528" s="97" t="s">
        <v>93</v>
      </c>
      <c r="H528" s="74">
        <f>'Пр. 10'!I446</f>
        <v>42</v>
      </c>
      <c r="I528" s="74">
        <f>'Пр. 10'!J446</f>
        <v>0</v>
      </c>
      <c r="J528" s="74">
        <f>'Пр. 10'!K446</f>
        <v>42</v>
      </c>
      <c r="K528" s="74">
        <f>'Пр. 10'!L446</f>
        <v>0</v>
      </c>
      <c r="L528" s="74">
        <f>'Пр. 10'!M446</f>
        <v>42</v>
      </c>
      <c r="M528" s="74">
        <f>'Пр. 10'!N446</f>
        <v>0</v>
      </c>
    </row>
    <row r="529" spans="1:13" s="5" customFormat="1" ht="24.75" customHeight="1">
      <c r="A529" s="22" t="s">
        <v>383</v>
      </c>
      <c r="B529" s="97" t="s">
        <v>281</v>
      </c>
      <c r="C529" s="114">
        <v>1</v>
      </c>
      <c r="D529" s="97" t="s">
        <v>205</v>
      </c>
      <c r="E529" s="96" t="s">
        <v>384</v>
      </c>
      <c r="F529" s="96"/>
      <c r="G529" s="96"/>
      <c r="H529" s="74">
        <f aca="true" t="shared" si="234" ref="H529:M530">H530</f>
        <v>24</v>
      </c>
      <c r="I529" s="74">
        <f t="shared" si="234"/>
        <v>0</v>
      </c>
      <c r="J529" s="74">
        <f t="shared" si="234"/>
        <v>24</v>
      </c>
      <c r="K529" s="74">
        <f t="shared" si="234"/>
        <v>0</v>
      </c>
      <c r="L529" s="74">
        <f t="shared" si="234"/>
        <v>24</v>
      </c>
      <c r="M529" s="74">
        <f t="shared" si="234"/>
        <v>0</v>
      </c>
    </row>
    <row r="530" spans="1:13" s="5" customFormat="1" ht="15">
      <c r="A530" s="99" t="s">
        <v>679</v>
      </c>
      <c r="B530" s="97" t="s">
        <v>281</v>
      </c>
      <c r="C530" s="114">
        <v>1</v>
      </c>
      <c r="D530" s="97" t="s">
        <v>205</v>
      </c>
      <c r="E530" s="96" t="s">
        <v>384</v>
      </c>
      <c r="F530" s="96" t="s">
        <v>678</v>
      </c>
      <c r="G530" s="97"/>
      <c r="H530" s="74">
        <f t="shared" si="234"/>
        <v>24</v>
      </c>
      <c r="I530" s="74">
        <f t="shared" si="234"/>
        <v>0</v>
      </c>
      <c r="J530" s="74">
        <f t="shared" si="234"/>
        <v>24</v>
      </c>
      <c r="K530" s="74">
        <f t="shared" si="234"/>
        <v>0</v>
      </c>
      <c r="L530" s="74">
        <f t="shared" si="234"/>
        <v>24</v>
      </c>
      <c r="M530" s="74">
        <f t="shared" si="234"/>
        <v>0</v>
      </c>
    </row>
    <row r="531" spans="1:13" s="5" customFormat="1" ht="15">
      <c r="A531" s="22" t="s">
        <v>92</v>
      </c>
      <c r="B531" s="97" t="s">
        <v>281</v>
      </c>
      <c r="C531" s="114">
        <v>1</v>
      </c>
      <c r="D531" s="97" t="s">
        <v>205</v>
      </c>
      <c r="E531" s="96" t="s">
        <v>384</v>
      </c>
      <c r="F531" s="96" t="s">
        <v>678</v>
      </c>
      <c r="G531" s="97" t="s">
        <v>93</v>
      </c>
      <c r="H531" s="74">
        <f>'Пр. 10'!I448</f>
        <v>24</v>
      </c>
      <c r="I531" s="74">
        <f>'Пр. 10'!J448</f>
        <v>0</v>
      </c>
      <c r="J531" s="74">
        <f>'Пр. 10'!K448</f>
        <v>24</v>
      </c>
      <c r="K531" s="74">
        <f>'Пр. 10'!L448</f>
        <v>0</v>
      </c>
      <c r="L531" s="74">
        <f>'Пр. 10'!M448</f>
        <v>24</v>
      </c>
      <c r="M531" s="74">
        <f>'Пр. 10'!N448</f>
        <v>0</v>
      </c>
    </row>
    <row r="532" spans="1:13" s="5" customFormat="1" ht="28.5">
      <c r="A532" s="113" t="s">
        <v>385</v>
      </c>
      <c r="B532" s="93" t="s">
        <v>281</v>
      </c>
      <c r="C532" s="92">
        <v>2</v>
      </c>
      <c r="D532" s="93" t="s">
        <v>148</v>
      </c>
      <c r="E532" s="93" t="s">
        <v>149</v>
      </c>
      <c r="F532" s="67"/>
      <c r="G532" s="93"/>
      <c r="H532" s="36">
        <f aca="true" t="shared" si="235" ref="H532:M532">H533</f>
        <v>37</v>
      </c>
      <c r="I532" s="36">
        <f t="shared" si="235"/>
        <v>0</v>
      </c>
      <c r="J532" s="36">
        <f t="shared" si="235"/>
        <v>37</v>
      </c>
      <c r="K532" s="36">
        <f t="shared" si="235"/>
        <v>0</v>
      </c>
      <c r="L532" s="36">
        <f t="shared" si="235"/>
        <v>37</v>
      </c>
      <c r="M532" s="36">
        <f t="shared" si="235"/>
        <v>0</v>
      </c>
    </row>
    <row r="533" spans="1:13" s="5" customFormat="1" ht="42.75">
      <c r="A533" s="113" t="s">
        <v>755</v>
      </c>
      <c r="B533" s="93" t="s">
        <v>281</v>
      </c>
      <c r="C533" s="92">
        <v>2</v>
      </c>
      <c r="D533" s="93" t="s">
        <v>146</v>
      </c>
      <c r="E533" s="93" t="s">
        <v>149</v>
      </c>
      <c r="F533" s="67"/>
      <c r="G533" s="93"/>
      <c r="H533" s="36">
        <f aca="true" t="shared" si="236" ref="H533:M533">H534+H537</f>
        <v>37</v>
      </c>
      <c r="I533" s="36">
        <f t="shared" si="236"/>
        <v>0</v>
      </c>
      <c r="J533" s="36">
        <f t="shared" si="236"/>
        <v>37</v>
      </c>
      <c r="K533" s="36">
        <f t="shared" si="236"/>
        <v>0</v>
      </c>
      <c r="L533" s="36">
        <f t="shared" si="236"/>
        <v>37</v>
      </c>
      <c r="M533" s="36">
        <f t="shared" si="236"/>
        <v>0</v>
      </c>
    </row>
    <row r="534" spans="1:13" s="5" customFormat="1" ht="30">
      <c r="A534" s="99" t="s">
        <v>505</v>
      </c>
      <c r="B534" s="96" t="s">
        <v>281</v>
      </c>
      <c r="C534" s="96" t="s">
        <v>131</v>
      </c>
      <c r="D534" s="96" t="s">
        <v>146</v>
      </c>
      <c r="E534" s="96" t="s">
        <v>506</v>
      </c>
      <c r="F534" s="96"/>
      <c r="G534" s="97"/>
      <c r="H534" s="74">
        <f aca="true" t="shared" si="237" ref="H534:M535">H535</f>
        <v>27</v>
      </c>
      <c r="I534" s="74">
        <f t="shared" si="237"/>
        <v>0</v>
      </c>
      <c r="J534" s="74">
        <f t="shared" si="237"/>
        <v>27</v>
      </c>
      <c r="K534" s="74">
        <f t="shared" si="237"/>
        <v>0</v>
      </c>
      <c r="L534" s="74">
        <f t="shared" si="237"/>
        <v>27</v>
      </c>
      <c r="M534" s="74">
        <f t="shared" si="237"/>
        <v>0</v>
      </c>
    </row>
    <row r="535" spans="1:13" s="5" customFormat="1" ht="15">
      <c r="A535" s="99" t="s">
        <v>679</v>
      </c>
      <c r="B535" s="96" t="s">
        <v>281</v>
      </c>
      <c r="C535" s="96" t="s">
        <v>131</v>
      </c>
      <c r="D535" s="96" t="s">
        <v>146</v>
      </c>
      <c r="E535" s="96" t="s">
        <v>506</v>
      </c>
      <c r="F535" s="96" t="s">
        <v>678</v>
      </c>
      <c r="G535" s="97"/>
      <c r="H535" s="74">
        <f t="shared" si="237"/>
        <v>27</v>
      </c>
      <c r="I535" s="74">
        <f t="shared" si="237"/>
        <v>0</v>
      </c>
      <c r="J535" s="74">
        <f t="shared" si="237"/>
        <v>27</v>
      </c>
      <c r="K535" s="74">
        <f t="shared" si="237"/>
        <v>0</v>
      </c>
      <c r="L535" s="74">
        <f t="shared" si="237"/>
        <v>27</v>
      </c>
      <c r="M535" s="74">
        <f t="shared" si="237"/>
        <v>0</v>
      </c>
    </row>
    <row r="536" spans="1:13" s="4" customFormat="1" ht="15">
      <c r="A536" s="22" t="s">
        <v>92</v>
      </c>
      <c r="B536" s="96" t="s">
        <v>281</v>
      </c>
      <c r="C536" s="96" t="s">
        <v>131</v>
      </c>
      <c r="D536" s="96" t="s">
        <v>146</v>
      </c>
      <c r="E536" s="96" t="s">
        <v>506</v>
      </c>
      <c r="F536" s="96" t="s">
        <v>678</v>
      </c>
      <c r="G536" s="97" t="s">
        <v>93</v>
      </c>
      <c r="H536" s="74">
        <f>'Пр. 10'!I452</f>
        <v>27</v>
      </c>
      <c r="I536" s="74">
        <f>'Пр. 10'!J452</f>
        <v>0</v>
      </c>
      <c r="J536" s="74">
        <f>'Пр. 10'!K452</f>
        <v>27</v>
      </c>
      <c r="K536" s="74">
        <f>'Пр. 10'!L452</f>
        <v>0</v>
      </c>
      <c r="L536" s="74">
        <f>'Пр. 10'!M452</f>
        <v>27</v>
      </c>
      <c r="M536" s="74">
        <f>'Пр. 10'!N452</f>
        <v>0</v>
      </c>
    </row>
    <row r="537" spans="1:13" s="4" customFormat="1" ht="30">
      <c r="A537" s="99" t="s">
        <v>386</v>
      </c>
      <c r="B537" s="96" t="s">
        <v>281</v>
      </c>
      <c r="C537" s="96" t="s">
        <v>131</v>
      </c>
      <c r="D537" s="96" t="s">
        <v>146</v>
      </c>
      <c r="E537" s="96" t="s">
        <v>387</v>
      </c>
      <c r="F537" s="96"/>
      <c r="G537" s="96"/>
      <c r="H537" s="74">
        <f aca="true" t="shared" si="238" ref="H537:M538">H538</f>
        <v>10</v>
      </c>
      <c r="I537" s="74">
        <f t="shared" si="238"/>
        <v>0</v>
      </c>
      <c r="J537" s="74">
        <f t="shared" si="238"/>
        <v>10</v>
      </c>
      <c r="K537" s="74">
        <f t="shared" si="238"/>
        <v>0</v>
      </c>
      <c r="L537" s="74">
        <f t="shared" si="238"/>
        <v>10</v>
      </c>
      <c r="M537" s="74">
        <f t="shared" si="238"/>
        <v>0</v>
      </c>
    </row>
    <row r="538" spans="1:13" s="4" customFormat="1" ht="15">
      <c r="A538" s="99" t="s">
        <v>679</v>
      </c>
      <c r="B538" s="96" t="s">
        <v>281</v>
      </c>
      <c r="C538" s="96" t="s">
        <v>131</v>
      </c>
      <c r="D538" s="96" t="s">
        <v>146</v>
      </c>
      <c r="E538" s="96" t="s">
        <v>387</v>
      </c>
      <c r="F538" s="96" t="s">
        <v>678</v>
      </c>
      <c r="G538" s="96"/>
      <c r="H538" s="74">
        <f t="shared" si="238"/>
        <v>10</v>
      </c>
      <c r="I538" s="74">
        <f t="shared" si="238"/>
        <v>0</v>
      </c>
      <c r="J538" s="74">
        <f t="shared" si="238"/>
        <v>10</v>
      </c>
      <c r="K538" s="74">
        <f t="shared" si="238"/>
        <v>0</v>
      </c>
      <c r="L538" s="74">
        <f t="shared" si="238"/>
        <v>10</v>
      </c>
      <c r="M538" s="74">
        <f t="shared" si="238"/>
        <v>0</v>
      </c>
    </row>
    <row r="539" spans="1:13" s="4" customFormat="1" ht="15">
      <c r="A539" s="22" t="s">
        <v>92</v>
      </c>
      <c r="B539" s="96" t="s">
        <v>281</v>
      </c>
      <c r="C539" s="96" t="s">
        <v>131</v>
      </c>
      <c r="D539" s="96" t="s">
        <v>146</v>
      </c>
      <c r="E539" s="96" t="s">
        <v>387</v>
      </c>
      <c r="F539" s="96" t="s">
        <v>678</v>
      </c>
      <c r="G539" s="97" t="s">
        <v>93</v>
      </c>
      <c r="H539" s="74">
        <f>'Пр. 10'!I454</f>
        <v>10</v>
      </c>
      <c r="I539" s="74">
        <f>'Пр. 10'!J454</f>
        <v>0</v>
      </c>
      <c r="J539" s="74">
        <f>'Пр. 10'!K454</f>
        <v>10</v>
      </c>
      <c r="K539" s="74">
        <f>'Пр. 10'!L454</f>
        <v>0</v>
      </c>
      <c r="L539" s="74">
        <f>'Пр. 10'!M454</f>
        <v>10</v>
      </c>
      <c r="M539" s="74">
        <f>'Пр. 10'!N454</f>
        <v>0</v>
      </c>
    </row>
    <row r="540" spans="1:13" s="4" customFormat="1" ht="42.75">
      <c r="A540" s="107" t="s">
        <v>284</v>
      </c>
      <c r="B540" s="67" t="s">
        <v>285</v>
      </c>
      <c r="C540" s="67" t="s">
        <v>147</v>
      </c>
      <c r="D540" s="67" t="s">
        <v>148</v>
      </c>
      <c r="E540" s="67" t="s">
        <v>149</v>
      </c>
      <c r="F540" s="67"/>
      <c r="G540" s="93"/>
      <c r="H540" s="36">
        <f aca="true" t="shared" si="239" ref="H540:M540">H541+H553+H564+H581+H606</f>
        <v>45875.9</v>
      </c>
      <c r="I540" s="36">
        <f t="shared" si="239"/>
        <v>7305</v>
      </c>
      <c r="J540" s="36">
        <f t="shared" si="239"/>
        <v>28354</v>
      </c>
      <c r="K540" s="36">
        <f t="shared" si="239"/>
        <v>7479</v>
      </c>
      <c r="L540" s="36">
        <f t="shared" si="239"/>
        <v>44536</v>
      </c>
      <c r="M540" s="36">
        <f t="shared" si="239"/>
        <v>7526</v>
      </c>
    </row>
    <row r="541" spans="1:13" s="4" customFormat="1" ht="42.75">
      <c r="A541" s="94" t="s">
        <v>758</v>
      </c>
      <c r="B541" s="67" t="s">
        <v>285</v>
      </c>
      <c r="C541" s="67" t="s">
        <v>130</v>
      </c>
      <c r="D541" s="67" t="s">
        <v>148</v>
      </c>
      <c r="E541" s="67" t="s">
        <v>149</v>
      </c>
      <c r="F541" s="67"/>
      <c r="G541" s="93"/>
      <c r="H541" s="36">
        <f aca="true" t="shared" si="240" ref="H541:M541">H546+H542</f>
        <v>7600</v>
      </c>
      <c r="I541" s="36">
        <f t="shared" si="240"/>
        <v>0</v>
      </c>
      <c r="J541" s="36">
        <f t="shared" si="240"/>
        <v>8100</v>
      </c>
      <c r="K541" s="36">
        <f t="shared" si="240"/>
        <v>0</v>
      </c>
      <c r="L541" s="36">
        <f t="shared" si="240"/>
        <v>8100</v>
      </c>
      <c r="M541" s="36">
        <f t="shared" si="240"/>
        <v>0</v>
      </c>
    </row>
    <row r="542" spans="1:13" s="4" customFormat="1" ht="42.75" hidden="1">
      <c r="A542" s="124" t="s">
        <v>957</v>
      </c>
      <c r="B542" s="93" t="s">
        <v>285</v>
      </c>
      <c r="C542" s="93" t="s">
        <v>130</v>
      </c>
      <c r="D542" s="93" t="s">
        <v>146</v>
      </c>
      <c r="E542" s="93" t="s">
        <v>149</v>
      </c>
      <c r="F542" s="92"/>
      <c r="G542" s="93"/>
      <c r="H542" s="36">
        <f aca="true" t="shared" si="241" ref="H542:I544">H543</f>
        <v>0</v>
      </c>
      <c r="I542" s="36">
        <f t="shared" si="241"/>
        <v>0</v>
      </c>
      <c r="J542" s="36">
        <f aca="true" t="shared" si="242" ref="J542:M544">J543</f>
        <v>0</v>
      </c>
      <c r="K542" s="36">
        <f t="shared" si="242"/>
        <v>0</v>
      </c>
      <c r="L542" s="36">
        <f t="shared" si="242"/>
        <v>0</v>
      </c>
      <c r="M542" s="36">
        <f t="shared" si="242"/>
        <v>0</v>
      </c>
    </row>
    <row r="543" spans="1:13" s="4" customFormat="1" ht="30" hidden="1">
      <c r="A543" s="106" t="s">
        <v>958</v>
      </c>
      <c r="B543" s="97" t="s">
        <v>285</v>
      </c>
      <c r="C543" s="97" t="s">
        <v>130</v>
      </c>
      <c r="D543" s="97" t="s">
        <v>146</v>
      </c>
      <c r="E543" s="97" t="s">
        <v>959</v>
      </c>
      <c r="F543" s="114"/>
      <c r="G543" s="93"/>
      <c r="H543" s="74">
        <f t="shared" si="241"/>
        <v>0</v>
      </c>
      <c r="I543" s="74">
        <f t="shared" si="241"/>
        <v>0</v>
      </c>
      <c r="J543" s="74">
        <f t="shared" si="242"/>
        <v>0</v>
      </c>
      <c r="K543" s="74">
        <f t="shared" si="242"/>
        <v>0</v>
      </c>
      <c r="L543" s="74">
        <f t="shared" si="242"/>
        <v>0</v>
      </c>
      <c r="M543" s="74">
        <f t="shared" si="242"/>
        <v>0</v>
      </c>
    </row>
    <row r="544" spans="1:13" s="4" customFormat="1" ht="30" hidden="1">
      <c r="A544" s="108" t="s">
        <v>670</v>
      </c>
      <c r="B544" s="97" t="s">
        <v>285</v>
      </c>
      <c r="C544" s="97" t="s">
        <v>130</v>
      </c>
      <c r="D544" s="97" t="s">
        <v>146</v>
      </c>
      <c r="E544" s="97" t="s">
        <v>959</v>
      </c>
      <c r="F544" s="114">
        <v>200</v>
      </c>
      <c r="G544" s="93"/>
      <c r="H544" s="74">
        <f t="shared" si="241"/>
        <v>0</v>
      </c>
      <c r="I544" s="74">
        <f t="shared" si="241"/>
        <v>0</v>
      </c>
      <c r="J544" s="74">
        <f t="shared" si="242"/>
        <v>0</v>
      </c>
      <c r="K544" s="74">
        <f t="shared" si="242"/>
        <v>0</v>
      </c>
      <c r="L544" s="74">
        <f t="shared" si="242"/>
        <v>0</v>
      </c>
      <c r="M544" s="74">
        <f t="shared" si="242"/>
        <v>0</v>
      </c>
    </row>
    <row r="545" spans="1:13" s="4" customFormat="1" ht="15" hidden="1">
      <c r="A545" s="69" t="s">
        <v>66</v>
      </c>
      <c r="B545" s="97" t="s">
        <v>285</v>
      </c>
      <c r="C545" s="97" t="s">
        <v>130</v>
      </c>
      <c r="D545" s="97" t="s">
        <v>146</v>
      </c>
      <c r="E545" s="97" t="s">
        <v>959</v>
      </c>
      <c r="F545" s="114">
        <v>200</v>
      </c>
      <c r="G545" s="97" t="s">
        <v>67</v>
      </c>
      <c r="H545" s="74">
        <f>'Пр. 10'!I769</f>
        <v>0</v>
      </c>
      <c r="I545" s="74">
        <f>'Пр. 10'!J769</f>
        <v>0</v>
      </c>
      <c r="J545" s="74">
        <f>'Пр. 10'!K769</f>
        <v>0</v>
      </c>
      <c r="K545" s="74">
        <f>'Пр. 10'!L769</f>
        <v>0</v>
      </c>
      <c r="L545" s="74">
        <f>'Пр. 10'!M769</f>
        <v>0</v>
      </c>
      <c r="M545" s="74">
        <f>'Пр. 10'!N769</f>
        <v>0</v>
      </c>
    </row>
    <row r="546" spans="1:13" s="5" customFormat="1" ht="47.25" customHeight="1">
      <c r="A546" s="135" t="s">
        <v>759</v>
      </c>
      <c r="B546" s="67" t="s">
        <v>285</v>
      </c>
      <c r="C546" s="67" t="s">
        <v>130</v>
      </c>
      <c r="D546" s="67" t="s">
        <v>173</v>
      </c>
      <c r="E546" s="67" t="s">
        <v>149</v>
      </c>
      <c r="F546" s="67"/>
      <c r="G546" s="93"/>
      <c r="H546" s="36">
        <f aca="true" t="shared" si="243" ref="H546:M546">H547+H550</f>
        <v>7600</v>
      </c>
      <c r="I546" s="36">
        <f t="shared" si="243"/>
        <v>0</v>
      </c>
      <c r="J546" s="36">
        <f t="shared" si="243"/>
        <v>8100</v>
      </c>
      <c r="K546" s="36">
        <f t="shared" si="243"/>
        <v>0</v>
      </c>
      <c r="L546" s="36">
        <f t="shared" si="243"/>
        <v>8100</v>
      </c>
      <c r="M546" s="36">
        <f t="shared" si="243"/>
        <v>0</v>
      </c>
    </row>
    <row r="547" spans="1:13" s="4" customFormat="1" ht="15">
      <c r="A547" s="99" t="s">
        <v>286</v>
      </c>
      <c r="B547" s="96" t="s">
        <v>285</v>
      </c>
      <c r="C547" s="96" t="s">
        <v>130</v>
      </c>
      <c r="D547" s="96" t="s">
        <v>173</v>
      </c>
      <c r="E547" s="96" t="s">
        <v>287</v>
      </c>
      <c r="F547" s="96"/>
      <c r="G547" s="97"/>
      <c r="H547" s="74">
        <f aca="true" t="shared" si="244" ref="H547:M548">H548</f>
        <v>3600</v>
      </c>
      <c r="I547" s="74">
        <f t="shared" si="244"/>
        <v>0</v>
      </c>
      <c r="J547" s="74">
        <f t="shared" si="244"/>
        <v>4000</v>
      </c>
      <c r="K547" s="74">
        <f t="shared" si="244"/>
        <v>0</v>
      </c>
      <c r="L547" s="74">
        <f t="shared" si="244"/>
        <v>4000</v>
      </c>
      <c r="M547" s="74">
        <f t="shared" si="244"/>
        <v>0</v>
      </c>
    </row>
    <row r="548" spans="1:13" s="4" customFormat="1" ht="15">
      <c r="A548" s="104" t="s">
        <v>671</v>
      </c>
      <c r="B548" s="96" t="s">
        <v>285</v>
      </c>
      <c r="C548" s="96" t="s">
        <v>130</v>
      </c>
      <c r="D548" s="96" t="s">
        <v>173</v>
      </c>
      <c r="E548" s="96" t="s">
        <v>287</v>
      </c>
      <c r="F548" s="96" t="s">
        <v>672</v>
      </c>
      <c r="G548" s="97"/>
      <c r="H548" s="74">
        <f t="shared" si="244"/>
        <v>3600</v>
      </c>
      <c r="I548" s="74">
        <f t="shared" si="244"/>
        <v>0</v>
      </c>
      <c r="J548" s="74">
        <f t="shared" si="244"/>
        <v>4000</v>
      </c>
      <c r="K548" s="74">
        <f t="shared" si="244"/>
        <v>0</v>
      </c>
      <c r="L548" s="74">
        <f t="shared" si="244"/>
        <v>4000</v>
      </c>
      <c r="M548" s="74">
        <f t="shared" si="244"/>
        <v>0</v>
      </c>
    </row>
    <row r="549" spans="1:13" s="4" customFormat="1" ht="15">
      <c r="A549" s="104" t="s">
        <v>58</v>
      </c>
      <c r="B549" s="96" t="s">
        <v>285</v>
      </c>
      <c r="C549" s="96" t="s">
        <v>130</v>
      </c>
      <c r="D549" s="96" t="s">
        <v>173</v>
      </c>
      <c r="E549" s="96" t="s">
        <v>287</v>
      </c>
      <c r="F549" s="96" t="s">
        <v>672</v>
      </c>
      <c r="G549" s="97" t="s">
        <v>59</v>
      </c>
      <c r="H549" s="74">
        <f>'Пр. 10'!I189</f>
        <v>3600</v>
      </c>
      <c r="I549" s="74">
        <f>'Пр. 10'!J189</f>
        <v>0</v>
      </c>
      <c r="J549" s="74">
        <f>'Пр. 10'!K189</f>
        <v>4000</v>
      </c>
      <c r="K549" s="74">
        <f>'Пр. 10'!L189</f>
        <v>0</v>
      </c>
      <c r="L549" s="74">
        <f>'Пр. 10'!M189</f>
        <v>4000</v>
      </c>
      <c r="M549" s="74">
        <f>'Пр. 10'!N189</f>
        <v>0</v>
      </c>
    </row>
    <row r="550" spans="1:13" s="4" customFormat="1" ht="15">
      <c r="A550" s="99" t="s">
        <v>760</v>
      </c>
      <c r="B550" s="96" t="s">
        <v>285</v>
      </c>
      <c r="C550" s="96" t="s">
        <v>130</v>
      </c>
      <c r="D550" s="96" t="s">
        <v>173</v>
      </c>
      <c r="E550" s="96" t="s">
        <v>288</v>
      </c>
      <c r="F550" s="96"/>
      <c r="G550" s="97"/>
      <c r="H550" s="74">
        <f aca="true" t="shared" si="245" ref="H550:M551">H551</f>
        <v>4000</v>
      </c>
      <c r="I550" s="74">
        <f t="shared" si="245"/>
        <v>0</v>
      </c>
      <c r="J550" s="74">
        <f t="shared" si="245"/>
        <v>4100</v>
      </c>
      <c r="K550" s="74">
        <f t="shared" si="245"/>
        <v>0</v>
      </c>
      <c r="L550" s="74">
        <f t="shared" si="245"/>
        <v>4100</v>
      </c>
      <c r="M550" s="74">
        <f t="shared" si="245"/>
        <v>0</v>
      </c>
    </row>
    <row r="551" spans="1:13" s="4" customFormat="1" ht="15">
      <c r="A551" s="104" t="s">
        <v>671</v>
      </c>
      <c r="B551" s="96" t="s">
        <v>285</v>
      </c>
      <c r="C551" s="96" t="s">
        <v>130</v>
      </c>
      <c r="D551" s="96" t="s">
        <v>173</v>
      </c>
      <c r="E551" s="96" t="s">
        <v>288</v>
      </c>
      <c r="F551" s="96" t="s">
        <v>672</v>
      </c>
      <c r="G551" s="97"/>
      <c r="H551" s="74">
        <f t="shared" si="245"/>
        <v>4000</v>
      </c>
      <c r="I551" s="74">
        <f t="shared" si="245"/>
        <v>0</v>
      </c>
      <c r="J551" s="74">
        <f t="shared" si="245"/>
        <v>4100</v>
      </c>
      <c r="K551" s="74">
        <f t="shared" si="245"/>
        <v>0</v>
      </c>
      <c r="L551" s="74">
        <f t="shared" si="245"/>
        <v>4100</v>
      </c>
      <c r="M551" s="74">
        <f t="shared" si="245"/>
        <v>0</v>
      </c>
    </row>
    <row r="552" spans="1:13" s="4" customFormat="1" ht="15">
      <c r="A552" s="104" t="s">
        <v>58</v>
      </c>
      <c r="B552" s="96" t="s">
        <v>285</v>
      </c>
      <c r="C552" s="96" t="s">
        <v>130</v>
      </c>
      <c r="D552" s="96" t="s">
        <v>173</v>
      </c>
      <c r="E552" s="96" t="s">
        <v>288</v>
      </c>
      <c r="F552" s="96" t="s">
        <v>672</v>
      </c>
      <c r="G552" s="97" t="s">
        <v>59</v>
      </c>
      <c r="H552" s="74">
        <f>'Пр. 10'!I191</f>
        <v>4000</v>
      </c>
      <c r="I552" s="74">
        <f>'Пр. 10'!J191</f>
        <v>0</v>
      </c>
      <c r="J552" s="74">
        <f>'Пр. 10'!K191</f>
        <v>4100</v>
      </c>
      <c r="K552" s="74">
        <f>'Пр. 10'!L191</f>
        <v>0</v>
      </c>
      <c r="L552" s="74">
        <f>'Пр. 10'!M191</f>
        <v>4100</v>
      </c>
      <c r="M552" s="74">
        <f>'Пр. 10'!N191</f>
        <v>0</v>
      </c>
    </row>
    <row r="553" spans="1:13" s="5" customFormat="1" ht="28.5">
      <c r="A553" s="94" t="s">
        <v>293</v>
      </c>
      <c r="B553" s="67" t="s">
        <v>285</v>
      </c>
      <c r="C553" s="67" t="s">
        <v>131</v>
      </c>
      <c r="D553" s="67" t="s">
        <v>148</v>
      </c>
      <c r="E553" s="67" t="s">
        <v>149</v>
      </c>
      <c r="F553" s="67"/>
      <c r="G553" s="93"/>
      <c r="H553" s="36">
        <f aca="true" t="shared" si="246" ref="H553:M553">H554</f>
        <v>7640</v>
      </c>
      <c r="I553" s="36">
        <f t="shared" si="246"/>
        <v>6200</v>
      </c>
      <c r="J553" s="36">
        <f t="shared" si="246"/>
        <v>7940</v>
      </c>
      <c r="K553" s="36">
        <f t="shared" si="246"/>
        <v>6300</v>
      </c>
      <c r="L553" s="36">
        <f t="shared" si="246"/>
        <v>7940</v>
      </c>
      <c r="M553" s="36">
        <f t="shared" si="246"/>
        <v>6300</v>
      </c>
    </row>
    <row r="554" spans="1:13" s="5" customFormat="1" ht="33" customHeight="1">
      <c r="A554" s="121" t="s">
        <v>761</v>
      </c>
      <c r="B554" s="67" t="s">
        <v>285</v>
      </c>
      <c r="C554" s="67" t="s">
        <v>131</v>
      </c>
      <c r="D554" s="67" t="s">
        <v>146</v>
      </c>
      <c r="E554" s="67" t="s">
        <v>149</v>
      </c>
      <c r="F554" s="67"/>
      <c r="G554" s="93"/>
      <c r="H554" s="36">
        <f aca="true" t="shared" si="247" ref="H554:M554">H555+H558+H561</f>
        <v>7640</v>
      </c>
      <c r="I554" s="36">
        <f t="shared" si="247"/>
        <v>6200</v>
      </c>
      <c r="J554" s="36">
        <f t="shared" si="247"/>
        <v>7940</v>
      </c>
      <c r="K554" s="36">
        <f t="shared" si="247"/>
        <v>6300</v>
      </c>
      <c r="L554" s="36">
        <f t="shared" si="247"/>
        <v>7940</v>
      </c>
      <c r="M554" s="36">
        <f t="shared" si="247"/>
        <v>6300</v>
      </c>
    </row>
    <row r="555" spans="1:13" s="4" customFormat="1" ht="30">
      <c r="A555" s="104" t="s">
        <v>294</v>
      </c>
      <c r="B555" s="96" t="s">
        <v>285</v>
      </c>
      <c r="C555" s="96" t="s">
        <v>131</v>
      </c>
      <c r="D555" s="96" t="s">
        <v>146</v>
      </c>
      <c r="E555" s="96" t="s">
        <v>295</v>
      </c>
      <c r="F555" s="96"/>
      <c r="G555" s="97"/>
      <c r="H555" s="74">
        <f aca="true" t="shared" si="248" ref="H555:M556">H556</f>
        <v>1000</v>
      </c>
      <c r="I555" s="74">
        <f t="shared" si="248"/>
        <v>0</v>
      </c>
      <c r="J555" s="74">
        <f t="shared" si="248"/>
        <v>1200</v>
      </c>
      <c r="K555" s="74">
        <f t="shared" si="248"/>
        <v>0</v>
      </c>
      <c r="L555" s="74">
        <f t="shared" si="248"/>
        <v>1200</v>
      </c>
      <c r="M555" s="74">
        <f t="shared" si="248"/>
        <v>0</v>
      </c>
    </row>
    <row r="556" spans="1:13" s="4" customFormat="1" ht="15">
      <c r="A556" s="104" t="s">
        <v>671</v>
      </c>
      <c r="B556" s="96" t="s">
        <v>285</v>
      </c>
      <c r="C556" s="96" t="s">
        <v>131</v>
      </c>
      <c r="D556" s="96" t="s">
        <v>146</v>
      </c>
      <c r="E556" s="96" t="s">
        <v>295</v>
      </c>
      <c r="F556" s="96" t="s">
        <v>672</v>
      </c>
      <c r="G556" s="97"/>
      <c r="H556" s="74">
        <f t="shared" si="248"/>
        <v>1000</v>
      </c>
      <c r="I556" s="74">
        <f t="shared" si="248"/>
        <v>0</v>
      </c>
      <c r="J556" s="74">
        <f t="shared" si="248"/>
        <v>1200</v>
      </c>
      <c r="K556" s="74">
        <f t="shared" si="248"/>
        <v>0</v>
      </c>
      <c r="L556" s="74">
        <f t="shared" si="248"/>
        <v>1200</v>
      </c>
      <c r="M556" s="74">
        <f t="shared" si="248"/>
        <v>0</v>
      </c>
    </row>
    <row r="557" spans="1:13" s="4" customFormat="1" ht="15">
      <c r="A557" s="112" t="s">
        <v>291</v>
      </c>
      <c r="B557" s="96" t="s">
        <v>285</v>
      </c>
      <c r="C557" s="96" t="s">
        <v>131</v>
      </c>
      <c r="D557" s="96" t="s">
        <v>146</v>
      </c>
      <c r="E557" s="96" t="s">
        <v>295</v>
      </c>
      <c r="F557" s="96" t="s">
        <v>672</v>
      </c>
      <c r="G557" s="97" t="s">
        <v>59</v>
      </c>
      <c r="H557" s="74">
        <f>'Пр. 10'!I195</f>
        <v>1000</v>
      </c>
      <c r="I557" s="74">
        <f>'Пр. 10'!J195</f>
        <v>0</v>
      </c>
      <c r="J557" s="74">
        <f>'Пр. 10'!K195</f>
        <v>1200</v>
      </c>
      <c r="K557" s="74">
        <f>'Пр. 10'!L195</f>
        <v>0</v>
      </c>
      <c r="L557" s="74">
        <f>'Пр. 10'!M195</f>
        <v>1200</v>
      </c>
      <c r="M557" s="74">
        <f>'Пр. 10'!N195</f>
        <v>0</v>
      </c>
    </row>
    <row r="558" spans="1:13" s="4" customFormat="1" ht="30">
      <c r="A558" s="112" t="s">
        <v>463</v>
      </c>
      <c r="B558" s="96" t="s">
        <v>285</v>
      </c>
      <c r="C558" s="96" t="s">
        <v>131</v>
      </c>
      <c r="D558" s="96" t="s">
        <v>146</v>
      </c>
      <c r="E558" s="96" t="s">
        <v>296</v>
      </c>
      <c r="F558" s="96"/>
      <c r="G558" s="97"/>
      <c r="H558" s="74">
        <f aca="true" t="shared" si="249" ref="H558:M559">H559</f>
        <v>440</v>
      </c>
      <c r="I558" s="74">
        <f t="shared" si="249"/>
        <v>0</v>
      </c>
      <c r="J558" s="74">
        <f t="shared" si="249"/>
        <v>440</v>
      </c>
      <c r="K558" s="74">
        <f t="shared" si="249"/>
        <v>0</v>
      </c>
      <c r="L558" s="74">
        <f t="shared" si="249"/>
        <v>440</v>
      </c>
      <c r="M558" s="74">
        <f t="shared" si="249"/>
        <v>0</v>
      </c>
    </row>
    <row r="559" spans="1:13" s="5" customFormat="1" ht="30">
      <c r="A559" s="104" t="s">
        <v>675</v>
      </c>
      <c r="B559" s="96" t="s">
        <v>285</v>
      </c>
      <c r="C559" s="96" t="s">
        <v>131</v>
      </c>
      <c r="D559" s="96" t="s">
        <v>146</v>
      </c>
      <c r="E559" s="96" t="s">
        <v>296</v>
      </c>
      <c r="F559" s="96" t="s">
        <v>676</v>
      </c>
      <c r="G559" s="97"/>
      <c r="H559" s="74">
        <f t="shared" si="249"/>
        <v>440</v>
      </c>
      <c r="I559" s="74">
        <f t="shared" si="249"/>
        <v>0</v>
      </c>
      <c r="J559" s="74">
        <f t="shared" si="249"/>
        <v>440</v>
      </c>
      <c r="K559" s="74">
        <f t="shared" si="249"/>
        <v>0</v>
      </c>
      <c r="L559" s="74">
        <f t="shared" si="249"/>
        <v>440</v>
      </c>
      <c r="M559" s="74">
        <f t="shared" si="249"/>
        <v>0</v>
      </c>
    </row>
    <row r="560" spans="1:13" s="4" customFormat="1" ht="15">
      <c r="A560" s="104" t="s">
        <v>66</v>
      </c>
      <c r="B560" s="96" t="s">
        <v>285</v>
      </c>
      <c r="C560" s="96" t="s">
        <v>131</v>
      </c>
      <c r="D560" s="96" t="s">
        <v>146</v>
      </c>
      <c r="E560" s="96" t="s">
        <v>296</v>
      </c>
      <c r="F560" s="96" t="s">
        <v>676</v>
      </c>
      <c r="G560" s="97" t="s">
        <v>67</v>
      </c>
      <c r="H560" s="74">
        <f>'Пр. 10'!I257</f>
        <v>440</v>
      </c>
      <c r="I560" s="74">
        <f>'Пр. 10'!J257</f>
        <v>0</v>
      </c>
      <c r="J560" s="74">
        <f>'Пр. 10'!K257</f>
        <v>440</v>
      </c>
      <c r="K560" s="74">
        <f>'Пр. 10'!L257</f>
        <v>0</v>
      </c>
      <c r="L560" s="74">
        <f>'Пр. 10'!M257</f>
        <v>440</v>
      </c>
      <c r="M560" s="74">
        <f>'Пр. 10'!N257</f>
        <v>0</v>
      </c>
    </row>
    <row r="561" spans="1:13" s="4" customFormat="1" ht="15">
      <c r="A561" s="112" t="s">
        <v>291</v>
      </c>
      <c r="B561" s="96" t="s">
        <v>285</v>
      </c>
      <c r="C561" s="96" t="s">
        <v>131</v>
      </c>
      <c r="D561" s="96" t="s">
        <v>146</v>
      </c>
      <c r="E561" s="96" t="s">
        <v>292</v>
      </c>
      <c r="F561" s="96"/>
      <c r="G561" s="97"/>
      <c r="H561" s="74">
        <f aca="true" t="shared" si="250" ref="H561:M562">H562</f>
        <v>6200</v>
      </c>
      <c r="I561" s="74">
        <f t="shared" si="250"/>
        <v>6200</v>
      </c>
      <c r="J561" s="74">
        <f t="shared" si="250"/>
        <v>6300</v>
      </c>
      <c r="K561" s="74">
        <f t="shared" si="250"/>
        <v>6300</v>
      </c>
      <c r="L561" s="74">
        <f t="shared" si="250"/>
        <v>6300</v>
      </c>
      <c r="M561" s="74">
        <f t="shared" si="250"/>
        <v>6300</v>
      </c>
    </row>
    <row r="562" spans="1:13" s="4" customFormat="1" ht="15">
      <c r="A562" s="112" t="s">
        <v>671</v>
      </c>
      <c r="B562" s="96" t="s">
        <v>285</v>
      </c>
      <c r="C562" s="96" t="s">
        <v>131</v>
      </c>
      <c r="D562" s="96" t="s">
        <v>146</v>
      </c>
      <c r="E562" s="96" t="s">
        <v>292</v>
      </c>
      <c r="F562" s="96" t="s">
        <v>672</v>
      </c>
      <c r="G562" s="97"/>
      <c r="H562" s="74">
        <f t="shared" si="250"/>
        <v>6200</v>
      </c>
      <c r="I562" s="74">
        <f t="shared" si="250"/>
        <v>6200</v>
      </c>
      <c r="J562" s="74">
        <f t="shared" si="250"/>
        <v>6300</v>
      </c>
      <c r="K562" s="74">
        <f t="shared" si="250"/>
        <v>6300</v>
      </c>
      <c r="L562" s="74">
        <f t="shared" si="250"/>
        <v>6300</v>
      </c>
      <c r="M562" s="74">
        <f t="shared" si="250"/>
        <v>6300</v>
      </c>
    </row>
    <row r="563" spans="1:13" s="4" customFormat="1" ht="15">
      <c r="A563" s="112" t="s">
        <v>291</v>
      </c>
      <c r="B563" s="96" t="s">
        <v>285</v>
      </c>
      <c r="C563" s="96" t="s">
        <v>131</v>
      </c>
      <c r="D563" s="96" t="s">
        <v>146</v>
      </c>
      <c r="E563" s="96" t="s">
        <v>292</v>
      </c>
      <c r="F563" s="96" t="s">
        <v>672</v>
      </c>
      <c r="G563" s="97" t="s">
        <v>59</v>
      </c>
      <c r="H563" s="74">
        <f>'Пр. 10'!I197</f>
        <v>6200</v>
      </c>
      <c r="I563" s="74">
        <f>'Пр. 10'!J197</f>
        <v>6200</v>
      </c>
      <c r="J563" s="74">
        <f>'Пр. 10'!K197</f>
        <v>6300</v>
      </c>
      <c r="K563" s="74">
        <f>'Пр. 10'!L197</f>
        <v>6300</v>
      </c>
      <c r="L563" s="74">
        <f>'Пр. 10'!M197</f>
        <v>6300</v>
      </c>
      <c r="M563" s="74">
        <f>'Пр. 10'!N197</f>
        <v>6300</v>
      </c>
    </row>
    <row r="564" spans="1:13" s="5" customFormat="1" ht="31.5" customHeight="1" hidden="1">
      <c r="A564" s="94" t="s">
        <v>777</v>
      </c>
      <c r="B564" s="67" t="s">
        <v>285</v>
      </c>
      <c r="C564" s="67" t="s">
        <v>133</v>
      </c>
      <c r="D564" s="67" t="s">
        <v>148</v>
      </c>
      <c r="E564" s="67" t="s">
        <v>149</v>
      </c>
      <c r="F564" s="67"/>
      <c r="G564" s="93"/>
      <c r="H564" s="36">
        <f aca="true" t="shared" si="251" ref="H564:M564">H565</f>
        <v>0</v>
      </c>
      <c r="I564" s="36">
        <f t="shared" si="251"/>
        <v>0</v>
      </c>
      <c r="J564" s="36">
        <f t="shared" si="251"/>
        <v>0</v>
      </c>
      <c r="K564" s="36">
        <f t="shared" si="251"/>
        <v>0</v>
      </c>
      <c r="L564" s="36">
        <f t="shared" si="251"/>
        <v>0</v>
      </c>
      <c r="M564" s="36">
        <f t="shared" si="251"/>
        <v>0</v>
      </c>
    </row>
    <row r="565" spans="1:13" s="5" customFormat="1" ht="64.5" customHeight="1" hidden="1">
      <c r="A565" s="94" t="s">
        <v>778</v>
      </c>
      <c r="B565" s="67" t="s">
        <v>285</v>
      </c>
      <c r="C565" s="67" t="s">
        <v>133</v>
      </c>
      <c r="D565" s="67" t="s">
        <v>146</v>
      </c>
      <c r="E565" s="67" t="s">
        <v>149</v>
      </c>
      <c r="F565" s="67"/>
      <c r="G565" s="93"/>
      <c r="H565" s="36">
        <f aca="true" t="shared" si="252" ref="H565:M565">H569+H575+H578+H572+H566</f>
        <v>0</v>
      </c>
      <c r="I565" s="36">
        <f t="shared" si="252"/>
        <v>0</v>
      </c>
      <c r="J565" s="36">
        <f t="shared" si="252"/>
        <v>0</v>
      </c>
      <c r="K565" s="36">
        <f t="shared" si="252"/>
        <v>0</v>
      </c>
      <c r="L565" s="36">
        <f t="shared" si="252"/>
        <v>0</v>
      </c>
      <c r="M565" s="36">
        <f t="shared" si="252"/>
        <v>0</v>
      </c>
    </row>
    <row r="566" spans="1:13" s="5" customFormat="1" ht="51" customHeight="1" hidden="1">
      <c r="A566" s="112" t="s">
        <v>1048</v>
      </c>
      <c r="B566" s="97" t="s">
        <v>285</v>
      </c>
      <c r="C566" s="97" t="s">
        <v>133</v>
      </c>
      <c r="D566" s="96" t="s">
        <v>146</v>
      </c>
      <c r="E566" s="97" t="s">
        <v>1049</v>
      </c>
      <c r="F566" s="128"/>
      <c r="G566" s="93"/>
      <c r="H566" s="74">
        <f aca="true" t="shared" si="253" ref="H566:M567">H567</f>
        <v>0</v>
      </c>
      <c r="I566" s="74">
        <f t="shared" si="253"/>
        <v>0</v>
      </c>
      <c r="J566" s="74">
        <f t="shared" si="253"/>
        <v>0</v>
      </c>
      <c r="K566" s="74">
        <f t="shared" si="253"/>
        <v>0</v>
      </c>
      <c r="L566" s="74">
        <f t="shared" si="253"/>
        <v>0</v>
      </c>
      <c r="M566" s="74">
        <f t="shared" si="253"/>
        <v>0</v>
      </c>
    </row>
    <row r="567" spans="1:13" s="5" customFormat="1" ht="34.5" customHeight="1" hidden="1">
      <c r="A567" s="106" t="s">
        <v>681</v>
      </c>
      <c r="B567" s="97" t="s">
        <v>285</v>
      </c>
      <c r="C567" s="97" t="s">
        <v>133</v>
      </c>
      <c r="D567" s="96" t="s">
        <v>146</v>
      </c>
      <c r="E567" s="97" t="s">
        <v>1049</v>
      </c>
      <c r="F567" s="128">
        <v>200</v>
      </c>
      <c r="G567" s="93"/>
      <c r="H567" s="74">
        <f t="shared" si="253"/>
        <v>0</v>
      </c>
      <c r="I567" s="74">
        <f t="shared" si="253"/>
        <v>0</v>
      </c>
      <c r="J567" s="74">
        <f t="shared" si="253"/>
        <v>0</v>
      </c>
      <c r="K567" s="74">
        <f t="shared" si="253"/>
        <v>0</v>
      </c>
      <c r="L567" s="74">
        <f t="shared" si="253"/>
        <v>0</v>
      </c>
      <c r="M567" s="74">
        <f t="shared" si="253"/>
        <v>0</v>
      </c>
    </row>
    <row r="568" spans="1:13" s="5" customFormat="1" ht="19.5" customHeight="1" hidden="1">
      <c r="A568" s="69" t="s">
        <v>62</v>
      </c>
      <c r="B568" s="97" t="s">
        <v>285</v>
      </c>
      <c r="C568" s="97" t="s">
        <v>133</v>
      </c>
      <c r="D568" s="96" t="s">
        <v>146</v>
      </c>
      <c r="E568" s="97" t="s">
        <v>1049</v>
      </c>
      <c r="F568" s="128">
        <v>200</v>
      </c>
      <c r="G568" s="97" t="s">
        <v>63</v>
      </c>
      <c r="H568" s="74"/>
      <c r="I568" s="74"/>
      <c r="J568" s="74"/>
      <c r="K568" s="74"/>
      <c r="L568" s="74"/>
      <c r="M568" s="74"/>
    </row>
    <row r="569" spans="1:13" s="4" customFormat="1" ht="120" hidden="1">
      <c r="A569" s="104" t="s">
        <v>496</v>
      </c>
      <c r="B569" s="96" t="s">
        <v>285</v>
      </c>
      <c r="C569" s="96" t="s">
        <v>133</v>
      </c>
      <c r="D569" s="96" t="s">
        <v>146</v>
      </c>
      <c r="E569" s="96" t="s">
        <v>495</v>
      </c>
      <c r="F569" s="96"/>
      <c r="G569" s="97"/>
      <c r="H569" s="74">
        <f aca="true" t="shared" si="254" ref="H569:M570">H570</f>
        <v>0</v>
      </c>
      <c r="I569" s="74">
        <f t="shared" si="254"/>
        <v>0</v>
      </c>
      <c r="J569" s="74">
        <f t="shared" si="254"/>
        <v>0</v>
      </c>
      <c r="K569" s="74">
        <f t="shared" si="254"/>
        <v>0</v>
      </c>
      <c r="L569" s="74">
        <f t="shared" si="254"/>
        <v>0</v>
      </c>
      <c r="M569" s="74">
        <f t="shared" si="254"/>
        <v>0</v>
      </c>
    </row>
    <row r="570" spans="1:13" s="4" customFormat="1" ht="33.75" customHeight="1" hidden="1">
      <c r="A570" s="108" t="s">
        <v>681</v>
      </c>
      <c r="B570" s="96" t="s">
        <v>285</v>
      </c>
      <c r="C570" s="96" t="s">
        <v>133</v>
      </c>
      <c r="D570" s="96" t="s">
        <v>146</v>
      </c>
      <c r="E570" s="96" t="s">
        <v>495</v>
      </c>
      <c r="F570" s="96" t="s">
        <v>680</v>
      </c>
      <c r="G570" s="97"/>
      <c r="H570" s="74">
        <f t="shared" si="254"/>
        <v>0</v>
      </c>
      <c r="I570" s="74">
        <f t="shared" si="254"/>
        <v>0</v>
      </c>
      <c r="J570" s="74">
        <f t="shared" si="254"/>
        <v>0</v>
      </c>
      <c r="K570" s="74">
        <f t="shared" si="254"/>
        <v>0</v>
      </c>
      <c r="L570" s="74">
        <f t="shared" si="254"/>
        <v>0</v>
      </c>
      <c r="M570" s="74">
        <f t="shared" si="254"/>
        <v>0</v>
      </c>
    </row>
    <row r="571" spans="1:13" s="4" customFormat="1" ht="15" hidden="1">
      <c r="A571" s="69" t="s">
        <v>62</v>
      </c>
      <c r="B571" s="96" t="s">
        <v>285</v>
      </c>
      <c r="C571" s="96" t="s">
        <v>133</v>
      </c>
      <c r="D571" s="96" t="s">
        <v>146</v>
      </c>
      <c r="E571" s="96" t="s">
        <v>495</v>
      </c>
      <c r="F571" s="96" t="s">
        <v>680</v>
      </c>
      <c r="G571" s="97" t="s">
        <v>63</v>
      </c>
      <c r="H571" s="74"/>
      <c r="I571" s="74"/>
      <c r="J571" s="74"/>
      <c r="K571" s="74"/>
      <c r="L571" s="74"/>
      <c r="M571" s="74"/>
    </row>
    <row r="572" spans="1:13" s="4" customFormat="1" ht="20.25" customHeight="1" hidden="1">
      <c r="A572" s="106" t="s">
        <v>1365</v>
      </c>
      <c r="B572" s="96" t="s">
        <v>285</v>
      </c>
      <c r="C572" s="96" t="s">
        <v>133</v>
      </c>
      <c r="D572" s="97" t="s">
        <v>146</v>
      </c>
      <c r="E572" s="97" t="s">
        <v>1366</v>
      </c>
      <c r="F572" s="96"/>
      <c r="G572" s="97"/>
      <c r="H572" s="74">
        <f aca="true" t="shared" si="255" ref="H572:M573">H573</f>
        <v>0</v>
      </c>
      <c r="I572" s="74">
        <f t="shared" si="255"/>
        <v>0</v>
      </c>
      <c r="J572" s="74">
        <f t="shared" si="255"/>
        <v>0</v>
      </c>
      <c r="K572" s="74">
        <f t="shared" si="255"/>
        <v>0</v>
      </c>
      <c r="L572" s="74">
        <f t="shared" si="255"/>
        <v>0</v>
      </c>
      <c r="M572" s="74">
        <f t="shared" si="255"/>
        <v>0</v>
      </c>
    </row>
    <row r="573" spans="1:13" s="4" customFormat="1" ht="30" hidden="1">
      <c r="A573" s="106" t="s">
        <v>675</v>
      </c>
      <c r="B573" s="96" t="s">
        <v>285</v>
      </c>
      <c r="C573" s="96" t="s">
        <v>133</v>
      </c>
      <c r="D573" s="97" t="s">
        <v>146</v>
      </c>
      <c r="E573" s="97" t="s">
        <v>1366</v>
      </c>
      <c r="F573" s="96" t="s">
        <v>676</v>
      </c>
      <c r="G573" s="97"/>
      <c r="H573" s="74">
        <f t="shared" si="255"/>
        <v>0</v>
      </c>
      <c r="I573" s="74">
        <f t="shared" si="255"/>
        <v>0</v>
      </c>
      <c r="J573" s="74">
        <f t="shared" si="255"/>
        <v>0</v>
      </c>
      <c r="K573" s="74">
        <f t="shared" si="255"/>
        <v>0</v>
      </c>
      <c r="L573" s="74">
        <f t="shared" si="255"/>
        <v>0</v>
      </c>
      <c r="M573" s="74">
        <f t="shared" si="255"/>
        <v>0</v>
      </c>
    </row>
    <row r="574" spans="1:13" s="4" customFormat="1" ht="15" hidden="1">
      <c r="A574" s="88" t="s">
        <v>86</v>
      </c>
      <c r="B574" s="96" t="s">
        <v>285</v>
      </c>
      <c r="C574" s="96" t="s">
        <v>133</v>
      </c>
      <c r="D574" s="97" t="s">
        <v>146</v>
      </c>
      <c r="E574" s="97" t="s">
        <v>1366</v>
      </c>
      <c r="F574" s="96" t="s">
        <v>676</v>
      </c>
      <c r="G574" s="97" t="s">
        <v>87</v>
      </c>
      <c r="H574" s="74"/>
      <c r="I574" s="74"/>
      <c r="J574" s="74"/>
      <c r="K574" s="74"/>
      <c r="L574" s="74"/>
      <c r="M574" s="74"/>
    </row>
    <row r="575" spans="1:13" s="4" customFormat="1" ht="30" hidden="1">
      <c r="A575" s="106" t="s">
        <v>974</v>
      </c>
      <c r="B575" s="97" t="s">
        <v>285</v>
      </c>
      <c r="C575" s="97" t="s">
        <v>133</v>
      </c>
      <c r="D575" s="96" t="s">
        <v>146</v>
      </c>
      <c r="E575" s="97" t="s">
        <v>972</v>
      </c>
      <c r="F575" s="96"/>
      <c r="G575" s="97"/>
      <c r="H575" s="74">
        <f aca="true" t="shared" si="256" ref="H575:M576">H576</f>
        <v>0</v>
      </c>
      <c r="I575" s="74">
        <f t="shared" si="256"/>
        <v>0</v>
      </c>
      <c r="J575" s="74">
        <f t="shared" si="256"/>
        <v>0</v>
      </c>
      <c r="K575" s="74">
        <f t="shared" si="256"/>
        <v>0</v>
      </c>
      <c r="L575" s="74">
        <f t="shared" si="256"/>
        <v>0</v>
      </c>
      <c r="M575" s="74">
        <f t="shared" si="256"/>
        <v>0</v>
      </c>
    </row>
    <row r="576" spans="1:13" s="4" customFormat="1" ht="30" hidden="1">
      <c r="A576" s="108" t="s">
        <v>670</v>
      </c>
      <c r="B576" s="97" t="s">
        <v>285</v>
      </c>
      <c r="C576" s="97" t="s">
        <v>133</v>
      </c>
      <c r="D576" s="96" t="s">
        <v>146</v>
      </c>
      <c r="E576" s="97" t="s">
        <v>972</v>
      </c>
      <c r="F576" s="96" t="s">
        <v>669</v>
      </c>
      <c r="G576" s="97"/>
      <c r="H576" s="74">
        <f t="shared" si="256"/>
        <v>0</v>
      </c>
      <c r="I576" s="74">
        <f t="shared" si="256"/>
        <v>0</v>
      </c>
      <c r="J576" s="74">
        <f t="shared" si="256"/>
        <v>0</v>
      </c>
      <c r="K576" s="74">
        <f t="shared" si="256"/>
        <v>0</v>
      </c>
      <c r="L576" s="74">
        <f t="shared" si="256"/>
        <v>0</v>
      </c>
      <c r="M576" s="74">
        <f t="shared" si="256"/>
        <v>0</v>
      </c>
    </row>
    <row r="577" spans="1:13" s="4" customFormat="1" ht="15" hidden="1">
      <c r="A577" s="69" t="s">
        <v>62</v>
      </c>
      <c r="B577" s="97" t="s">
        <v>285</v>
      </c>
      <c r="C577" s="97" t="s">
        <v>133</v>
      </c>
      <c r="D577" s="96" t="s">
        <v>146</v>
      </c>
      <c r="E577" s="97" t="s">
        <v>972</v>
      </c>
      <c r="F577" s="96" t="s">
        <v>669</v>
      </c>
      <c r="G577" s="97" t="s">
        <v>63</v>
      </c>
      <c r="H577" s="74"/>
      <c r="I577" s="74"/>
      <c r="J577" s="74"/>
      <c r="K577" s="74"/>
      <c r="L577" s="74"/>
      <c r="M577" s="74"/>
    </row>
    <row r="578" spans="1:13" s="4" customFormat="1" ht="30" hidden="1">
      <c r="A578" s="106" t="s">
        <v>975</v>
      </c>
      <c r="B578" s="97" t="s">
        <v>285</v>
      </c>
      <c r="C578" s="97" t="s">
        <v>133</v>
      </c>
      <c r="D578" s="96" t="s">
        <v>146</v>
      </c>
      <c r="E578" s="97" t="s">
        <v>973</v>
      </c>
      <c r="F578" s="128"/>
      <c r="G578" s="97"/>
      <c r="H578" s="74">
        <f aca="true" t="shared" si="257" ref="H578:M579">H579</f>
        <v>0</v>
      </c>
      <c r="I578" s="74">
        <f t="shared" si="257"/>
        <v>0</v>
      </c>
      <c r="J578" s="74">
        <f t="shared" si="257"/>
        <v>0</v>
      </c>
      <c r="K578" s="74">
        <f t="shared" si="257"/>
        <v>0</v>
      </c>
      <c r="L578" s="74">
        <f t="shared" si="257"/>
        <v>0</v>
      </c>
      <c r="M578" s="74">
        <f t="shared" si="257"/>
        <v>0</v>
      </c>
    </row>
    <row r="579" spans="1:13" s="4" customFormat="1" ht="30" hidden="1">
      <c r="A579" s="108" t="s">
        <v>670</v>
      </c>
      <c r="B579" s="97" t="s">
        <v>285</v>
      </c>
      <c r="C579" s="97" t="s">
        <v>133</v>
      </c>
      <c r="D579" s="96" t="s">
        <v>146</v>
      </c>
      <c r="E579" s="97" t="s">
        <v>973</v>
      </c>
      <c r="F579" s="128">
        <v>200</v>
      </c>
      <c r="G579" s="97"/>
      <c r="H579" s="74">
        <f t="shared" si="257"/>
        <v>0</v>
      </c>
      <c r="I579" s="74">
        <f t="shared" si="257"/>
        <v>0</v>
      </c>
      <c r="J579" s="74">
        <f t="shared" si="257"/>
        <v>0</v>
      </c>
      <c r="K579" s="74">
        <f t="shared" si="257"/>
        <v>0</v>
      </c>
      <c r="L579" s="74">
        <f t="shared" si="257"/>
        <v>0</v>
      </c>
      <c r="M579" s="74">
        <f t="shared" si="257"/>
        <v>0</v>
      </c>
    </row>
    <row r="580" spans="1:13" s="4" customFormat="1" ht="15" hidden="1">
      <c r="A580" s="69" t="s">
        <v>62</v>
      </c>
      <c r="B580" s="97" t="s">
        <v>285</v>
      </c>
      <c r="C580" s="97" t="s">
        <v>133</v>
      </c>
      <c r="D580" s="96" t="s">
        <v>146</v>
      </c>
      <c r="E580" s="97" t="s">
        <v>973</v>
      </c>
      <c r="F580" s="128">
        <v>200</v>
      </c>
      <c r="G580" s="97" t="s">
        <v>63</v>
      </c>
      <c r="H580" s="74">
        <f>'Пр. 10'!I251</f>
        <v>0</v>
      </c>
      <c r="I580" s="74">
        <f>'Пр. 10'!J251</f>
        <v>0</v>
      </c>
      <c r="J580" s="74">
        <f>'Пр. 10'!K251</f>
        <v>0</v>
      </c>
      <c r="K580" s="74">
        <f>'Пр. 10'!L251</f>
        <v>0</v>
      </c>
      <c r="L580" s="74">
        <f>'Пр. 10'!M251</f>
        <v>0</v>
      </c>
      <c r="M580" s="74">
        <f>'Пр. 10'!N251</f>
        <v>0</v>
      </c>
    </row>
    <row r="581" spans="1:13" s="4" customFormat="1" ht="44.25" customHeight="1">
      <c r="A581" s="94" t="s">
        <v>779</v>
      </c>
      <c r="B581" s="67" t="s">
        <v>285</v>
      </c>
      <c r="C581" s="67" t="s">
        <v>134</v>
      </c>
      <c r="D581" s="67" t="s">
        <v>148</v>
      </c>
      <c r="E581" s="67" t="s">
        <v>149</v>
      </c>
      <c r="F581" s="67"/>
      <c r="G581" s="93"/>
      <c r="H581" s="36">
        <f aca="true" t="shared" si="258" ref="H581:M581">H582</f>
        <v>1905</v>
      </c>
      <c r="I581" s="36">
        <f t="shared" si="258"/>
        <v>1105</v>
      </c>
      <c r="J581" s="36">
        <f t="shared" si="258"/>
        <v>2314</v>
      </c>
      <c r="K581" s="36">
        <f t="shared" si="258"/>
        <v>1179</v>
      </c>
      <c r="L581" s="36">
        <f t="shared" si="258"/>
        <v>2396</v>
      </c>
      <c r="M581" s="36">
        <f t="shared" si="258"/>
        <v>1226</v>
      </c>
    </row>
    <row r="582" spans="1:13" s="4" customFormat="1" ht="57">
      <c r="A582" s="94" t="s">
        <v>780</v>
      </c>
      <c r="B582" s="67" t="s">
        <v>285</v>
      </c>
      <c r="C582" s="67" t="s">
        <v>134</v>
      </c>
      <c r="D582" s="67" t="s">
        <v>146</v>
      </c>
      <c r="E582" s="67" t="s">
        <v>149</v>
      </c>
      <c r="F582" s="67"/>
      <c r="G582" s="93"/>
      <c r="H582" s="36">
        <f aca="true" t="shared" si="259" ref="H582:M582">H583+H593+H600+H603+H590</f>
        <v>1905</v>
      </c>
      <c r="I582" s="36">
        <f t="shared" si="259"/>
        <v>1105</v>
      </c>
      <c r="J582" s="36">
        <f t="shared" si="259"/>
        <v>2314</v>
      </c>
      <c r="K582" s="36">
        <f t="shared" si="259"/>
        <v>1179</v>
      </c>
      <c r="L582" s="36">
        <f t="shared" si="259"/>
        <v>2396</v>
      </c>
      <c r="M582" s="36">
        <f t="shared" si="259"/>
        <v>1226</v>
      </c>
    </row>
    <row r="583" spans="1:13" s="4" customFormat="1" ht="15">
      <c r="A583" s="104" t="s">
        <v>291</v>
      </c>
      <c r="B583" s="96" t="s">
        <v>285</v>
      </c>
      <c r="C583" s="96" t="s">
        <v>134</v>
      </c>
      <c r="D583" s="96" t="s">
        <v>146</v>
      </c>
      <c r="E583" s="96" t="s">
        <v>292</v>
      </c>
      <c r="F583" s="96"/>
      <c r="G583" s="97"/>
      <c r="H583" s="74">
        <f aca="true" t="shared" si="260" ref="H583:M583">H584+H586+H588</f>
        <v>1105</v>
      </c>
      <c r="I583" s="74">
        <f t="shared" si="260"/>
        <v>1105</v>
      </c>
      <c r="J583" s="74">
        <f t="shared" si="260"/>
        <v>1179</v>
      </c>
      <c r="K583" s="74">
        <f t="shared" si="260"/>
        <v>1179</v>
      </c>
      <c r="L583" s="74">
        <f t="shared" si="260"/>
        <v>1226</v>
      </c>
      <c r="M583" s="74">
        <f t="shared" si="260"/>
        <v>1226</v>
      </c>
    </row>
    <row r="584" spans="1:13" s="4" customFormat="1" ht="60">
      <c r="A584" s="108" t="s">
        <v>667</v>
      </c>
      <c r="B584" s="96" t="s">
        <v>285</v>
      </c>
      <c r="C584" s="96" t="s">
        <v>134</v>
      </c>
      <c r="D584" s="96" t="s">
        <v>146</v>
      </c>
      <c r="E584" s="96" t="s">
        <v>292</v>
      </c>
      <c r="F584" s="96" t="s">
        <v>668</v>
      </c>
      <c r="G584" s="97"/>
      <c r="H584" s="74">
        <f aca="true" t="shared" si="261" ref="H584:M584">H585</f>
        <v>1041.6</v>
      </c>
      <c r="I584" s="74">
        <f t="shared" si="261"/>
        <v>1041.6</v>
      </c>
      <c r="J584" s="74">
        <f t="shared" si="261"/>
        <v>1111.4</v>
      </c>
      <c r="K584" s="74">
        <f t="shared" si="261"/>
        <v>1111.4</v>
      </c>
      <c r="L584" s="74">
        <f t="shared" si="261"/>
        <v>1158.6</v>
      </c>
      <c r="M584" s="74">
        <f t="shared" si="261"/>
        <v>1158.6</v>
      </c>
    </row>
    <row r="585" spans="1:13" s="4" customFormat="1" ht="45">
      <c r="A585" s="104" t="s">
        <v>167</v>
      </c>
      <c r="B585" s="96" t="s">
        <v>285</v>
      </c>
      <c r="C585" s="96" t="s">
        <v>134</v>
      </c>
      <c r="D585" s="96" t="s">
        <v>146</v>
      </c>
      <c r="E585" s="96" t="s">
        <v>292</v>
      </c>
      <c r="F585" s="96" t="s">
        <v>668</v>
      </c>
      <c r="G585" s="97" t="s">
        <v>44</v>
      </c>
      <c r="H585" s="74">
        <f>'Пр. 10'!I25</f>
        <v>1041.6</v>
      </c>
      <c r="I585" s="74">
        <f>'Пр. 10'!J25</f>
        <v>1041.6</v>
      </c>
      <c r="J585" s="74">
        <f>'Пр. 10'!K25</f>
        <v>1111.4</v>
      </c>
      <c r="K585" s="74">
        <f>'Пр. 10'!L25</f>
        <v>1111.4</v>
      </c>
      <c r="L585" s="74">
        <f>'Пр. 10'!M25</f>
        <v>1158.6</v>
      </c>
      <c r="M585" s="74">
        <f>'Пр. 10'!N25</f>
        <v>1158.6</v>
      </c>
    </row>
    <row r="586" spans="1:13" s="4" customFormat="1" ht="30">
      <c r="A586" s="106" t="s">
        <v>670</v>
      </c>
      <c r="B586" s="96" t="s">
        <v>285</v>
      </c>
      <c r="C586" s="96" t="s">
        <v>134</v>
      </c>
      <c r="D586" s="96" t="s">
        <v>146</v>
      </c>
      <c r="E586" s="96" t="s">
        <v>292</v>
      </c>
      <c r="F586" s="96" t="s">
        <v>669</v>
      </c>
      <c r="G586" s="97"/>
      <c r="H586" s="74">
        <f aca="true" t="shared" si="262" ref="H586:M586">H587</f>
        <v>63.4</v>
      </c>
      <c r="I586" s="74">
        <f t="shared" si="262"/>
        <v>63.4</v>
      </c>
      <c r="J586" s="74">
        <f t="shared" si="262"/>
        <v>67.6</v>
      </c>
      <c r="K586" s="74">
        <f t="shared" si="262"/>
        <v>67.6</v>
      </c>
      <c r="L586" s="74">
        <f t="shared" si="262"/>
        <v>67.4</v>
      </c>
      <c r="M586" s="74">
        <f t="shared" si="262"/>
        <v>67.4</v>
      </c>
    </row>
    <row r="587" spans="1:13" s="4" customFormat="1" ht="45">
      <c r="A587" s="104" t="s">
        <v>167</v>
      </c>
      <c r="B587" s="96" t="s">
        <v>285</v>
      </c>
      <c r="C587" s="96" t="s">
        <v>134</v>
      </c>
      <c r="D587" s="96" t="s">
        <v>146</v>
      </c>
      <c r="E587" s="96" t="s">
        <v>292</v>
      </c>
      <c r="F587" s="96" t="s">
        <v>669</v>
      </c>
      <c r="G587" s="97" t="s">
        <v>44</v>
      </c>
      <c r="H587" s="74">
        <f>'Пр. 10'!I26</f>
        <v>63.4</v>
      </c>
      <c r="I587" s="74">
        <f>'Пр. 10'!J26</f>
        <v>63.4</v>
      </c>
      <c r="J587" s="74">
        <f>'Пр. 10'!K26</f>
        <v>67.6</v>
      </c>
      <c r="K587" s="74">
        <f>'Пр. 10'!L26</f>
        <v>67.6</v>
      </c>
      <c r="L587" s="74">
        <f>'Пр. 10'!M26</f>
        <v>67.4</v>
      </c>
      <c r="M587" s="74">
        <f>'Пр. 10'!N26</f>
        <v>67.4</v>
      </c>
    </row>
    <row r="588" spans="1:13" s="4" customFormat="1" ht="15" hidden="1">
      <c r="A588" s="123" t="s">
        <v>671</v>
      </c>
      <c r="B588" s="96" t="s">
        <v>285</v>
      </c>
      <c r="C588" s="96" t="s">
        <v>134</v>
      </c>
      <c r="D588" s="96" t="s">
        <v>146</v>
      </c>
      <c r="E588" s="96" t="s">
        <v>292</v>
      </c>
      <c r="F588" s="96" t="s">
        <v>672</v>
      </c>
      <c r="G588" s="97"/>
      <c r="H588" s="74">
        <f aca="true" t="shared" si="263" ref="H588:M588">H589</f>
        <v>0</v>
      </c>
      <c r="I588" s="74">
        <f t="shared" si="263"/>
        <v>0</v>
      </c>
      <c r="J588" s="74">
        <f t="shared" si="263"/>
        <v>0</v>
      </c>
      <c r="K588" s="74">
        <f t="shared" si="263"/>
        <v>0</v>
      </c>
      <c r="L588" s="74">
        <f t="shared" si="263"/>
        <v>0</v>
      </c>
      <c r="M588" s="74">
        <f t="shared" si="263"/>
        <v>0</v>
      </c>
    </row>
    <row r="589" spans="1:13" s="4" customFormat="1" ht="15" hidden="1">
      <c r="A589" s="104" t="s">
        <v>58</v>
      </c>
      <c r="B589" s="96" t="s">
        <v>285</v>
      </c>
      <c r="C589" s="96" t="s">
        <v>134</v>
      </c>
      <c r="D589" s="96" t="s">
        <v>146</v>
      </c>
      <c r="E589" s="96" t="s">
        <v>292</v>
      </c>
      <c r="F589" s="96" t="s">
        <v>672</v>
      </c>
      <c r="G589" s="97" t="s">
        <v>59</v>
      </c>
      <c r="H589" s="74">
        <f>'Пр. 10'!I211</f>
        <v>0</v>
      </c>
      <c r="I589" s="74">
        <f>'Пр. 10'!J211</f>
        <v>0</v>
      </c>
      <c r="J589" s="74">
        <f>'Пр. 10'!K211</f>
        <v>0</v>
      </c>
      <c r="K589" s="74">
        <f>'Пр. 10'!L211</f>
        <v>0</v>
      </c>
      <c r="L589" s="74">
        <f>'Пр. 10'!M211</f>
        <v>0</v>
      </c>
      <c r="M589" s="74">
        <f>'Пр. 10'!N211</f>
        <v>0</v>
      </c>
    </row>
    <row r="590" spans="1:13" s="4" customFormat="1" ht="45">
      <c r="A590" s="112" t="s">
        <v>1069</v>
      </c>
      <c r="B590" s="21" t="s">
        <v>285</v>
      </c>
      <c r="C590" s="21" t="s">
        <v>134</v>
      </c>
      <c r="D590" s="21" t="s">
        <v>146</v>
      </c>
      <c r="E590" s="21" t="s">
        <v>1070</v>
      </c>
      <c r="F590" s="96"/>
      <c r="G590" s="97"/>
      <c r="H590" s="74">
        <f aca="true" t="shared" si="264" ref="H590:M591">H591</f>
        <v>100</v>
      </c>
      <c r="I590" s="74">
        <f t="shared" si="264"/>
        <v>0</v>
      </c>
      <c r="J590" s="74">
        <f t="shared" si="264"/>
        <v>65</v>
      </c>
      <c r="K590" s="74">
        <f t="shared" si="264"/>
        <v>0</v>
      </c>
      <c r="L590" s="74">
        <f t="shared" si="264"/>
        <v>70</v>
      </c>
      <c r="M590" s="74">
        <f t="shared" si="264"/>
        <v>0</v>
      </c>
    </row>
    <row r="591" spans="1:13" s="4" customFormat="1" ht="15">
      <c r="A591" s="112" t="s">
        <v>671</v>
      </c>
      <c r="B591" s="21" t="s">
        <v>285</v>
      </c>
      <c r="C591" s="21" t="s">
        <v>134</v>
      </c>
      <c r="D591" s="21" t="s">
        <v>146</v>
      </c>
      <c r="E591" s="21" t="s">
        <v>1070</v>
      </c>
      <c r="F591" s="96" t="s">
        <v>672</v>
      </c>
      <c r="G591" s="97"/>
      <c r="H591" s="74">
        <f t="shared" si="264"/>
        <v>100</v>
      </c>
      <c r="I591" s="74">
        <f t="shared" si="264"/>
        <v>0</v>
      </c>
      <c r="J591" s="74">
        <f t="shared" si="264"/>
        <v>65</v>
      </c>
      <c r="K591" s="74">
        <f t="shared" si="264"/>
        <v>0</v>
      </c>
      <c r="L591" s="74">
        <f t="shared" si="264"/>
        <v>70</v>
      </c>
      <c r="M591" s="74">
        <f t="shared" si="264"/>
        <v>0</v>
      </c>
    </row>
    <row r="592" spans="1:13" s="4" customFormat="1" ht="15">
      <c r="A592" s="104" t="s">
        <v>58</v>
      </c>
      <c r="B592" s="21" t="s">
        <v>285</v>
      </c>
      <c r="C592" s="21" t="s">
        <v>134</v>
      </c>
      <c r="D592" s="21" t="s">
        <v>146</v>
      </c>
      <c r="E592" s="21" t="s">
        <v>1070</v>
      </c>
      <c r="F592" s="96" t="s">
        <v>672</v>
      </c>
      <c r="G592" s="97" t="s">
        <v>59</v>
      </c>
      <c r="H592" s="74">
        <f>'Пр. 10'!I201</f>
        <v>100</v>
      </c>
      <c r="I592" s="74">
        <f>'Пр. 10'!J201</f>
        <v>0</v>
      </c>
      <c r="J592" s="74">
        <f>'Пр. 10'!K201</f>
        <v>65</v>
      </c>
      <c r="K592" s="74">
        <f>'Пр. 10'!L201</f>
        <v>0</v>
      </c>
      <c r="L592" s="74">
        <f>'Пр. 10'!M201</f>
        <v>70</v>
      </c>
      <c r="M592" s="74">
        <f>'Пр. 10'!N201</f>
        <v>0</v>
      </c>
    </row>
    <row r="593" spans="1:13" s="4" customFormat="1" ht="45">
      <c r="A593" s="104" t="s">
        <v>781</v>
      </c>
      <c r="B593" s="96" t="s">
        <v>285</v>
      </c>
      <c r="C593" s="96" t="s">
        <v>134</v>
      </c>
      <c r="D593" s="96" t="s">
        <v>146</v>
      </c>
      <c r="E593" s="96" t="s">
        <v>290</v>
      </c>
      <c r="F593" s="96"/>
      <c r="G593" s="97"/>
      <c r="H593" s="74">
        <f aca="true" t="shared" si="265" ref="H593:M593">H594+H596+H598</f>
        <v>460</v>
      </c>
      <c r="I593" s="74">
        <f t="shared" si="265"/>
        <v>0</v>
      </c>
      <c r="J593" s="74">
        <f t="shared" si="265"/>
        <v>630</v>
      </c>
      <c r="K593" s="74">
        <f t="shared" si="265"/>
        <v>0</v>
      </c>
      <c r="L593" s="74">
        <f t="shared" si="265"/>
        <v>660</v>
      </c>
      <c r="M593" s="74">
        <f t="shared" si="265"/>
        <v>0</v>
      </c>
    </row>
    <row r="594" spans="1:13" s="4" customFormat="1" ht="30">
      <c r="A594" s="106" t="s">
        <v>670</v>
      </c>
      <c r="B594" s="96" t="s">
        <v>285</v>
      </c>
      <c r="C594" s="96" t="s">
        <v>134</v>
      </c>
      <c r="D594" s="96" t="s">
        <v>146</v>
      </c>
      <c r="E594" s="96" t="s">
        <v>290</v>
      </c>
      <c r="F594" s="96" t="s">
        <v>669</v>
      </c>
      <c r="G594" s="97"/>
      <c r="H594" s="74">
        <f aca="true" t="shared" si="266" ref="H594:M594">H595</f>
        <v>400</v>
      </c>
      <c r="I594" s="74">
        <f t="shared" si="266"/>
        <v>0</v>
      </c>
      <c r="J594" s="74">
        <f t="shared" si="266"/>
        <v>600</v>
      </c>
      <c r="K594" s="74">
        <f t="shared" si="266"/>
        <v>0</v>
      </c>
      <c r="L594" s="74">
        <f t="shared" si="266"/>
        <v>600</v>
      </c>
      <c r="M594" s="74">
        <f t="shared" si="266"/>
        <v>0</v>
      </c>
    </row>
    <row r="595" spans="1:13" s="5" customFormat="1" ht="15">
      <c r="A595" s="104" t="s">
        <v>58</v>
      </c>
      <c r="B595" s="96" t="s">
        <v>285</v>
      </c>
      <c r="C595" s="96" t="s">
        <v>134</v>
      </c>
      <c r="D595" s="96" t="s">
        <v>146</v>
      </c>
      <c r="E595" s="96" t="s">
        <v>290</v>
      </c>
      <c r="F595" s="96" t="s">
        <v>669</v>
      </c>
      <c r="G595" s="97" t="s">
        <v>59</v>
      </c>
      <c r="H595" s="74">
        <f>'Пр. 10'!I203</f>
        <v>400</v>
      </c>
      <c r="I595" s="74">
        <f>'Пр. 10'!J203</f>
        <v>0</v>
      </c>
      <c r="J595" s="74">
        <f>'Пр. 10'!K203</f>
        <v>600</v>
      </c>
      <c r="K595" s="74">
        <f>'Пр. 10'!L203</f>
        <v>0</v>
      </c>
      <c r="L595" s="74">
        <f>'Пр. 10'!M203</f>
        <v>600</v>
      </c>
      <c r="M595" s="74">
        <f>'Пр. 10'!N203</f>
        <v>0</v>
      </c>
    </row>
    <row r="596" spans="1:13" s="5" customFormat="1" ht="15">
      <c r="A596" s="108" t="s">
        <v>674</v>
      </c>
      <c r="B596" s="96" t="s">
        <v>285</v>
      </c>
      <c r="C596" s="96" t="s">
        <v>134</v>
      </c>
      <c r="D596" s="96" t="s">
        <v>146</v>
      </c>
      <c r="E596" s="96" t="s">
        <v>290</v>
      </c>
      <c r="F596" s="96" t="s">
        <v>673</v>
      </c>
      <c r="G596" s="97"/>
      <c r="H596" s="74">
        <f aca="true" t="shared" si="267" ref="H596:M596">H597</f>
        <v>60</v>
      </c>
      <c r="I596" s="74">
        <f t="shared" si="267"/>
        <v>0</v>
      </c>
      <c r="J596" s="74">
        <f t="shared" si="267"/>
        <v>30</v>
      </c>
      <c r="K596" s="74">
        <f t="shared" si="267"/>
        <v>0</v>
      </c>
      <c r="L596" s="74">
        <f t="shared" si="267"/>
        <v>60</v>
      </c>
      <c r="M596" s="74">
        <f t="shared" si="267"/>
        <v>0</v>
      </c>
    </row>
    <row r="597" spans="1:13" s="5" customFormat="1" ht="15">
      <c r="A597" s="104" t="s">
        <v>58</v>
      </c>
      <c r="B597" s="96" t="s">
        <v>285</v>
      </c>
      <c r="C597" s="96" t="s">
        <v>134</v>
      </c>
      <c r="D597" s="96" t="s">
        <v>146</v>
      </c>
      <c r="E597" s="96" t="s">
        <v>290</v>
      </c>
      <c r="F597" s="96" t="s">
        <v>673</v>
      </c>
      <c r="G597" s="97" t="s">
        <v>59</v>
      </c>
      <c r="H597" s="74">
        <f>'Пр. 10'!I204</f>
        <v>60</v>
      </c>
      <c r="I597" s="74">
        <f>'Пр. 10'!J204</f>
        <v>0</v>
      </c>
      <c r="J597" s="74">
        <f>'Пр. 10'!K204</f>
        <v>30</v>
      </c>
      <c r="K597" s="74">
        <f>'Пр. 10'!L204</f>
        <v>0</v>
      </c>
      <c r="L597" s="74">
        <f>'Пр. 10'!M204</f>
        <v>60</v>
      </c>
      <c r="M597" s="74">
        <f>'Пр. 10'!N204</f>
        <v>0</v>
      </c>
    </row>
    <row r="598" spans="1:13" s="5" customFormat="1" ht="15" hidden="1">
      <c r="A598" s="112" t="s">
        <v>671</v>
      </c>
      <c r="B598" s="96" t="s">
        <v>285</v>
      </c>
      <c r="C598" s="96" t="s">
        <v>134</v>
      </c>
      <c r="D598" s="96" t="s">
        <v>146</v>
      </c>
      <c r="E598" s="96" t="s">
        <v>290</v>
      </c>
      <c r="F598" s="96" t="s">
        <v>672</v>
      </c>
      <c r="G598" s="97"/>
      <c r="H598" s="74">
        <f aca="true" t="shared" si="268" ref="H598:M598">H599</f>
        <v>0</v>
      </c>
      <c r="I598" s="74">
        <f t="shared" si="268"/>
        <v>0</v>
      </c>
      <c r="J598" s="74">
        <f t="shared" si="268"/>
        <v>0</v>
      </c>
      <c r="K598" s="74">
        <f t="shared" si="268"/>
        <v>0</v>
      </c>
      <c r="L598" s="74">
        <f t="shared" si="268"/>
        <v>0</v>
      </c>
      <c r="M598" s="74">
        <f t="shared" si="268"/>
        <v>0</v>
      </c>
    </row>
    <row r="599" spans="1:13" s="5" customFormat="1" ht="15" hidden="1">
      <c r="A599" s="104" t="s">
        <v>58</v>
      </c>
      <c r="B599" s="96" t="s">
        <v>285</v>
      </c>
      <c r="C599" s="96" t="s">
        <v>134</v>
      </c>
      <c r="D599" s="96" t="s">
        <v>146</v>
      </c>
      <c r="E599" s="96" t="s">
        <v>290</v>
      </c>
      <c r="F599" s="96" t="s">
        <v>672</v>
      </c>
      <c r="G599" s="97" t="s">
        <v>59</v>
      </c>
      <c r="H599" s="74">
        <f>'Пр. 10'!I205</f>
        <v>0</v>
      </c>
      <c r="I599" s="74">
        <f>'Пр. 10'!J205</f>
        <v>0</v>
      </c>
      <c r="J599" s="74">
        <f>'Пр. 10'!K205</f>
        <v>0</v>
      </c>
      <c r="K599" s="74">
        <f>'Пр. 10'!L205</f>
        <v>0</v>
      </c>
      <c r="L599" s="74">
        <f>'Пр. 10'!M205</f>
        <v>0</v>
      </c>
      <c r="M599" s="74">
        <f>'Пр. 10'!N205</f>
        <v>0</v>
      </c>
    </row>
    <row r="600" spans="1:13" s="4" customFormat="1" ht="30" hidden="1">
      <c r="A600" s="104" t="s">
        <v>782</v>
      </c>
      <c r="B600" s="96" t="s">
        <v>285</v>
      </c>
      <c r="C600" s="96" t="s">
        <v>134</v>
      </c>
      <c r="D600" s="96" t="s">
        <v>146</v>
      </c>
      <c r="E600" s="96" t="s">
        <v>802</v>
      </c>
      <c r="F600" s="96"/>
      <c r="G600" s="97"/>
      <c r="H600" s="74">
        <f aca="true" t="shared" si="269" ref="H600:M601">H601</f>
        <v>0</v>
      </c>
      <c r="I600" s="74">
        <f t="shared" si="269"/>
        <v>0</v>
      </c>
      <c r="J600" s="74">
        <f t="shared" si="269"/>
        <v>0</v>
      </c>
      <c r="K600" s="74">
        <f t="shared" si="269"/>
        <v>0</v>
      </c>
      <c r="L600" s="74">
        <f t="shared" si="269"/>
        <v>0</v>
      </c>
      <c r="M600" s="74">
        <f t="shared" si="269"/>
        <v>0</v>
      </c>
    </row>
    <row r="601" spans="1:13" s="4" customFormat="1" ht="30" hidden="1">
      <c r="A601" s="106" t="s">
        <v>670</v>
      </c>
      <c r="B601" s="96" t="s">
        <v>285</v>
      </c>
      <c r="C601" s="96" t="s">
        <v>134</v>
      </c>
      <c r="D601" s="96" t="s">
        <v>146</v>
      </c>
      <c r="E601" s="96" t="s">
        <v>802</v>
      </c>
      <c r="F601" s="96" t="s">
        <v>669</v>
      </c>
      <c r="G601" s="97"/>
      <c r="H601" s="74">
        <f t="shared" si="269"/>
        <v>0</v>
      </c>
      <c r="I601" s="74">
        <f t="shared" si="269"/>
        <v>0</v>
      </c>
      <c r="J601" s="74">
        <f t="shared" si="269"/>
        <v>0</v>
      </c>
      <c r="K601" s="74">
        <f t="shared" si="269"/>
        <v>0</v>
      </c>
      <c r="L601" s="74">
        <f t="shared" si="269"/>
        <v>0</v>
      </c>
      <c r="M601" s="74">
        <f t="shared" si="269"/>
        <v>0</v>
      </c>
    </row>
    <row r="602" spans="1:13" s="4" customFormat="1" ht="15" hidden="1">
      <c r="A602" s="104" t="s">
        <v>58</v>
      </c>
      <c r="B602" s="96" t="s">
        <v>285</v>
      </c>
      <c r="C602" s="96" t="s">
        <v>134</v>
      </c>
      <c r="D602" s="96" t="s">
        <v>146</v>
      </c>
      <c r="E602" s="96" t="s">
        <v>802</v>
      </c>
      <c r="F602" s="96" t="s">
        <v>669</v>
      </c>
      <c r="G602" s="97" t="s">
        <v>59</v>
      </c>
      <c r="H602" s="74">
        <f>'Пр. 10'!I207</f>
        <v>0</v>
      </c>
      <c r="I602" s="74">
        <f>'Пр. 10'!J207</f>
        <v>0</v>
      </c>
      <c r="J602" s="74">
        <f>'Пр. 10'!K207</f>
        <v>0</v>
      </c>
      <c r="K602" s="74">
        <f>'Пр. 10'!L207</f>
        <v>0</v>
      </c>
      <c r="L602" s="74">
        <f>'Пр. 10'!M207</f>
        <v>0</v>
      </c>
      <c r="M602" s="74">
        <f>'Пр. 10'!N207</f>
        <v>0</v>
      </c>
    </row>
    <row r="603" spans="1:13" s="4" customFormat="1" ht="60">
      <c r="A603" s="112" t="s">
        <v>1017</v>
      </c>
      <c r="B603" s="96" t="s">
        <v>285</v>
      </c>
      <c r="C603" s="96" t="s">
        <v>134</v>
      </c>
      <c r="D603" s="96" t="s">
        <v>146</v>
      </c>
      <c r="E603" s="96" t="s">
        <v>1016</v>
      </c>
      <c r="F603" s="96"/>
      <c r="G603" s="97"/>
      <c r="H603" s="74">
        <f aca="true" t="shared" si="270" ref="H603:M604">H604</f>
        <v>240</v>
      </c>
      <c r="I603" s="74">
        <f t="shared" si="270"/>
        <v>0</v>
      </c>
      <c r="J603" s="74">
        <f t="shared" si="270"/>
        <v>440</v>
      </c>
      <c r="K603" s="74">
        <f t="shared" si="270"/>
        <v>0</v>
      </c>
      <c r="L603" s="74">
        <f t="shared" si="270"/>
        <v>440</v>
      </c>
      <c r="M603" s="74">
        <f t="shared" si="270"/>
        <v>0</v>
      </c>
    </row>
    <row r="604" spans="1:13" s="4" customFormat="1" ht="30">
      <c r="A604" s="108" t="s">
        <v>670</v>
      </c>
      <c r="B604" s="96" t="s">
        <v>285</v>
      </c>
      <c r="C604" s="96" t="s">
        <v>134</v>
      </c>
      <c r="D604" s="96" t="s">
        <v>146</v>
      </c>
      <c r="E604" s="96" t="s">
        <v>1016</v>
      </c>
      <c r="F604" s="96" t="s">
        <v>678</v>
      </c>
      <c r="G604" s="97"/>
      <c r="H604" s="74">
        <f t="shared" si="270"/>
        <v>240</v>
      </c>
      <c r="I604" s="74">
        <f t="shared" si="270"/>
        <v>0</v>
      </c>
      <c r="J604" s="74">
        <f t="shared" si="270"/>
        <v>440</v>
      </c>
      <c r="K604" s="74">
        <f t="shared" si="270"/>
        <v>0</v>
      </c>
      <c r="L604" s="74">
        <f t="shared" si="270"/>
        <v>440</v>
      </c>
      <c r="M604" s="74">
        <f t="shared" si="270"/>
        <v>0</v>
      </c>
    </row>
    <row r="605" spans="1:13" s="4" customFormat="1" ht="15">
      <c r="A605" s="104" t="s">
        <v>58</v>
      </c>
      <c r="B605" s="96" t="s">
        <v>285</v>
      </c>
      <c r="C605" s="96" t="s">
        <v>134</v>
      </c>
      <c r="D605" s="96" t="s">
        <v>146</v>
      </c>
      <c r="E605" s="96" t="s">
        <v>1016</v>
      </c>
      <c r="F605" s="96" t="s">
        <v>678</v>
      </c>
      <c r="G605" s="97" t="s">
        <v>59</v>
      </c>
      <c r="H605" s="74">
        <f>'Пр. 10'!I209</f>
        <v>240</v>
      </c>
      <c r="I605" s="74">
        <f>'Пр. 10'!J209</f>
        <v>0</v>
      </c>
      <c r="J605" s="74">
        <f>'Пр. 10'!K209</f>
        <v>440</v>
      </c>
      <c r="K605" s="74">
        <f>'Пр. 10'!L209</f>
        <v>0</v>
      </c>
      <c r="L605" s="74">
        <f>'Пр. 10'!M209</f>
        <v>440</v>
      </c>
      <c r="M605" s="74">
        <f>'Пр. 10'!N209</f>
        <v>0</v>
      </c>
    </row>
    <row r="606" spans="1:13" s="5" customFormat="1" ht="34.5" customHeight="1">
      <c r="A606" s="94" t="s">
        <v>1419</v>
      </c>
      <c r="B606" s="67" t="s">
        <v>285</v>
      </c>
      <c r="C606" s="67" t="s">
        <v>136</v>
      </c>
      <c r="D606" s="67" t="s">
        <v>148</v>
      </c>
      <c r="E606" s="67" t="s">
        <v>149</v>
      </c>
      <c r="F606" s="96"/>
      <c r="G606" s="93"/>
      <c r="H606" s="36">
        <f aca="true" t="shared" si="271" ref="H606:M606">H620+H607</f>
        <v>28730.9</v>
      </c>
      <c r="I606" s="36">
        <f t="shared" si="271"/>
        <v>0</v>
      </c>
      <c r="J606" s="36">
        <f t="shared" si="271"/>
        <v>10000</v>
      </c>
      <c r="K606" s="36">
        <f t="shared" si="271"/>
        <v>0</v>
      </c>
      <c r="L606" s="36">
        <f t="shared" si="271"/>
        <v>26100</v>
      </c>
      <c r="M606" s="36">
        <f t="shared" si="271"/>
        <v>0</v>
      </c>
    </row>
    <row r="607" spans="1:13" s="5" customFormat="1" ht="48" customHeight="1">
      <c r="A607" s="94" t="s">
        <v>1420</v>
      </c>
      <c r="B607" s="67" t="s">
        <v>285</v>
      </c>
      <c r="C607" s="67" t="s">
        <v>136</v>
      </c>
      <c r="D607" s="67" t="s">
        <v>146</v>
      </c>
      <c r="E607" s="67" t="s">
        <v>149</v>
      </c>
      <c r="F607" s="96"/>
      <c r="G607" s="93"/>
      <c r="H607" s="36">
        <f aca="true" t="shared" si="272" ref="H607:M607">H608+H611+H614+H617</f>
        <v>21107.5</v>
      </c>
      <c r="I607" s="36">
        <f t="shared" si="272"/>
        <v>0</v>
      </c>
      <c r="J607" s="36">
        <f t="shared" si="272"/>
        <v>10000</v>
      </c>
      <c r="K607" s="36">
        <f t="shared" si="272"/>
        <v>0</v>
      </c>
      <c r="L607" s="36">
        <f t="shared" si="272"/>
        <v>26100</v>
      </c>
      <c r="M607" s="36">
        <f t="shared" si="272"/>
        <v>0</v>
      </c>
    </row>
    <row r="608" spans="1:13" s="5" customFormat="1" ht="45">
      <c r="A608" s="112" t="s">
        <v>1048</v>
      </c>
      <c r="B608" s="97" t="s">
        <v>285</v>
      </c>
      <c r="C608" s="97" t="s">
        <v>136</v>
      </c>
      <c r="D608" s="96" t="s">
        <v>146</v>
      </c>
      <c r="E608" s="97" t="s">
        <v>1049</v>
      </c>
      <c r="F608" s="128"/>
      <c r="G608" s="93"/>
      <c r="H608" s="74">
        <f aca="true" t="shared" si="273" ref="H608:M609">H609</f>
        <v>6855.5</v>
      </c>
      <c r="I608" s="74">
        <f t="shared" si="273"/>
        <v>0</v>
      </c>
      <c r="J608" s="74">
        <f t="shared" si="273"/>
        <v>0</v>
      </c>
      <c r="K608" s="74">
        <f t="shared" si="273"/>
        <v>0</v>
      </c>
      <c r="L608" s="74">
        <f t="shared" si="273"/>
        <v>0</v>
      </c>
      <c r="M608" s="74">
        <f t="shared" si="273"/>
        <v>0</v>
      </c>
    </row>
    <row r="609" spans="1:13" s="5" customFormat="1" ht="34.5" customHeight="1">
      <c r="A609" s="106" t="s">
        <v>681</v>
      </c>
      <c r="B609" s="97" t="s">
        <v>285</v>
      </c>
      <c r="C609" s="97" t="s">
        <v>136</v>
      </c>
      <c r="D609" s="96" t="s">
        <v>146</v>
      </c>
      <c r="E609" s="97" t="s">
        <v>1049</v>
      </c>
      <c r="F609" s="128">
        <v>200</v>
      </c>
      <c r="G609" s="93"/>
      <c r="H609" s="74">
        <f t="shared" si="273"/>
        <v>6855.5</v>
      </c>
      <c r="I609" s="74">
        <f t="shared" si="273"/>
        <v>0</v>
      </c>
      <c r="J609" s="74">
        <f t="shared" si="273"/>
        <v>0</v>
      </c>
      <c r="K609" s="74">
        <f t="shared" si="273"/>
        <v>0</v>
      </c>
      <c r="L609" s="74">
        <f t="shared" si="273"/>
        <v>0</v>
      </c>
      <c r="M609" s="74">
        <f t="shared" si="273"/>
        <v>0</v>
      </c>
    </row>
    <row r="610" spans="1:13" s="5" customFormat="1" ht="15">
      <c r="A610" s="69" t="s">
        <v>62</v>
      </c>
      <c r="B610" s="97" t="s">
        <v>285</v>
      </c>
      <c r="C610" s="97" t="s">
        <v>136</v>
      </c>
      <c r="D610" s="96" t="s">
        <v>146</v>
      </c>
      <c r="E610" s="97" t="s">
        <v>1049</v>
      </c>
      <c r="F610" s="128">
        <v>200</v>
      </c>
      <c r="G610" s="97" t="s">
        <v>63</v>
      </c>
      <c r="H610" s="74">
        <f>'Пр. 10'!I245</f>
        <v>6855.5</v>
      </c>
      <c r="I610" s="74">
        <f>'Пр. 10'!J245</f>
        <v>0</v>
      </c>
      <c r="J610" s="74">
        <f>'Пр. 10'!K245</f>
        <v>0</v>
      </c>
      <c r="K610" s="74">
        <f>'Пр. 10'!L245</f>
        <v>0</v>
      </c>
      <c r="L610" s="74">
        <f>'Пр. 10'!M245</f>
        <v>0</v>
      </c>
      <c r="M610" s="74">
        <f>'Пр. 10'!N245</f>
        <v>0</v>
      </c>
    </row>
    <row r="611" spans="1:13" s="5" customFormat="1" ht="120">
      <c r="A611" s="104" t="s">
        <v>496</v>
      </c>
      <c r="B611" s="96" t="s">
        <v>285</v>
      </c>
      <c r="C611" s="96" t="s">
        <v>136</v>
      </c>
      <c r="D611" s="96" t="s">
        <v>146</v>
      </c>
      <c r="E611" s="96" t="s">
        <v>495</v>
      </c>
      <c r="F611" s="96"/>
      <c r="G611" s="97"/>
      <c r="H611" s="74">
        <f aca="true" t="shared" si="274" ref="H611:M612">H612</f>
        <v>1107.5</v>
      </c>
      <c r="I611" s="74">
        <f t="shared" si="274"/>
        <v>0</v>
      </c>
      <c r="J611" s="74">
        <f t="shared" si="274"/>
        <v>0</v>
      </c>
      <c r="K611" s="74">
        <f t="shared" si="274"/>
        <v>0</v>
      </c>
      <c r="L611" s="74">
        <f t="shared" si="274"/>
        <v>0</v>
      </c>
      <c r="M611" s="74">
        <f t="shared" si="274"/>
        <v>0</v>
      </c>
    </row>
    <row r="612" spans="1:13" s="5" customFormat="1" ht="45">
      <c r="A612" s="108" t="s">
        <v>681</v>
      </c>
      <c r="B612" s="96" t="s">
        <v>285</v>
      </c>
      <c r="C612" s="96" t="s">
        <v>136</v>
      </c>
      <c r="D612" s="96" t="s">
        <v>146</v>
      </c>
      <c r="E612" s="96" t="s">
        <v>495</v>
      </c>
      <c r="F612" s="96" t="s">
        <v>680</v>
      </c>
      <c r="G612" s="97"/>
      <c r="H612" s="74">
        <f t="shared" si="274"/>
        <v>1107.5</v>
      </c>
      <c r="I612" s="74">
        <f t="shared" si="274"/>
        <v>0</v>
      </c>
      <c r="J612" s="74">
        <f t="shared" si="274"/>
        <v>0</v>
      </c>
      <c r="K612" s="74">
        <f t="shared" si="274"/>
        <v>0</v>
      </c>
      <c r="L612" s="74">
        <f t="shared" si="274"/>
        <v>0</v>
      </c>
      <c r="M612" s="74">
        <f t="shared" si="274"/>
        <v>0</v>
      </c>
    </row>
    <row r="613" spans="1:13" s="5" customFormat="1" ht="15">
      <c r="A613" s="69" t="s">
        <v>62</v>
      </c>
      <c r="B613" s="96" t="s">
        <v>285</v>
      </c>
      <c r="C613" s="96" t="s">
        <v>136</v>
      </c>
      <c r="D613" s="96" t="s">
        <v>146</v>
      </c>
      <c r="E613" s="96" t="s">
        <v>495</v>
      </c>
      <c r="F613" s="96" t="s">
        <v>680</v>
      </c>
      <c r="G613" s="97" t="s">
        <v>63</v>
      </c>
      <c r="H613" s="74">
        <f>'Пр. 10'!I247</f>
        <v>1107.5</v>
      </c>
      <c r="I613" s="74">
        <f>'Пр. 10'!J247</f>
        <v>0</v>
      </c>
      <c r="J613" s="74">
        <f>'Пр. 10'!K247</f>
        <v>0</v>
      </c>
      <c r="K613" s="74">
        <f>'Пр. 10'!L247</f>
        <v>0</v>
      </c>
      <c r="L613" s="74">
        <f>'Пр. 10'!M247</f>
        <v>0</v>
      </c>
      <c r="M613" s="74">
        <f>'Пр. 10'!N247</f>
        <v>0</v>
      </c>
    </row>
    <row r="614" spans="1:13" s="5" customFormat="1" ht="30">
      <c r="A614" s="106" t="s">
        <v>974</v>
      </c>
      <c r="B614" s="97" t="s">
        <v>285</v>
      </c>
      <c r="C614" s="97" t="s">
        <v>136</v>
      </c>
      <c r="D614" s="96" t="s">
        <v>146</v>
      </c>
      <c r="E614" s="97" t="s">
        <v>972</v>
      </c>
      <c r="F614" s="96"/>
      <c r="G614" s="97"/>
      <c r="H614" s="74">
        <f aca="true" t="shared" si="275" ref="H614:M615">H615</f>
        <v>13144.5</v>
      </c>
      <c r="I614" s="74">
        <f t="shared" si="275"/>
        <v>0</v>
      </c>
      <c r="J614" s="74">
        <f t="shared" si="275"/>
        <v>10000</v>
      </c>
      <c r="K614" s="74">
        <f t="shared" si="275"/>
        <v>0</v>
      </c>
      <c r="L614" s="74">
        <f t="shared" si="275"/>
        <v>26100</v>
      </c>
      <c r="M614" s="74">
        <f t="shared" si="275"/>
        <v>0</v>
      </c>
    </row>
    <row r="615" spans="1:13" s="5" customFormat="1" ht="30">
      <c r="A615" s="108" t="s">
        <v>670</v>
      </c>
      <c r="B615" s="97" t="s">
        <v>285</v>
      </c>
      <c r="C615" s="97" t="s">
        <v>136</v>
      </c>
      <c r="D615" s="96" t="s">
        <v>146</v>
      </c>
      <c r="E615" s="97" t="s">
        <v>972</v>
      </c>
      <c r="F615" s="96" t="s">
        <v>669</v>
      </c>
      <c r="G615" s="97"/>
      <c r="H615" s="74">
        <f t="shared" si="275"/>
        <v>13144.5</v>
      </c>
      <c r="I615" s="74">
        <f t="shared" si="275"/>
        <v>0</v>
      </c>
      <c r="J615" s="74">
        <f t="shared" si="275"/>
        <v>10000</v>
      </c>
      <c r="K615" s="74">
        <f t="shared" si="275"/>
        <v>0</v>
      </c>
      <c r="L615" s="74">
        <f t="shared" si="275"/>
        <v>26100</v>
      </c>
      <c r="M615" s="74">
        <f t="shared" si="275"/>
        <v>0</v>
      </c>
    </row>
    <row r="616" spans="1:13" s="5" customFormat="1" ht="15">
      <c r="A616" s="69" t="s">
        <v>62</v>
      </c>
      <c r="B616" s="97" t="s">
        <v>285</v>
      </c>
      <c r="C616" s="97" t="s">
        <v>136</v>
      </c>
      <c r="D616" s="96" t="s">
        <v>146</v>
      </c>
      <c r="E616" s="97" t="s">
        <v>972</v>
      </c>
      <c r="F616" s="96" t="s">
        <v>669</v>
      </c>
      <c r="G616" s="97" t="s">
        <v>63</v>
      </c>
      <c r="H616" s="74">
        <f>'Пр. 10'!I249</f>
        <v>13144.5</v>
      </c>
      <c r="I616" s="74">
        <f>'Пр. 10'!J249</f>
        <v>0</v>
      </c>
      <c r="J616" s="74">
        <f>'Пр. 10'!K249</f>
        <v>10000</v>
      </c>
      <c r="K616" s="74">
        <f>'Пр. 10'!L249</f>
        <v>0</v>
      </c>
      <c r="L616" s="74">
        <f>'Пр. 10'!M249</f>
        <v>26100</v>
      </c>
      <c r="M616" s="74">
        <f>'Пр. 10'!N249</f>
        <v>0</v>
      </c>
    </row>
    <row r="617" spans="1:13" s="5" customFormat="1" ht="30" hidden="1">
      <c r="A617" s="106" t="s">
        <v>975</v>
      </c>
      <c r="B617" s="97" t="s">
        <v>285</v>
      </c>
      <c r="C617" s="97" t="s">
        <v>136</v>
      </c>
      <c r="D617" s="96" t="s">
        <v>146</v>
      </c>
      <c r="E617" s="97" t="s">
        <v>973</v>
      </c>
      <c r="F617" s="128"/>
      <c r="G617" s="97"/>
      <c r="H617" s="74">
        <f aca="true" t="shared" si="276" ref="H617:M618">H618</f>
        <v>0</v>
      </c>
      <c r="I617" s="74">
        <f t="shared" si="276"/>
        <v>0</v>
      </c>
      <c r="J617" s="74">
        <f t="shared" si="276"/>
        <v>0</v>
      </c>
      <c r="K617" s="74">
        <f t="shared" si="276"/>
        <v>0</v>
      </c>
      <c r="L617" s="74">
        <f t="shared" si="276"/>
        <v>0</v>
      </c>
      <c r="M617" s="74">
        <f t="shared" si="276"/>
        <v>0</v>
      </c>
    </row>
    <row r="618" spans="1:13" s="5" customFormat="1" ht="30" hidden="1">
      <c r="A618" s="108" t="s">
        <v>670</v>
      </c>
      <c r="B618" s="97" t="s">
        <v>285</v>
      </c>
      <c r="C618" s="97" t="s">
        <v>136</v>
      </c>
      <c r="D618" s="96" t="s">
        <v>146</v>
      </c>
      <c r="E618" s="97" t="s">
        <v>973</v>
      </c>
      <c r="F618" s="128">
        <v>200</v>
      </c>
      <c r="G618" s="97"/>
      <c r="H618" s="74">
        <f t="shared" si="276"/>
        <v>0</v>
      </c>
      <c r="I618" s="74">
        <f t="shared" si="276"/>
        <v>0</v>
      </c>
      <c r="J618" s="74">
        <f t="shared" si="276"/>
        <v>0</v>
      </c>
      <c r="K618" s="74">
        <f t="shared" si="276"/>
        <v>0</v>
      </c>
      <c r="L618" s="74">
        <f t="shared" si="276"/>
        <v>0</v>
      </c>
      <c r="M618" s="74">
        <f t="shared" si="276"/>
        <v>0</v>
      </c>
    </row>
    <row r="619" spans="1:13" s="5" customFormat="1" ht="15" hidden="1">
      <c r="A619" s="69" t="s">
        <v>62</v>
      </c>
      <c r="B619" s="97" t="s">
        <v>285</v>
      </c>
      <c r="C619" s="97" t="s">
        <v>136</v>
      </c>
      <c r="D619" s="96" t="s">
        <v>146</v>
      </c>
      <c r="E619" s="97" t="s">
        <v>973</v>
      </c>
      <c r="F619" s="128">
        <v>200</v>
      </c>
      <c r="G619" s="97" t="s">
        <v>63</v>
      </c>
      <c r="H619" s="74">
        <f>'Пр. 10'!I251</f>
        <v>0</v>
      </c>
      <c r="I619" s="74">
        <f>'Пр. 10'!J251</f>
        <v>0</v>
      </c>
      <c r="J619" s="74">
        <f>'Пр. 10'!K251</f>
        <v>0</v>
      </c>
      <c r="K619" s="74">
        <f>'Пр. 10'!L251</f>
        <v>0</v>
      </c>
      <c r="L619" s="74">
        <f>'Пр. 10'!M251</f>
        <v>0</v>
      </c>
      <c r="M619" s="74">
        <f>'Пр. 10'!N251</f>
        <v>0</v>
      </c>
    </row>
    <row r="620" spans="1:13" s="5" customFormat="1" ht="45.75" customHeight="1">
      <c r="A620" s="430" t="s">
        <v>1423</v>
      </c>
      <c r="B620" s="67" t="s">
        <v>285</v>
      </c>
      <c r="C620" s="67" t="s">
        <v>136</v>
      </c>
      <c r="D620" s="67" t="s">
        <v>159</v>
      </c>
      <c r="E620" s="67" t="s">
        <v>149</v>
      </c>
      <c r="F620" s="96"/>
      <c r="G620" s="93"/>
      <c r="H620" s="36">
        <f aca="true" t="shared" si="277" ref="H620:M622">H621</f>
        <v>7623.4</v>
      </c>
      <c r="I620" s="36">
        <f t="shared" si="277"/>
        <v>0</v>
      </c>
      <c r="J620" s="36">
        <f t="shared" si="277"/>
        <v>0</v>
      </c>
      <c r="K620" s="36">
        <f t="shared" si="277"/>
        <v>0</v>
      </c>
      <c r="L620" s="36">
        <f t="shared" si="277"/>
        <v>0</v>
      </c>
      <c r="M620" s="36">
        <f t="shared" si="277"/>
        <v>0</v>
      </c>
    </row>
    <row r="621" spans="1:13" s="5" customFormat="1" ht="15">
      <c r="A621" s="106" t="s">
        <v>1365</v>
      </c>
      <c r="B621" s="96" t="s">
        <v>285</v>
      </c>
      <c r="C621" s="96" t="s">
        <v>136</v>
      </c>
      <c r="D621" s="97" t="s">
        <v>159</v>
      </c>
      <c r="E621" s="97" t="s">
        <v>1366</v>
      </c>
      <c r="F621" s="96"/>
      <c r="G621" s="93"/>
      <c r="H621" s="36">
        <f t="shared" si="277"/>
        <v>7623.4</v>
      </c>
      <c r="I621" s="36">
        <f t="shared" si="277"/>
        <v>0</v>
      </c>
      <c r="J621" s="36">
        <f t="shared" si="277"/>
        <v>0</v>
      </c>
      <c r="K621" s="36">
        <f t="shared" si="277"/>
        <v>0</v>
      </c>
      <c r="L621" s="36">
        <f t="shared" si="277"/>
        <v>0</v>
      </c>
      <c r="M621" s="36">
        <f t="shared" si="277"/>
        <v>0</v>
      </c>
    </row>
    <row r="622" spans="1:13" s="4" customFormat="1" ht="30">
      <c r="A622" s="106" t="s">
        <v>675</v>
      </c>
      <c r="B622" s="96" t="s">
        <v>285</v>
      </c>
      <c r="C622" s="96" t="s">
        <v>136</v>
      </c>
      <c r="D622" s="97" t="s">
        <v>159</v>
      </c>
      <c r="E622" s="97" t="s">
        <v>1366</v>
      </c>
      <c r="F622" s="96" t="s">
        <v>676</v>
      </c>
      <c r="G622" s="97"/>
      <c r="H622" s="74">
        <f t="shared" si="277"/>
        <v>7623.4</v>
      </c>
      <c r="I622" s="74">
        <f t="shared" si="277"/>
        <v>0</v>
      </c>
      <c r="J622" s="74">
        <f t="shared" si="277"/>
        <v>0</v>
      </c>
      <c r="K622" s="74">
        <f t="shared" si="277"/>
        <v>0</v>
      </c>
      <c r="L622" s="74">
        <f t="shared" si="277"/>
        <v>0</v>
      </c>
      <c r="M622" s="74">
        <f t="shared" si="277"/>
        <v>0</v>
      </c>
    </row>
    <row r="623" spans="1:13" s="4" customFormat="1" ht="15">
      <c r="A623" s="104" t="s">
        <v>86</v>
      </c>
      <c r="B623" s="96" t="s">
        <v>285</v>
      </c>
      <c r="C623" s="96" t="s">
        <v>136</v>
      </c>
      <c r="D623" s="97" t="s">
        <v>159</v>
      </c>
      <c r="E623" s="97" t="s">
        <v>1366</v>
      </c>
      <c r="F623" s="96" t="s">
        <v>676</v>
      </c>
      <c r="G623" s="97" t="s">
        <v>87</v>
      </c>
      <c r="H623" s="74">
        <f>'Пр. 10'!I971</f>
        <v>7623.4</v>
      </c>
      <c r="I623" s="74">
        <f>'Пр. 10'!J971</f>
        <v>0</v>
      </c>
      <c r="J623" s="74">
        <f>'Пр. 10'!K971</f>
        <v>0</v>
      </c>
      <c r="K623" s="74">
        <f>'Пр. 10'!L971</f>
        <v>0</v>
      </c>
      <c r="L623" s="74">
        <f>'Пр. 10'!M971</f>
        <v>0</v>
      </c>
      <c r="M623" s="74">
        <f>'Пр. 10'!N971</f>
        <v>0</v>
      </c>
    </row>
    <row r="624" spans="1:13" s="5" customFormat="1" ht="42.75">
      <c r="A624" s="107" t="s">
        <v>327</v>
      </c>
      <c r="B624" s="67" t="s">
        <v>297</v>
      </c>
      <c r="C624" s="67" t="s">
        <v>147</v>
      </c>
      <c r="D624" s="67" t="s">
        <v>148</v>
      </c>
      <c r="E624" s="67" t="s">
        <v>149</v>
      </c>
      <c r="F624" s="67"/>
      <c r="G624" s="93"/>
      <c r="H624" s="36">
        <f aca="true" t="shared" si="278" ref="H624:M624">H639+H660+H625</f>
        <v>17974.8</v>
      </c>
      <c r="I624" s="36">
        <f t="shared" si="278"/>
        <v>0</v>
      </c>
      <c r="J624" s="36">
        <f t="shared" si="278"/>
        <v>3253.8</v>
      </c>
      <c r="K624" s="36">
        <f t="shared" si="278"/>
        <v>0</v>
      </c>
      <c r="L624" s="36">
        <f t="shared" si="278"/>
        <v>1633.3000000000002</v>
      </c>
      <c r="M624" s="36">
        <f t="shared" si="278"/>
        <v>0</v>
      </c>
    </row>
    <row r="625" spans="1:13" s="5" customFormat="1" ht="57">
      <c r="A625" s="124" t="s">
        <v>864</v>
      </c>
      <c r="B625" s="67" t="s">
        <v>297</v>
      </c>
      <c r="C625" s="67" t="s">
        <v>130</v>
      </c>
      <c r="D625" s="67" t="s">
        <v>148</v>
      </c>
      <c r="E625" s="67" t="s">
        <v>149</v>
      </c>
      <c r="F625" s="67"/>
      <c r="G625" s="93"/>
      <c r="H625" s="36">
        <f aca="true" t="shared" si="279" ref="H625:M625">H626</f>
        <v>16408</v>
      </c>
      <c r="I625" s="36">
        <f t="shared" si="279"/>
        <v>0</v>
      </c>
      <c r="J625" s="36">
        <f t="shared" si="279"/>
        <v>1640.5</v>
      </c>
      <c r="K625" s="36">
        <f t="shared" si="279"/>
        <v>0</v>
      </c>
      <c r="L625" s="36">
        <f t="shared" si="279"/>
        <v>0</v>
      </c>
      <c r="M625" s="36">
        <f t="shared" si="279"/>
        <v>0</v>
      </c>
    </row>
    <row r="626" spans="1:13" s="5" customFormat="1" ht="28.5">
      <c r="A626" s="124" t="s">
        <v>829</v>
      </c>
      <c r="B626" s="67" t="s">
        <v>297</v>
      </c>
      <c r="C626" s="67" t="s">
        <v>130</v>
      </c>
      <c r="D626" s="67" t="s">
        <v>285</v>
      </c>
      <c r="E626" s="67" t="s">
        <v>149</v>
      </c>
      <c r="F626" s="67"/>
      <c r="G626" s="93"/>
      <c r="H626" s="36">
        <f aca="true" t="shared" si="280" ref="H626:M626">H627+H630+H636+H633</f>
        <v>16408</v>
      </c>
      <c r="I626" s="36">
        <f t="shared" si="280"/>
        <v>0</v>
      </c>
      <c r="J626" s="36">
        <f t="shared" si="280"/>
        <v>1640.5</v>
      </c>
      <c r="K626" s="36">
        <f t="shared" si="280"/>
        <v>0</v>
      </c>
      <c r="L626" s="36">
        <f t="shared" si="280"/>
        <v>0</v>
      </c>
      <c r="M626" s="36">
        <f t="shared" si="280"/>
        <v>0</v>
      </c>
    </row>
    <row r="627" spans="1:13" s="5" customFormat="1" ht="30">
      <c r="A627" s="106" t="s">
        <v>830</v>
      </c>
      <c r="B627" s="96" t="s">
        <v>297</v>
      </c>
      <c r="C627" s="96" t="s">
        <v>130</v>
      </c>
      <c r="D627" s="96" t="s">
        <v>285</v>
      </c>
      <c r="E627" s="96" t="s">
        <v>449</v>
      </c>
      <c r="F627" s="96"/>
      <c r="G627" s="97"/>
      <c r="H627" s="74">
        <f aca="true" t="shared" si="281" ref="H627:M628">H628</f>
        <v>3000</v>
      </c>
      <c r="I627" s="74">
        <f t="shared" si="281"/>
        <v>0</v>
      </c>
      <c r="J627" s="74">
        <f t="shared" si="281"/>
        <v>1500</v>
      </c>
      <c r="K627" s="74">
        <f t="shared" si="281"/>
        <v>0</v>
      </c>
      <c r="L627" s="74">
        <f t="shared" si="281"/>
        <v>0</v>
      </c>
      <c r="M627" s="74">
        <f t="shared" si="281"/>
        <v>0</v>
      </c>
    </row>
    <row r="628" spans="1:13" s="5" customFormat="1" ht="30">
      <c r="A628" s="106" t="s">
        <v>670</v>
      </c>
      <c r="B628" s="96" t="s">
        <v>297</v>
      </c>
      <c r="C628" s="96" t="s">
        <v>130</v>
      </c>
      <c r="D628" s="96" t="s">
        <v>285</v>
      </c>
      <c r="E628" s="96" t="s">
        <v>449</v>
      </c>
      <c r="F628" s="96" t="s">
        <v>669</v>
      </c>
      <c r="G628" s="97"/>
      <c r="H628" s="74">
        <f t="shared" si="281"/>
        <v>3000</v>
      </c>
      <c r="I628" s="74">
        <f t="shared" si="281"/>
        <v>0</v>
      </c>
      <c r="J628" s="74">
        <f t="shared" si="281"/>
        <v>1500</v>
      </c>
      <c r="K628" s="74">
        <f t="shared" si="281"/>
        <v>0</v>
      </c>
      <c r="L628" s="74">
        <f t="shared" si="281"/>
        <v>0</v>
      </c>
      <c r="M628" s="74">
        <f t="shared" si="281"/>
        <v>0</v>
      </c>
    </row>
    <row r="629" spans="1:13" s="5" customFormat="1" ht="15">
      <c r="A629" s="69" t="s">
        <v>66</v>
      </c>
      <c r="B629" s="96" t="s">
        <v>297</v>
      </c>
      <c r="C629" s="96" t="s">
        <v>130</v>
      </c>
      <c r="D629" s="96" t="s">
        <v>285</v>
      </c>
      <c r="E629" s="96" t="s">
        <v>449</v>
      </c>
      <c r="F629" s="96" t="s">
        <v>669</v>
      </c>
      <c r="G629" s="97" t="s">
        <v>67</v>
      </c>
      <c r="H629" s="74">
        <f>'Пр. 10'!I262</f>
        <v>3000</v>
      </c>
      <c r="I629" s="74">
        <f>'Пр. 10'!J262</f>
        <v>0</v>
      </c>
      <c r="J629" s="74">
        <f>'Пр. 10'!K262</f>
        <v>1500</v>
      </c>
      <c r="K629" s="74">
        <f>'Пр. 10'!L262</f>
        <v>0</v>
      </c>
      <c r="L629" s="74">
        <f>'Пр. 10'!M262</f>
        <v>0</v>
      </c>
      <c r="M629" s="74">
        <f>'Пр. 10'!N262</f>
        <v>0</v>
      </c>
    </row>
    <row r="630" spans="1:13" s="5" customFormat="1" ht="30.75" customHeight="1">
      <c r="A630" s="106" t="s">
        <v>831</v>
      </c>
      <c r="B630" s="96" t="s">
        <v>297</v>
      </c>
      <c r="C630" s="96" t="s">
        <v>130</v>
      </c>
      <c r="D630" s="96" t="s">
        <v>285</v>
      </c>
      <c r="E630" s="96" t="s">
        <v>691</v>
      </c>
      <c r="F630" s="96"/>
      <c r="G630" s="97"/>
      <c r="H630" s="74">
        <f aca="true" t="shared" si="282" ref="H630:M631">H631</f>
        <v>800</v>
      </c>
      <c r="I630" s="74">
        <f t="shared" si="282"/>
        <v>0</v>
      </c>
      <c r="J630" s="74">
        <f t="shared" si="282"/>
        <v>0</v>
      </c>
      <c r="K630" s="74">
        <f t="shared" si="282"/>
        <v>0</v>
      </c>
      <c r="L630" s="74">
        <f t="shared" si="282"/>
        <v>0</v>
      </c>
      <c r="M630" s="74">
        <f t="shared" si="282"/>
        <v>0</v>
      </c>
    </row>
    <row r="631" spans="1:13" s="5" customFormat="1" ht="30">
      <c r="A631" s="106" t="s">
        <v>670</v>
      </c>
      <c r="B631" s="96" t="s">
        <v>297</v>
      </c>
      <c r="C631" s="96" t="s">
        <v>130</v>
      </c>
      <c r="D631" s="96" t="s">
        <v>285</v>
      </c>
      <c r="E631" s="96" t="s">
        <v>691</v>
      </c>
      <c r="F631" s="96" t="s">
        <v>669</v>
      </c>
      <c r="G631" s="97"/>
      <c r="H631" s="74">
        <f t="shared" si="282"/>
        <v>800</v>
      </c>
      <c r="I631" s="74">
        <f t="shared" si="282"/>
        <v>0</v>
      </c>
      <c r="J631" s="74">
        <f t="shared" si="282"/>
        <v>0</v>
      </c>
      <c r="K631" s="74">
        <f t="shared" si="282"/>
        <v>0</v>
      </c>
      <c r="L631" s="74">
        <f t="shared" si="282"/>
        <v>0</v>
      </c>
      <c r="M631" s="74">
        <f t="shared" si="282"/>
        <v>0</v>
      </c>
    </row>
    <row r="632" spans="1:13" s="5" customFormat="1" ht="15">
      <c r="A632" s="69" t="s">
        <v>66</v>
      </c>
      <c r="B632" s="96" t="s">
        <v>297</v>
      </c>
      <c r="C632" s="96" t="s">
        <v>130</v>
      </c>
      <c r="D632" s="96" t="s">
        <v>285</v>
      </c>
      <c r="E632" s="96" t="s">
        <v>691</v>
      </c>
      <c r="F632" s="96" t="s">
        <v>669</v>
      </c>
      <c r="G632" s="97" t="s">
        <v>67</v>
      </c>
      <c r="H632" s="74">
        <f>'Пр. 10'!I264</f>
        <v>800</v>
      </c>
      <c r="I632" s="74">
        <f>'Пр. 10'!J264</f>
        <v>0</v>
      </c>
      <c r="J632" s="74">
        <f>'Пр. 10'!K264</f>
        <v>0</v>
      </c>
      <c r="K632" s="74">
        <f>'Пр. 10'!L264</f>
        <v>0</v>
      </c>
      <c r="L632" s="74">
        <f>'Пр. 10'!M264</f>
        <v>0</v>
      </c>
      <c r="M632" s="74">
        <f>'Пр. 10'!N264</f>
        <v>0</v>
      </c>
    </row>
    <row r="633" spans="1:13" s="5" customFormat="1" ht="45">
      <c r="A633" s="106" t="s">
        <v>1015</v>
      </c>
      <c r="B633" s="96" t="s">
        <v>297</v>
      </c>
      <c r="C633" s="96" t="s">
        <v>130</v>
      </c>
      <c r="D633" s="96" t="s">
        <v>285</v>
      </c>
      <c r="E633" s="96" t="s">
        <v>1014</v>
      </c>
      <c r="F633" s="96"/>
      <c r="G633" s="97"/>
      <c r="H633" s="74">
        <f aca="true" t="shared" si="283" ref="H633:M634">H634</f>
        <v>12500</v>
      </c>
      <c r="I633" s="74">
        <f t="shared" si="283"/>
        <v>0</v>
      </c>
      <c r="J633" s="74">
        <f t="shared" si="283"/>
        <v>0</v>
      </c>
      <c r="K633" s="74">
        <f t="shared" si="283"/>
        <v>0</v>
      </c>
      <c r="L633" s="74">
        <f t="shared" si="283"/>
        <v>0</v>
      </c>
      <c r="M633" s="74">
        <f t="shared" si="283"/>
        <v>0</v>
      </c>
    </row>
    <row r="634" spans="1:13" s="5" customFormat="1" ht="30">
      <c r="A634" s="106" t="s">
        <v>670</v>
      </c>
      <c r="B634" s="96" t="s">
        <v>297</v>
      </c>
      <c r="C634" s="96" t="s">
        <v>130</v>
      </c>
      <c r="D634" s="96" t="s">
        <v>285</v>
      </c>
      <c r="E634" s="96" t="s">
        <v>1014</v>
      </c>
      <c r="F634" s="96" t="s">
        <v>669</v>
      </c>
      <c r="G634" s="97"/>
      <c r="H634" s="74">
        <f t="shared" si="283"/>
        <v>12500</v>
      </c>
      <c r="I634" s="74">
        <f t="shared" si="283"/>
        <v>0</v>
      </c>
      <c r="J634" s="74">
        <f t="shared" si="283"/>
        <v>0</v>
      </c>
      <c r="K634" s="74">
        <f t="shared" si="283"/>
        <v>0</v>
      </c>
      <c r="L634" s="74">
        <f t="shared" si="283"/>
        <v>0</v>
      </c>
      <c r="M634" s="74">
        <f t="shared" si="283"/>
        <v>0</v>
      </c>
    </row>
    <row r="635" spans="1:13" s="5" customFormat="1" ht="15">
      <c r="A635" s="69" t="s">
        <v>66</v>
      </c>
      <c r="B635" s="96" t="s">
        <v>297</v>
      </c>
      <c r="C635" s="96" t="s">
        <v>130</v>
      </c>
      <c r="D635" s="96" t="s">
        <v>285</v>
      </c>
      <c r="E635" s="96" t="s">
        <v>1014</v>
      </c>
      <c r="F635" s="96" t="s">
        <v>669</v>
      </c>
      <c r="G635" s="97" t="s">
        <v>67</v>
      </c>
      <c r="H635" s="74">
        <f>'Пр. 10'!I266</f>
        <v>12500</v>
      </c>
      <c r="I635" s="74">
        <f>'Пр. 10'!J266</f>
        <v>0</v>
      </c>
      <c r="J635" s="74">
        <f>'Пр. 10'!K266</f>
        <v>0</v>
      </c>
      <c r="K635" s="74">
        <f>'Пр. 10'!L266</f>
        <v>0</v>
      </c>
      <c r="L635" s="74">
        <f>'Пр. 10'!M266</f>
        <v>0</v>
      </c>
      <c r="M635" s="74">
        <f>'Пр. 10'!N266</f>
        <v>0</v>
      </c>
    </row>
    <row r="636" spans="1:13" s="5" customFormat="1" ht="15">
      <c r="A636" s="108" t="s">
        <v>1011</v>
      </c>
      <c r="B636" s="97" t="s">
        <v>297</v>
      </c>
      <c r="C636" s="97" t="s">
        <v>130</v>
      </c>
      <c r="D636" s="97" t="s">
        <v>285</v>
      </c>
      <c r="E636" s="97" t="s">
        <v>1012</v>
      </c>
      <c r="F636" s="114"/>
      <c r="G636" s="97"/>
      <c r="H636" s="74">
        <f aca="true" t="shared" si="284" ref="H636:M637">H637</f>
        <v>108</v>
      </c>
      <c r="I636" s="74">
        <f t="shared" si="284"/>
        <v>0</v>
      </c>
      <c r="J636" s="74">
        <f t="shared" si="284"/>
        <v>140.5</v>
      </c>
      <c r="K636" s="74">
        <f t="shared" si="284"/>
        <v>0</v>
      </c>
      <c r="L636" s="74">
        <f t="shared" si="284"/>
        <v>0</v>
      </c>
      <c r="M636" s="74">
        <f t="shared" si="284"/>
        <v>0</v>
      </c>
    </row>
    <row r="637" spans="1:13" s="5" customFormat="1" ht="30">
      <c r="A637" s="108" t="s">
        <v>670</v>
      </c>
      <c r="B637" s="97" t="s">
        <v>297</v>
      </c>
      <c r="C637" s="97" t="s">
        <v>130</v>
      </c>
      <c r="D637" s="97" t="s">
        <v>285</v>
      </c>
      <c r="E637" s="97" t="s">
        <v>1012</v>
      </c>
      <c r="F637" s="114">
        <v>200</v>
      </c>
      <c r="G637" s="97"/>
      <c r="H637" s="74">
        <f t="shared" si="284"/>
        <v>108</v>
      </c>
      <c r="I637" s="74">
        <f t="shared" si="284"/>
        <v>0</v>
      </c>
      <c r="J637" s="74">
        <f t="shared" si="284"/>
        <v>140.5</v>
      </c>
      <c r="K637" s="74">
        <f t="shared" si="284"/>
        <v>0</v>
      </c>
      <c r="L637" s="74">
        <f t="shared" si="284"/>
        <v>0</v>
      </c>
      <c r="M637" s="74">
        <f t="shared" si="284"/>
        <v>0</v>
      </c>
    </row>
    <row r="638" spans="1:13" s="5" customFormat="1" ht="15">
      <c r="A638" s="69" t="s">
        <v>66</v>
      </c>
      <c r="B638" s="97" t="s">
        <v>297</v>
      </c>
      <c r="C638" s="97" t="s">
        <v>130</v>
      </c>
      <c r="D638" s="97" t="s">
        <v>285</v>
      </c>
      <c r="E638" s="97" t="s">
        <v>1012</v>
      </c>
      <c r="F638" s="114">
        <v>200</v>
      </c>
      <c r="G638" s="97" t="s">
        <v>67</v>
      </c>
      <c r="H638" s="74">
        <f>'Пр. 10'!I774</f>
        <v>108</v>
      </c>
      <c r="I638" s="74">
        <f>'Пр. 10'!J774</f>
        <v>0</v>
      </c>
      <c r="J638" s="74">
        <f>'Пр. 10'!K774</f>
        <v>140.5</v>
      </c>
      <c r="K638" s="74">
        <f>'Пр. 10'!L774</f>
        <v>0</v>
      </c>
      <c r="L638" s="74">
        <f>'Пр. 10'!M774</f>
        <v>0</v>
      </c>
      <c r="M638" s="74">
        <f>'Пр. 10'!N774</f>
        <v>0</v>
      </c>
    </row>
    <row r="639" spans="1:13" s="5" customFormat="1" ht="42.75">
      <c r="A639" s="94" t="s">
        <v>764</v>
      </c>
      <c r="B639" s="67" t="s">
        <v>297</v>
      </c>
      <c r="C639" s="67" t="s">
        <v>133</v>
      </c>
      <c r="D639" s="67" t="s">
        <v>148</v>
      </c>
      <c r="E639" s="67" t="s">
        <v>149</v>
      </c>
      <c r="F639" s="67"/>
      <c r="G639" s="93"/>
      <c r="H639" s="36">
        <f aca="true" t="shared" si="285" ref="H639:M639">H640</f>
        <v>1481.9</v>
      </c>
      <c r="I639" s="36">
        <f t="shared" si="285"/>
        <v>0</v>
      </c>
      <c r="J639" s="36">
        <f t="shared" si="285"/>
        <v>1528.4</v>
      </c>
      <c r="K639" s="36">
        <f t="shared" si="285"/>
        <v>0</v>
      </c>
      <c r="L639" s="36">
        <f t="shared" si="285"/>
        <v>1548.4</v>
      </c>
      <c r="M639" s="36">
        <f t="shared" si="285"/>
        <v>0</v>
      </c>
    </row>
    <row r="640" spans="1:13" s="5" customFormat="1" ht="28.5">
      <c r="A640" s="94" t="s">
        <v>765</v>
      </c>
      <c r="B640" s="67" t="s">
        <v>297</v>
      </c>
      <c r="C640" s="67" t="s">
        <v>133</v>
      </c>
      <c r="D640" s="67" t="s">
        <v>146</v>
      </c>
      <c r="E640" s="67" t="s">
        <v>149</v>
      </c>
      <c r="F640" s="67"/>
      <c r="G640" s="93"/>
      <c r="H640" s="36">
        <f aca="true" t="shared" si="286" ref="H640:M640">H641+H651+H645+H654+H657</f>
        <v>1481.9</v>
      </c>
      <c r="I640" s="36">
        <f t="shared" si="286"/>
        <v>0</v>
      </c>
      <c r="J640" s="36">
        <f t="shared" si="286"/>
        <v>1528.4</v>
      </c>
      <c r="K640" s="36">
        <f t="shared" si="286"/>
        <v>0</v>
      </c>
      <c r="L640" s="36">
        <f t="shared" si="286"/>
        <v>1548.4</v>
      </c>
      <c r="M640" s="36">
        <f t="shared" si="286"/>
        <v>0</v>
      </c>
    </row>
    <row r="641" spans="1:13" s="5" customFormat="1" ht="30">
      <c r="A641" s="99" t="s">
        <v>766</v>
      </c>
      <c r="B641" s="96" t="s">
        <v>297</v>
      </c>
      <c r="C641" s="96" t="s">
        <v>133</v>
      </c>
      <c r="D641" s="96" t="s">
        <v>146</v>
      </c>
      <c r="E641" s="97" t="s">
        <v>338</v>
      </c>
      <c r="F641" s="96"/>
      <c r="G641" s="97"/>
      <c r="H641" s="74">
        <f aca="true" t="shared" si="287" ref="H641:M642">H642</f>
        <v>452</v>
      </c>
      <c r="I641" s="74">
        <f t="shared" si="287"/>
        <v>0</v>
      </c>
      <c r="J641" s="74">
        <f t="shared" si="287"/>
        <v>457</v>
      </c>
      <c r="K641" s="74">
        <f t="shared" si="287"/>
        <v>0</v>
      </c>
      <c r="L641" s="74">
        <f t="shared" si="287"/>
        <v>464</v>
      </c>
      <c r="M641" s="74">
        <f t="shared" si="287"/>
        <v>0</v>
      </c>
    </row>
    <row r="642" spans="1:13" s="5" customFormat="1" ht="30">
      <c r="A642" s="99" t="s">
        <v>670</v>
      </c>
      <c r="B642" s="96" t="s">
        <v>297</v>
      </c>
      <c r="C642" s="96" t="s">
        <v>133</v>
      </c>
      <c r="D642" s="96" t="s">
        <v>146</v>
      </c>
      <c r="E642" s="97" t="s">
        <v>338</v>
      </c>
      <c r="F642" s="96" t="s">
        <v>669</v>
      </c>
      <c r="G642" s="97"/>
      <c r="H642" s="74">
        <f t="shared" si="287"/>
        <v>452</v>
      </c>
      <c r="I642" s="74">
        <f t="shared" si="287"/>
        <v>0</v>
      </c>
      <c r="J642" s="74">
        <f t="shared" si="287"/>
        <v>457</v>
      </c>
      <c r="K642" s="74">
        <f t="shared" si="287"/>
        <v>0</v>
      </c>
      <c r="L642" s="74">
        <f t="shared" si="287"/>
        <v>464</v>
      </c>
      <c r="M642" s="74">
        <f t="shared" si="287"/>
        <v>0</v>
      </c>
    </row>
    <row r="643" spans="1:13" s="5" customFormat="1" ht="15">
      <c r="A643" s="99" t="s">
        <v>51</v>
      </c>
      <c r="B643" s="96" t="s">
        <v>297</v>
      </c>
      <c r="C643" s="96" t="s">
        <v>133</v>
      </c>
      <c r="D643" s="96" t="s">
        <v>146</v>
      </c>
      <c r="E643" s="97" t="s">
        <v>338</v>
      </c>
      <c r="F643" s="96" t="s">
        <v>669</v>
      </c>
      <c r="G643" s="97" t="s">
        <v>52</v>
      </c>
      <c r="H643" s="74">
        <f>'Пр. 10'!I76+'Пр. 10'!I642+'Пр. 10'!I807+'Пр. 10'!I828+'Пр. 10'!I1127</f>
        <v>452</v>
      </c>
      <c r="I643" s="74">
        <f>'Пр. 10'!J76+'Пр. 10'!J642+'Пр. 10'!J807+'Пр. 10'!J828+'Пр. 10'!J1127</f>
        <v>0</v>
      </c>
      <c r="J643" s="74">
        <f>'Пр. 10'!K76+'Пр. 10'!K642+'Пр. 10'!K807+'Пр. 10'!K828+'Пр. 10'!K1127</f>
        <v>457</v>
      </c>
      <c r="K643" s="74">
        <f>'Пр. 10'!L76+'Пр. 10'!L642+'Пр. 10'!L807+'Пр. 10'!L828+'Пр. 10'!L1127</f>
        <v>0</v>
      </c>
      <c r="L643" s="74">
        <f>'Пр. 10'!M76+'Пр. 10'!M642+'Пр. 10'!M807+'Пр. 10'!M828+'Пр. 10'!M1127</f>
        <v>464</v>
      </c>
      <c r="M643" s="74">
        <f>'Пр. 10'!N76+'Пр. 10'!N642+'Пр. 10'!N807+'Пр. 10'!N828+'Пр. 10'!N1127</f>
        <v>0</v>
      </c>
    </row>
    <row r="644" spans="1:13" s="5" customFormat="1" ht="30">
      <c r="A644" s="104" t="s">
        <v>339</v>
      </c>
      <c r="B644" s="96" t="s">
        <v>297</v>
      </c>
      <c r="C644" s="96" t="s">
        <v>133</v>
      </c>
      <c r="D644" s="96" t="s">
        <v>146</v>
      </c>
      <c r="E644" s="96" t="s">
        <v>340</v>
      </c>
      <c r="F644" s="96"/>
      <c r="G644" s="97"/>
      <c r="H644" s="74">
        <f aca="true" t="shared" si="288" ref="H644:M644">H645</f>
        <v>699.9</v>
      </c>
      <c r="I644" s="74">
        <f t="shared" si="288"/>
        <v>0</v>
      </c>
      <c r="J644" s="74">
        <f t="shared" si="288"/>
        <v>701.4</v>
      </c>
      <c r="K644" s="74">
        <f t="shared" si="288"/>
        <v>0</v>
      </c>
      <c r="L644" s="74">
        <f t="shared" si="288"/>
        <v>714.4</v>
      </c>
      <c r="M644" s="74">
        <f t="shared" si="288"/>
        <v>0</v>
      </c>
    </row>
    <row r="645" spans="1:13" s="5" customFormat="1" ht="30">
      <c r="A645" s="99" t="s">
        <v>670</v>
      </c>
      <c r="B645" s="96" t="s">
        <v>297</v>
      </c>
      <c r="C645" s="96" t="s">
        <v>133</v>
      </c>
      <c r="D645" s="96" t="s">
        <v>146</v>
      </c>
      <c r="E645" s="96" t="s">
        <v>340</v>
      </c>
      <c r="F645" s="96" t="s">
        <v>669</v>
      </c>
      <c r="G645" s="97"/>
      <c r="H645" s="74">
        <f aca="true" t="shared" si="289" ref="H645:M645">H646+H647+H648+H649+H650</f>
        <v>699.9</v>
      </c>
      <c r="I645" s="74">
        <f t="shared" si="289"/>
        <v>0</v>
      </c>
      <c r="J645" s="74">
        <f t="shared" si="289"/>
        <v>701.4</v>
      </c>
      <c r="K645" s="74">
        <f t="shared" si="289"/>
        <v>0</v>
      </c>
      <c r="L645" s="74">
        <f t="shared" si="289"/>
        <v>714.4</v>
      </c>
      <c r="M645" s="74">
        <f t="shared" si="289"/>
        <v>0</v>
      </c>
    </row>
    <row r="646" spans="1:13" s="5" customFormat="1" ht="45">
      <c r="A646" s="89" t="s">
        <v>41</v>
      </c>
      <c r="B646" s="96" t="s">
        <v>297</v>
      </c>
      <c r="C646" s="96" t="s">
        <v>133</v>
      </c>
      <c r="D646" s="96" t="s">
        <v>146</v>
      </c>
      <c r="E646" s="96">
        <v>10380</v>
      </c>
      <c r="F646" s="96" t="s">
        <v>669</v>
      </c>
      <c r="G646" s="97" t="s">
        <v>42</v>
      </c>
      <c r="H646" s="74">
        <f>'Пр. 10'!I792</f>
        <v>20</v>
      </c>
      <c r="I646" s="74">
        <f>'Пр. 10'!J792</f>
        <v>0</v>
      </c>
      <c r="J646" s="74">
        <f>'Пр. 10'!K792</f>
        <v>20</v>
      </c>
      <c r="K646" s="74">
        <f>'Пр. 10'!L792</f>
        <v>0</v>
      </c>
      <c r="L646" s="74">
        <f>'Пр. 10'!M792</f>
        <v>23</v>
      </c>
      <c r="M646" s="74">
        <f>'Пр. 10'!N792</f>
        <v>0</v>
      </c>
    </row>
    <row r="647" spans="1:13" s="5" customFormat="1" ht="45">
      <c r="A647" s="89" t="s">
        <v>43</v>
      </c>
      <c r="B647" s="96" t="s">
        <v>297</v>
      </c>
      <c r="C647" s="96" t="s">
        <v>133</v>
      </c>
      <c r="D647" s="96" t="s">
        <v>146</v>
      </c>
      <c r="E647" s="96">
        <v>10380</v>
      </c>
      <c r="F647" s="96" t="s">
        <v>669</v>
      </c>
      <c r="G647" s="97" t="s">
        <v>44</v>
      </c>
      <c r="H647" s="74">
        <f>'Пр. 10'!I31</f>
        <v>450</v>
      </c>
      <c r="I647" s="74">
        <f>'Пр. 10'!J31</f>
        <v>0</v>
      </c>
      <c r="J647" s="74">
        <f>'Пр. 10'!K31</f>
        <v>450</v>
      </c>
      <c r="K647" s="74">
        <f>'Пр. 10'!L31</f>
        <v>0</v>
      </c>
      <c r="L647" s="74">
        <f>'Пр. 10'!M31</f>
        <v>450</v>
      </c>
      <c r="M647" s="74">
        <f>'Пр. 10'!N31</f>
        <v>0</v>
      </c>
    </row>
    <row r="648" spans="1:13" s="5" customFormat="1" ht="30">
      <c r="A648" s="70" t="s">
        <v>47</v>
      </c>
      <c r="B648" s="96" t="s">
        <v>297</v>
      </c>
      <c r="C648" s="96" t="s">
        <v>133</v>
      </c>
      <c r="D648" s="96" t="s">
        <v>146</v>
      </c>
      <c r="E648" s="96">
        <v>10380</v>
      </c>
      <c r="F648" s="96" t="s">
        <v>669</v>
      </c>
      <c r="G648" s="97" t="s">
        <v>48</v>
      </c>
      <c r="H648" s="74">
        <f>'Пр. 10'!I617+'Пр. 10'!I1106</f>
        <v>117.5</v>
      </c>
      <c r="I648" s="74">
        <f>'Пр. 10'!J617+'Пр. 10'!J1106</f>
        <v>0</v>
      </c>
      <c r="J648" s="74">
        <f>'Пр. 10'!K617+'Пр. 10'!K1106</f>
        <v>119</v>
      </c>
      <c r="K648" s="74">
        <f>'Пр. 10'!L617+'Пр. 10'!L1106</f>
        <v>0</v>
      </c>
      <c r="L648" s="74">
        <f>'Пр. 10'!M617+'Пр. 10'!M1106</f>
        <v>129</v>
      </c>
      <c r="M648" s="74">
        <f>'Пр. 10'!N617+'Пр. 10'!N1106</f>
        <v>0</v>
      </c>
    </row>
    <row r="649" spans="1:13" s="5" customFormat="1" ht="15">
      <c r="A649" s="99" t="s">
        <v>51</v>
      </c>
      <c r="B649" s="96" t="s">
        <v>297</v>
      </c>
      <c r="C649" s="96" t="s">
        <v>133</v>
      </c>
      <c r="D649" s="96" t="s">
        <v>146</v>
      </c>
      <c r="E649" s="96">
        <v>10380</v>
      </c>
      <c r="F649" s="96" t="s">
        <v>669</v>
      </c>
      <c r="G649" s="97" t="s">
        <v>52</v>
      </c>
      <c r="H649" s="74">
        <f>'Пр. 10'!I737</f>
        <v>62.4</v>
      </c>
      <c r="I649" s="74">
        <f>'Пр. 10'!J737</f>
        <v>0</v>
      </c>
      <c r="J649" s="74">
        <f>'Пр. 10'!K737</f>
        <v>62.4</v>
      </c>
      <c r="K649" s="74">
        <f>'Пр. 10'!L737</f>
        <v>0</v>
      </c>
      <c r="L649" s="74">
        <f>'Пр. 10'!M737</f>
        <v>62.4</v>
      </c>
      <c r="M649" s="74">
        <f>'Пр. 10'!N737</f>
        <v>0</v>
      </c>
    </row>
    <row r="650" spans="1:13" s="5" customFormat="1" ht="15">
      <c r="A650" s="88" t="s">
        <v>94</v>
      </c>
      <c r="B650" s="96" t="s">
        <v>297</v>
      </c>
      <c r="C650" s="96" t="s">
        <v>133</v>
      </c>
      <c r="D650" s="96" t="s">
        <v>146</v>
      </c>
      <c r="E650" s="96">
        <v>10380</v>
      </c>
      <c r="F650" s="96" t="s">
        <v>669</v>
      </c>
      <c r="G650" s="97" t="s">
        <v>95</v>
      </c>
      <c r="H650" s="74">
        <f>'Пр. 10'!I851</f>
        <v>50</v>
      </c>
      <c r="I650" s="74">
        <f>'Пр. 10'!J851</f>
        <v>0</v>
      </c>
      <c r="J650" s="74">
        <f>'Пр. 10'!K851</f>
        <v>50</v>
      </c>
      <c r="K650" s="74">
        <f>'Пр. 10'!L851</f>
        <v>0</v>
      </c>
      <c r="L650" s="74">
        <f>'Пр. 10'!M851</f>
        <v>50</v>
      </c>
      <c r="M650" s="74">
        <f>'Пр. 10'!N851</f>
        <v>0</v>
      </c>
    </row>
    <row r="651" spans="1:13" s="5" customFormat="1" ht="45">
      <c r="A651" s="99" t="s">
        <v>767</v>
      </c>
      <c r="B651" s="96" t="s">
        <v>297</v>
      </c>
      <c r="C651" s="96" t="s">
        <v>133</v>
      </c>
      <c r="D651" s="96" t="s">
        <v>146</v>
      </c>
      <c r="E651" s="97" t="s">
        <v>803</v>
      </c>
      <c r="F651" s="96"/>
      <c r="G651" s="97"/>
      <c r="H651" s="74">
        <f aca="true" t="shared" si="290" ref="H651:M652">H652</f>
        <v>70</v>
      </c>
      <c r="I651" s="74">
        <f t="shared" si="290"/>
        <v>0</v>
      </c>
      <c r="J651" s="74">
        <f t="shared" si="290"/>
        <v>100</v>
      </c>
      <c r="K651" s="74">
        <f t="shared" si="290"/>
        <v>0</v>
      </c>
      <c r="L651" s="74">
        <f t="shared" si="290"/>
        <v>100</v>
      </c>
      <c r="M651" s="74">
        <f t="shared" si="290"/>
        <v>0</v>
      </c>
    </row>
    <row r="652" spans="1:13" s="5" customFormat="1" ht="30">
      <c r="A652" s="99" t="s">
        <v>670</v>
      </c>
      <c r="B652" s="96" t="s">
        <v>297</v>
      </c>
      <c r="C652" s="96" t="s">
        <v>133</v>
      </c>
      <c r="D652" s="96" t="s">
        <v>146</v>
      </c>
      <c r="E652" s="97" t="s">
        <v>803</v>
      </c>
      <c r="F652" s="96" t="s">
        <v>669</v>
      </c>
      <c r="G652" s="97"/>
      <c r="H652" s="74">
        <f t="shared" si="290"/>
        <v>70</v>
      </c>
      <c r="I652" s="74">
        <f t="shared" si="290"/>
        <v>0</v>
      </c>
      <c r="J652" s="74">
        <f t="shared" si="290"/>
        <v>100</v>
      </c>
      <c r="K652" s="74">
        <f t="shared" si="290"/>
        <v>0</v>
      </c>
      <c r="L652" s="74">
        <f t="shared" si="290"/>
        <v>100</v>
      </c>
      <c r="M652" s="74">
        <f t="shared" si="290"/>
        <v>0</v>
      </c>
    </row>
    <row r="653" spans="1:13" s="5" customFormat="1" ht="15">
      <c r="A653" s="99" t="s">
        <v>51</v>
      </c>
      <c r="B653" s="96" t="s">
        <v>297</v>
      </c>
      <c r="C653" s="96" t="s">
        <v>133</v>
      </c>
      <c r="D653" s="96" t="s">
        <v>146</v>
      </c>
      <c r="E653" s="97" t="s">
        <v>803</v>
      </c>
      <c r="F653" s="96" t="s">
        <v>669</v>
      </c>
      <c r="G653" s="97" t="s">
        <v>52</v>
      </c>
      <c r="H653" s="74">
        <f>'Пр. 10'!I78</f>
        <v>70</v>
      </c>
      <c r="I653" s="74">
        <f>'Пр. 10'!J78</f>
        <v>0</v>
      </c>
      <c r="J653" s="74">
        <f>'Пр. 10'!K78</f>
        <v>100</v>
      </c>
      <c r="K653" s="74">
        <f>'Пр. 10'!L78</f>
        <v>0</v>
      </c>
      <c r="L653" s="74">
        <f>'Пр. 10'!M78</f>
        <v>100</v>
      </c>
      <c r="M653" s="74">
        <f>'Пр. 10'!N78</f>
        <v>0</v>
      </c>
    </row>
    <row r="654" spans="1:13" s="5" customFormat="1" ht="30">
      <c r="A654" s="99" t="s">
        <v>768</v>
      </c>
      <c r="B654" s="96" t="s">
        <v>297</v>
      </c>
      <c r="C654" s="96" t="s">
        <v>133</v>
      </c>
      <c r="D654" s="96" t="s">
        <v>146</v>
      </c>
      <c r="E654" s="97" t="s">
        <v>804</v>
      </c>
      <c r="F654" s="96"/>
      <c r="G654" s="97"/>
      <c r="H654" s="74">
        <f aca="true" t="shared" si="291" ref="H654:M655">H655</f>
        <v>100</v>
      </c>
      <c r="I654" s="74">
        <f t="shared" si="291"/>
        <v>0</v>
      </c>
      <c r="J654" s="74">
        <f t="shared" si="291"/>
        <v>100</v>
      </c>
      <c r="K654" s="74">
        <f t="shared" si="291"/>
        <v>0</v>
      </c>
      <c r="L654" s="74">
        <f t="shared" si="291"/>
        <v>100</v>
      </c>
      <c r="M654" s="74">
        <f t="shared" si="291"/>
        <v>0</v>
      </c>
    </row>
    <row r="655" spans="1:13" s="5" customFormat="1" ht="30">
      <c r="A655" s="99" t="s">
        <v>670</v>
      </c>
      <c r="B655" s="96" t="s">
        <v>297</v>
      </c>
      <c r="C655" s="96" t="s">
        <v>133</v>
      </c>
      <c r="D655" s="96" t="s">
        <v>146</v>
      </c>
      <c r="E655" s="97" t="s">
        <v>804</v>
      </c>
      <c r="F655" s="96" t="s">
        <v>669</v>
      </c>
      <c r="G655" s="97"/>
      <c r="H655" s="74">
        <f t="shared" si="291"/>
        <v>100</v>
      </c>
      <c r="I655" s="74">
        <f t="shared" si="291"/>
        <v>0</v>
      </c>
      <c r="J655" s="74">
        <f t="shared" si="291"/>
        <v>100</v>
      </c>
      <c r="K655" s="74">
        <f t="shared" si="291"/>
        <v>0</v>
      </c>
      <c r="L655" s="74">
        <f t="shared" si="291"/>
        <v>100</v>
      </c>
      <c r="M655" s="74">
        <f t="shared" si="291"/>
        <v>0</v>
      </c>
    </row>
    <row r="656" spans="1:13" s="5" customFormat="1" ht="15">
      <c r="A656" s="99" t="s">
        <v>51</v>
      </c>
      <c r="B656" s="96" t="s">
        <v>297</v>
      </c>
      <c r="C656" s="96" t="s">
        <v>133</v>
      </c>
      <c r="D656" s="96" t="s">
        <v>146</v>
      </c>
      <c r="E656" s="97" t="s">
        <v>804</v>
      </c>
      <c r="F656" s="96" t="s">
        <v>669</v>
      </c>
      <c r="G656" s="97" t="s">
        <v>52</v>
      </c>
      <c r="H656" s="74">
        <f>'Пр. 10'!I80</f>
        <v>100</v>
      </c>
      <c r="I656" s="74">
        <f>'Пр. 10'!J80</f>
        <v>0</v>
      </c>
      <c r="J656" s="74">
        <f>'Пр. 10'!K80</f>
        <v>100</v>
      </c>
      <c r="K656" s="74">
        <f>'Пр. 10'!L80</f>
        <v>0</v>
      </c>
      <c r="L656" s="74">
        <f>'Пр. 10'!M80</f>
        <v>100</v>
      </c>
      <c r="M656" s="74">
        <f>'Пр. 10'!N80</f>
        <v>0</v>
      </c>
    </row>
    <row r="657" spans="1:13" s="5" customFormat="1" ht="30">
      <c r="A657" s="99" t="s">
        <v>769</v>
      </c>
      <c r="B657" s="96" t="s">
        <v>297</v>
      </c>
      <c r="C657" s="96" t="s">
        <v>133</v>
      </c>
      <c r="D657" s="96" t="s">
        <v>146</v>
      </c>
      <c r="E657" s="97" t="s">
        <v>805</v>
      </c>
      <c r="F657" s="96"/>
      <c r="G657" s="97"/>
      <c r="H657" s="74">
        <f aca="true" t="shared" si="292" ref="H657:M658">H658</f>
        <v>160</v>
      </c>
      <c r="I657" s="74">
        <f t="shared" si="292"/>
        <v>0</v>
      </c>
      <c r="J657" s="74">
        <f t="shared" si="292"/>
        <v>170</v>
      </c>
      <c r="K657" s="74">
        <f t="shared" si="292"/>
        <v>0</v>
      </c>
      <c r="L657" s="74">
        <f t="shared" si="292"/>
        <v>170</v>
      </c>
      <c r="M657" s="74">
        <f t="shared" si="292"/>
        <v>0</v>
      </c>
    </row>
    <row r="658" spans="1:13" s="5" customFormat="1" ht="30">
      <c r="A658" s="99" t="s">
        <v>670</v>
      </c>
      <c r="B658" s="96" t="s">
        <v>297</v>
      </c>
      <c r="C658" s="96" t="s">
        <v>133</v>
      </c>
      <c r="D658" s="96" t="s">
        <v>146</v>
      </c>
      <c r="E658" s="97" t="s">
        <v>805</v>
      </c>
      <c r="F658" s="96" t="s">
        <v>669</v>
      </c>
      <c r="G658" s="97"/>
      <c r="H658" s="74">
        <f t="shared" si="292"/>
        <v>160</v>
      </c>
      <c r="I658" s="74">
        <f t="shared" si="292"/>
        <v>0</v>
      </c>
      <c r="J658" s="74">
        <f t="shared" si="292"/>
        <v>170</v>
      </c>
      <c r="K658" s="74">
        <f t="shared" si="292"/>
        <v>0</v>
      </c>
      <c r="L658" s="74">
        <f t="shared" si="292"/>
        <v>170</v>
      </c>
      <c r="M658" s="74">
        <f t="shared" si="292"/>
        <v>0</v>
      </c>
    </row>
    <row r="659" spans="1:13" s="5" customFormat="1" ht="15">
      <c r="A659" s="99" t="s">
        <v>51</v>
      </c>
      <c r="B659" s="96" t="s">
        <v>297</v>
      </c>
      <c r="C659" s="96" t="s">
        <v>133</v>
      </c>
      <c r="D659" s="96" t="s">
        <v>146</v>
      </c>
      <c r="E659" s="97" t="s">
        <v>805</v>
      </c>
      <c r="F659" s="96" t="s">
        <v>669</v>
      </c>
      <c r="G659" s="97" t="s">
        <v>52</v>
      </c>
      <c r="H659" s="74">
        <f>'Пр. 10'!I82</f>
        <v>160</v>
      </c>
      <c r="I659" s="74">
        <f>'Пр. 10'!J82</f>
        <v>0</v>
      </c>
      <c r="J659" s="74">
        <f>'Пр. 10'!K82</f>
        <v>170</v>
      </c>
      <c r="K659" s="74">
        <f>'Пр. 10'!L82</f>
        <v>0</v>
      </c>
      <c r="L659" s="74">
        <f>'Пр. 10'!M82</f>
        <v>170</v>
      </c>
      <c r="M659" s="74">
        <f>'Пр. 10'!N82</f>
        <v>0</v>
      </c>
    </row>
    <row r="660" spans="1:13" s="5" customFormat="1" ht="28.5">
      <c r="A660" s="113" t="s">
        <v>811</v>
      </c>
      <c r="B660" s="67" t="s">
        <v>297</v>
      </c>
      <c r="C660" s="67" t="s">
        <v>134</v>
      </c>
      <c r="D660" s="67" t="s">
        <v>148</v>
      </c>
      <c r="E660" s="93" t="s">
        <v>149</v>
      </c>
      <c r="F660" s="67"/>
      <c r="G660" s="93"/>
      <c r="H660" s="36">
        <f aca="true" t="shared" si="293" ref="H660:I663">H661</f>
        <v>84.9</v>
      </c>
      <c r="I660" s="36">
        <f t="shared" si="293"/>
        <v>0</v>
      </c>
      <c r="J660" s="36">
        <f aca="true" t="shared" si="294" ref="J660:M663">J661</f>
        <v>84.9</v>
      </c>
      <c r="K660" s="36">
        <f t="shared" si="294"/>
        <v>0</v>
      </c>
      <c r="L660" s="36">
        <f t="shared" si="294"/>
        <v>84.9</v>
      </c>
      <c r="M660" s="36">
        <f t="shared" si="294"/>
        <v>0</v>
      </c>
    </row>
    <row r="661" spans="1:13" s="5" customFormat="1" ht="28.5">
      <c r="A661" s="113" t="s">
        <v>812</v>
      </c>
      <c r="B661" s="67" t="s">
        <v>297</v>
      </c>
      <c r="C661" s="67" t="s">
        <v>134</v>
      </c>
      <c r="D661" s="67" t="s">
        <v>146</v>
      </c>
      <c r="E661" s="93" t="s">
        <v>149</v>
      </c>
      <c r="F661" s="67"/>
      <c r="G661" s="93"/>
      <c r="H661" s="36">
        <f t="shared" si="293"/>
        <v>84.9</v>
      </c>
      <c r="I661" s="36">
        <f t="shared" si="293"/>
        <v>0</v>
      </c>
      <c r="J661" s="36">
        <f t="shared" si="294"/>
        <v>84.9</v>
      </c>
      <c r="K661" s="36">
        <f t="shared" si="294"/>
        <v>0</v>
      </c>
      <c r="L661" s="36">
        <f t="shared" si="294"/>
        <v>84.9</v>
      </c>
      <c r="M661" s="36">
        <f t="shared" si="294"/>
        <v>0</v>
      </c>
    </row>
    <row r="662" spans="1:13" s="4" customFormat="1" ht="30">
      <c r="A662" s="99" t="s">
        <v>335</v>
      </c>
      <c r="B662" s="96" t="s">
        <v>297</v>
      </c>
      <c r="C662" s="96" t="s">
        <v>134</v>
      </c>
      <c r="D662" s="96" t="s">
        <v>146</v>
      </c>
      <c r="E662" s="97" t="s">
        <v>336</v>
      </c>
      <c r="F662" s="96"/>
      <c r="G662" s="97"/>
      <c r="H662" s="74">
        <f t="shared" si="293"/>
        <v>84.9</v>
      </c>
      <c r="I662" s="74">
        <f t="shared" si="293"/>
        <v>0</v>
      </c>
      <c r="J662" s="74">
        <f t="shared" si="294"/>
        <v>84.9</v>
      </c>
      <c r="K662" s="74">
        <f t="shared" si="294"/>
        <v>0</v>
      </c>
      <c r="L662" s="74">
        <f t="shared" si="294"/>
        <v>84.9</v>
      </c>
      <c r="M662" s="74">
        <f t="shared" si="294"/>
        <v>0</v>
      </c>
    </row>
    <row r="663" spans="1:13" s="4" customFormat="1" ht="30">
      <c r="A663" s="99" t="s">
        <v>670</v>
      </c>
      <c r="B663" s="96" t="s">
        <v>297</v>
      </c>
      <c r="C663" s="96" t="s">
        <v>134</v>
      </c>
      <c r="D663" s="96" t="s">
        <v>146</v>
      </c>
      <c r="E663" s="97" t="s">
        <v>336</v>
      </c>
      <c r="F663" s="96" t="s">
        <v>669</v>
      </c>
      <c r="G663" s="97"/>
      <c r="H663" s="74">
        <f t="shared" si="293"/>
        <v>84.9</v>
      </c>
      <c r="I663" s="74">
        <f t="shared" si="293"/>
        <v>0</v>
      </c>
      <c r="J663" s="74">
        <f t="shared" si="294"/>
        <v>84.9</v>
      </c>
      <c r="K663" s="74">
        <f t="shared" si="294"/>
        <v>0</v>
      </c>
      <c r="L663" s="74">
        <f t="shared" si="294"/>
        <v>84.9</v>
      </c>
      <c r="M663" s="74">
        <f t="shared" si="294"/>
        <v>0</v>
      </c>
    </row>
    <row r="664" spans="1:13" s="4" customFormat="1" ht="15">
      <c r="A664" s="99" t="s">
        <v>66</v>
      </c>
      <c r="B664" s="96" t="s">
        <v>297</v>
      </c>
      <c r="C664" s="96" t="s">
        <v>134</v>
      </c>
      <c r="D664" s="96" t="s">
        <v>146</v>
      </c>
      <c r="E664" s="97" t="s">
        <v>336</v>
      </c>
      <c r="F664" s="96" t="s">
        <v>669</v>
      </c>
      <c r="G664" s="97" t="s">
        <v>67</v>
      </c>
      <c r="H664" s="74">
        <f>'Пр. 10'!I270</f>
        <v>84.9</v>
      </c>
      <c r="I664" s="74">
        <f>'Пр. 10'!J270</f>
        <v>0</v>
      </c>
      <c r="J664" s="74">
        <f>'Пр. 10'!K270</f>
        <v>84.9</v>
      </c>
      <c r="K664" s="74">
        <f>'Пр. 10'!L270</f>
        <v>0</v>
      </c>
      <c r="L664" s="74">
        <f>'Пр. 10'!M270</f>
        <v>84.9</v>
      </c>
      <c r="M664" s="74">
        <f>'Пр. 10'!N270</f>
        <v>0</v>
      </c>
    </row>
    <row r="665" spans="1:13" s="5" customFormat="1" ht="57">
      <c r="A665" s="113" t="s">
        <v>966</v>
      </c>
      <c r="B665" s="67" t="s">
        <v>328</v>
      </c>
      <c r="C665" s="67" t="s">
        <v>147</v>
      </c>
      <c r="D665" s="67" t="s">
        <v>148</v>
      </c>
      <c r="E665" s="93" t="s">
        <v>149</v>
      </c>
      <c r="F665" s="67"/>
      <c r="G665" s="93"/>
      <c r="H665" s="36">
        <f aca="true" t="shared" si="295" ref="H665:M665">H666+H670+H677+H684+H688</f>
        <v>4099.6</v>
      </c>
      <c r="I665" s="36">
        <f t="shared" si="295"/>
        <v>2987</v>
      </c>
      <c r="J665" s="36">
        <f t="shared" si="295"/>
        <v>4457.299999999999</v>
      </c>
      <c r="K665" s="36">
        <f t="shared" si="295"/>
        <v>3344.7</v>
      </c>
      <c r="L665" s="36">
        <f t="shared" si="295"/>
        <v>4467</v>
      </c>
      <c r="M665" s="36">
        <f t="shared" si="295"/>
        <v>3354.4</v>
      </c>
    </row>
    <row r="666" spans="1:13" s="5" customFormat="1" ht="28.5">
      <c r="A666" s="113" t="s">
        <v>789</v>
      </c>
      <c r="B666" s="67" t="s">
        <v>328</v>
      </c>
      <c r="C666" s="67" t="s">
        <v>147</v>
      </c>
      <c r="D666" s="67" t="s">
        <v>146</v>
      </c>
      <c r="E666" s="93" t="s">
        <v>149</v>
      </c>
      <c r="F666" s="67"/>
      <c r="G666" s="93"/>
      <c r="H666" s="36">
        <f aca="true" t="shared" si="296" ref="H666:I668">H667</f>
        <v>2065.2</v>
      </c>
      <c r="I666" s="36">
        <f t="shared" si="296"/>
        <v>1815.2</v>
      </c>
      <c r="J666" s="36">
        <f aca="true" t="shared" si="297" ref="J666:M668">J667</f>
        <v>2436</v>
      </c>
      <c r="K666" s="36">
        <f t="shared" si="297"/>
        <v>2186</v>
      </c>
      <c r="L666" s="36">
        <f t="shared" si="297"/>
        <v>2412</v>
      </c>
      <c r="M666" s="36">
        <f t="shared" si="297"/>
        <v>2162</v>
      </c>
    </row>
    <row r="667" spans="1:13" s="4" customFormat="1" ht="60">
      <c r="A667" s="99" t="s">
        <v>1067</v>
      </c>
      <c r="B667" s="96" t="s">
        <v>328</v>
      </c>
      <c r="C667" s="96" t="s">
        <v>147</v>
      </c>
      <c r="D667" s="96" t="s">
        <v>146</v>
      </c>
      <c r="E667" s="96" t="s">
        <v>513</v>
      </c>
      <c r="F667" s="96"/>
      <c r="G667" s="97"/>
      <c r="H667" s="74">
        <f t="shared" si="296"/>
        <v>2065.2</v>
      </c>
      <c r="I667" s="74">
        <f t="shared" si="296"/>
        <v>1815.2</v>
      </c>
      <c r="J667" s="74">
        <f t="shared" si="297"/>
        <v>2436</v>
      </c>
      <c r="K667" s="74">
        <f t="shared" si="297"/>
        <v>2186</v>
      </c>
      <c r="L667" s="74">
        <f t="shared" si="297"/>
        <v>2412</v>
      </c>
      <c r="M667" s="74">
        <f t="shared" si="297"/>
        <v>2162</v>
      </c>
    </row>
    <row r="668" spans="1:13" s="5" customFormat="1" ht="15">
      <c r="A668" s="99" t="s">
        <v>671</v>
      </c>
      <c r="B668" s="96" t="s">
        <v>328</v>
      </c>
      <c r="C668" s="96" t="s">
        <v>147</v>
      </c>
      <c r="D668" s="96" t="s">
        <v>146</v>
      </c>
      <c r="E668" s="96" t="s">
        <v>513</v>
      </c>
      <c r="F668" s="96" t="s">
        <v>672</v>
      </c>
      <c r="G668" s="97"/>
      <c r="H668" s="74">
        <f t="shared" si="296"/>
        <v>2065.2</v>
      </c>
      <c r="I668" s="74">
        <f t="shared" si="296"/>
        <v>1815.2</v>
      </c>
      <c r="J668" s="74">
        <f t="shared" si="297"/>
        <v>2436</v>
      </c>
      <c r="K668" s="74">
        <f t="shared" si="297"/>
        <v>2186</v>
      </c>
      <c r="L668" s="74">
        <f t="shared" si="297"/>
        <v>2412</v>
      </c>
      <c r="M668" s="74">
        <f t="shared" si="297"/>
        <v>2162</v>
      </c>
    </row>
    <row r="669" spans="1:13" s="5" customFormat="1" ht="15">
      <c r="A669" s="99" t="s">
        <v>66</v>
      </c>
      <c r="B669" s="96" t="s">
        <v>328</v>
      </c>
      <c r="C669" s="96" t="s">
        <v>147</v>
      </c>
      <c r="D669" s="96" t="s">
        <v>146</v>
      </c>
      <c r="E669" s="96" t="s">
        <v>513</v>
      </c>
      <c r="F669" s="96" t="s">
        <v>672</v>
      </c>
      <c r="G669" s="97" t="s">
        <v>67</v>
      </c>
      <c r="H669" s="74">
        <f>'Пр. 10'!I274</f>
        <v>2065.2</v>
      </c>
      <c r="I669" s="74">
        <f>'Пр. 10'!J274</f>
        <v>1815.2</v>
      </c>
      <c r="J669" s="74">
        <f>'Пр. 10'!K274</f>
        <v>2436</v>
      </c>
      <c r="K669" s="74">
        <f>'Пр. 10'!L274</f>
        <v>2186</v>
      </c>
      <c r="L669" s="74">
        <f>'Пр. 10'!M274</f>
        <v>2412</v>
      </c>
      <c r="M669" s="74">
        <f>'Пр. 10'!N274</f>
        <v>2162</v>
      </c>
    </row>
    <row r="670" spans="1:13" s="5" customFormat="1" ht="36" customHeight="1">
      <c r="A670" s="113" t="s">
        <v>790</v>
      </c>
      <c r="B670" s="67" t="s">
        <v>328</v>
      </c>
      <c r="C670" s="67" t="s">
        <v>147</v>
      </c>
      <c r="D670" s="67" t="s">
        <v>159</v>
      </c>
      <c r="E670" s="67" t="s">
        <v>149</v>
      </c>
      <c r="F670" s="67"/>
      <c r="G670" s="93"/>
      <c r="H670" s="36">
        <f aca="true" t="shared" si="298" ref="H670:M670">H671+H674</f>
        <v>300</v>
      </c>
      <c r="I670" s="36">
        <f t="shared" si="298"/>
        <v>0</v>
      </c>
      <c r="J670" s="36">
        <f t="shared" si="298"/>
        <v>300</v>
      </c>
      <c r="K670" s="36">
        <f t="shared" si="298"/>
        <v>0</v>
      </c>
      <c r="L670" s="36">
        <f t="shared" si="298"/>
        <v>300</v>
      </c>
      <c r="M670" s="36">
        <f t="shared" si="298"/>
        <v>0</v>
      </c>
    </row>
    <row r="671" spans="1:13" s="5" customFormat="1" ht="30">
      <c r="A671" s="108" t="s">
        <v>807</v>
      </c>
      <c r="B671" s="96" t="s">
        <v>328</v>
      </c>
      <c r="C671" s="96" t="s">
        <v>147</v>
      </c>
      <c r="D671" s="96" t="s">
        <v>159</v>
      </c>
      <c r="E671" s="96" t="s">
        <v>331</v>
      </c>
      <c r="F671" s="96"/>
      <c r="G671" s="97"/>
      <c r="H671" s="74">
        <f aca="true" t="shared" si="299" ref="H671:M672">H672</f>
        <v>150</v>
      </c>
      <c r="I671" s="74">
        <f t="shared" si="299"/>
        <v>0</v>
      </c>
      <c r="J671" s="74">
        <f t="shared" si="299"/>
        <v>150</v>
      </c>
      <c r="K671" s="74">
        <f t="shared" si="299"/>
        <v>0</v>
      </c>
      <c r="L671" s="74">
        <f t="shared" si="299"/>
        <v>150</v>
      </c>
      <c r="M671" s="74">
        <f t="shared" si="299"/>
        <v>0</v>
      </c>
    </row>
    <row r="672" spans="1:13" s="5" customFormat="1" ht="30">
      <c r="A672" s="112" t="s">
        <v>675</v>
      </c>
      <c r="B672" s="96" t="s">
        <v>328</v>
      </c>
      <c r="C672" s="96" t="s">
        <v>147</v>
      </c>
      <c r="D672" s="96" t="s">
        <v>159</v>
      </c>
      <c r="E672" s="96" t="s">
        <v>331</v>
      </c>
      <c r="F672" s="96" t="s">
        <v>676</v>
      </c>
      <c r="G672" s="97"/>
      <c r="H672" s="74">
        <f t="shared" si="299"/>
        <v>150</v>
      </c>
      <c r="I672" s="74">
        <f t="shared" si="299"/>
        <v>0</v>
      </c>
      <c r="J672" s="74">
        <f t="shared" si="299"/>
        <v>150</v>
      </c>
      <c r="K672" s="74">
        <f t="shared" si="299"/>
        <v>0</v>
      </c>
      <c r="L672" s="74">
        <f t="shared" si="299"/>
        <v>150</v>
      </c>
      <c r="M672" s="74">
        <f t="shared" si="299"/>
        <v>0</v>
      </c>
    </row>
    <row r="673" spans="1:13" s="5" customFormat="1" ht="15">
      <c r="A673" s="99" t="s">
        <v>66</v>
      </c>
      <c r="B673" s="96" t="s">
        <v>328</v>
      </c>
      <c r="C673" s="96" t="s">
        <v>147</v>
      </c>
      <c r="D673" s="96" t="s">
        <v>159</v>
      </c>
      <c r="E673" s="96" t="s">
        <v>331</v>
      </c>
      <c r="F673" s="96" t="s">
        <v>676</v>
      </c>
      <c r="G673" s="97" t="s">
        <v>67</v>
      </c>
      <c r="H673" s="74">
        <f>'Пр. 10'!I277</f>
        <v>150</v>
      </c>
      <c r="I673" s="74">
        <f>'Пр. 10'!J277</f>
        <v>0</v>
      </c>
      <c r="J673" s="74">
        <f>'Пр. 10'!K277</f>
        <v>150</v>
      </c>
      <c r="K673" s="74">
        <f>'Пр. 10'!L277</f>
        <v>0</v>
      </c>
      <c r="L673" s="74">
        <f>'Пр. 10'!M277</f>
        <v>150</v>
      </c>
      <c r="M673" s="74">
        <f>'Пр. 10'!N277</f>
        <v>0</v>
      </c>
    </row>
    <row r="674" spans="1:13" s="5" customFormat="1" ht="75">
      <c r="A674" s="112" t="s">
        <v>960</v>
      </c>
      <c r="B674" s="96" t="s">
        <v>328</v>
      </c>
      <c r="C674" s="96" t="s">
        <v>147</v>
      </c>
      <c r="D674" s="96" t="s">
        <v>159</v>
      </c>
      <c r="E674" s="96" t="s">
        <v>961</v>
      </c>
      <c r="F674" s="96"/>
      <c r="G674" s="97"/>
      <c r="H674" s="74">
        <f aca="true" t="shared" si="300" ref="H674:M675">H675</f>
        <v>150</v>
      </c>
      <c r="I674" s="74">
        <f t="shared" si="300"/>
        <v>0</v>
      </c>
      <c r="J674" s="74">
        <f t="shared" si="300"/>
        <v>150</v>
      </c>
      <c r="K674" s="74">
        <f t="shared" si="300"/>
        <v>0</v>
      </c>
      <c r="L674" s="74">
        <f t="shared" si="300"/>
        <v>150</v>
      </c>
      <c r="M674" s="74">
        <f t="shared" si="300"/>
        <v>0</v>
      </c>
    </row>
    <row r="675" spans="1:13" s="5" customFormat="1" ht="30">
      <c r="A675" s="112" t="s">
        <v>675</v>
      </c>
      <c r="B675" s="96" t="s">
        <v>328</v>
      </c>
      <c r="C675" s="96" t="s">
        <v>147</v>
      </c>
      <c r="D675" s="96" t="s">
        <v>159</v>
      </c>
      <c r="E675" s="96" t="s">
        <v>961</v>
      </c>
      <c r="F675" s="96" t="s">
        <v>676</v>
      </c>
      <c r="G675" s="97"/>
      <c r="H675" s="74">
        <f t="shared" si="300"/>
        <v>150</v>
      </c>
      <c r="I675" s="74">
        <f t="shared" si="300"/>
        <v>0</v>
      </c>
      <c r="J675" s="74">
        <f t="shared" si="300"/>
        <v>150</v>
      </c>
      <c r="K675" s="74">
        <f t="shared" si="300"/>
        <v>0</v>
      </c>
      <c r="L675" s="74">
        <f t="shared" si="300"/>
        <v>150</v>
      </c>
      <c r="M675" s="74">
        <f t="shared" si="300"/>
        <v>0</v>
      </c>
    </row>
    <row r="676" spans="1:13" s="5" customFormat="1" ht="15">
      <c r="A676" s="99" t="s">
        <v>66</v>
      </c>
      <c r="B676" s="96" t="s">
        <v>328</v>
      </c>
      <c r="C676" s="96" t="s">
        <v>147</v>
      </c>
      <c r="D676" s="96" t="s">
        <v>159</v>
      </c>
      <c r="E676" s="96" t="s">
        <v>961</v>
      </c>
      <c r="F676" s="96" t="s">
        <v>676</v>
      </c>
      <c r="G676" s="97" t="s">
        <v>67</v>
      </c>
      <c r="H676" s="74">
        <f>'Пр. 10'!I279</f>
        <v>150</v>
      </c>
      <c r="I676" s="74">
        <f>'Пр. 10'!J279</f>
        <v>0</v>
      </c>
      <c r="J676" s="74">
        <f>'Пр. 10'!K279</f>
        <v>150</v>
      </c>
      <c r="K676" s="74">
        <f>'Пр. 10'!L279</f>
        <v>0</v>
      </c>
      <c r="L676" s="74">
        <f>'Пр. 10'!M279</f>
        <v>150</v>
      </c>
      <c r="M676" s="74">
        <f>'Пр. 10'!N279</f>
        <v>0</v>
      </c>
    </row>
    <row r="677" spans="1:13" s="5" customFormat="1" ht="37.5" customHeight="1">
      <c r="A677" s="113" t="s">
        <v>791</v>
      </c>
      <c r="B677" s="67" t="s">
        <v>328</v>
      </c>
      <c r="C677" s="67" t="s">
        <v>147</v>
      </c>
      <c r="D677" s="67" t="s">
        <v>205</v>
      </c>
      <c r="E677" s="67" t="s">
        <v>149</v>
      </c>
      <c r="F677" s="67"/>
      <c r="G677" s="93"/>
      <c r="H677" s="36">
        <f aca="true" t="shared" si="301" ref="H677:M677">H678+H681</f>
        <v>1010.1</v>
      </c>
      <c r="I677" s="36">
        <f t="shared" si="301"/>
        <v>900</v>
      </c>
      <c r="J677" s="36">
        <f t="shared" si="301"/>
        <v>1010.1</v>
      </c>
      <c r="K677" s="36">
        <f t="shared" si="301"/>
        <v>900</v>
      </c>
      <c r="L677" s="36">
        <f t="shared" si="301"/>
        <v>1010.1</v>
      </c>
      <c r="M677" s="36">
        <f t="shared" si="301"/>
        <v>900</v>
      </c>
    </row>
    <row r="678" spans="1:13" s="5" customFormat="1" ht="45" hidden="1">
      <c r="A678" s="99" t="s">
        <v>792</v>
      </c>
      <c r="B678" s="96" t="s">
        <v>328</v>
      </c>
      <c r="C678" s="96" t="s">
        <v>147</v>
      </c>
      <c r="D678" s="96" t="s">
        <v>205</v>
      </c>
      <c r="E678" s="96" t="s">
        <v>808</v>
      </c>
      <c r="F678" s="96"/>
      <c r="G678" s="97"/>
      <c r="H678" s="74">
        <f aca="true" t="shared" si="302" ref="H678:M679">H679</f>
        <v>0</v>
      </c>
      <c r="I678" s="74">
        <f t="shared" si="302"/>
        <v>0</v>
      </c>
      <c r="J678" s="74">
        <f t="shared" si="302"/>
        <v>0</v>
      </c>
      <c r="K678" s="74">
        <f t="shared" si="302"/>
        <v>0</v>
      </c>
      <c r="L678" s="74">
        <f t="shared" si="302"/>
        <v>0</v>
      </c>
      <c r="M678" s="74">
        <f t="shared" si="302"/>
        <v>0</v>
      </c>
    </row>
    <row r="679" spans="1:13" s="5" customFormat="1" ht="30" hidden="1">
      <c r="A679" s="112" t="s">
        <v>675</v>
      </c>
      <c r="B679" s="96" t="s">
        <v>328</v>
      </c>
      <c r="C679" s="96" t="s">
        <v>147</v>
      </c>
      <c r="D679" s="96" t="s">
        <v>205</v>
      </c>
      <c r="E679" s="96" t="s">
        <v>808</v>
      </c>
      <c r="F679" s="96" t="s">
        <v>676</v>
      </c>
      <c r="G679" s="97"/>
      <c r="H679" s="74">
        <f t="shared" si="302"/>
        <v>0</v>
      </c>
      <c r="I679" s="74">
        <f t="shared" si="302"/>
        <v>0</v>
      </c>
      <c r="J679" s="74">
        <f t="shared" si="302"/>
        <v>0</v>
      </c>
      <c r="K679" s="74">
        <f t="shared" si="302"/>
        <v>0</v>
      </c>
      <c r="L679" s="74">
        <f t="shared" si="302"/>
        <v>0</v>
      </c>
      <c r="M679" s="74">
        <f t="shared" si="302"/>
        <v>0</v>
      </c>
    </row>
    <row r="680" spans="1:13" s="5" customFormat="1" ht="15" hidden="1">
      <c r="A680" s="99" t="s">
        <v>66</v>
      </c>
      <c r="B680" s="96" t="s">
        <v>328</v>
      </c>
      <c r="C680" s="96" t="s">
        <v>147</v>
      </c>
      <c r="D680" s="96" t="s">
        <v>205</v>
      </c>
      <c r="E680" s="96" t="s">
        <v>808</v>
      </c>
      <c r="F680" s="96" t="s">
        <v>676</v>
      </c>
      <c r="G680" s="97" t="s">
        <v>67</v>
      </c>
      <c r="H680" s="74">
        <f>'Пр. 10'!I282</f>
        <v>0</v>
      </c>
      <c r="I680" s="74">
        <f>'Пр. 10'!J282</f>
        <v>0</v>
      </c>
      <c r="J680" s="74">
        <f>'Пр. 10'!K282</f>
        <v>0</v>
      </c>
      <c r="K680" s="74">
        <f>'Пр. 10'!L282</f>
        <v>0</v>
      </c>
      <c r="L680" s="74">
        <f>'Пр. 10'!M282</f>
        <v>0</v>
      </c>
      <c r="M680" s="74">
        <f>'Пр. 10'!N282</f>
        <v>0</v>
      </c>
    </row>
    <row r="681" spans="1:13" s="5" customFormat="1" ht="50.25" customHeight="1">
      <c r="A681" s="112" t="s">
        <v>963</v>
      </c>
      <c r="B681" s="96" t="s">
        <v>328</v>
      </c>
      <c r="C681" s="96" t="s">
        <v>147</v>
      </c>
      <c r="D681" s="96" t="s">
        <v>205</v>
      </c>
      <c r="E681" s="96" t="s">
        <v>962</v>
      </c>
      <c r="F681" s="96"/>
      <c r="G681" s="97"/>
      <c r="H681" s="74">
        <f aca="true" t="shared" si="303" ref="H681:M682">H682</f>
        <v>1010.1</v>
      </c>
      <c r="I681" s="74">
        <f t="shared" si="303"/>
        <v>900</v>
      </c>
      <c r="J681" s="74">
        <f t="shared" si="303"/>
        <v>1010.1</v>
      </c>
      <c r="K681" s="74">
        <f t="shared" si="303"/>
        <v>900</v>
      </c>
      <c r="L681" s="74">
        <f t="shared" si="303"/>
        <v>1010.1</v>
      </c>
      <c r="M681" s="74">
        <f t="shared" si="303"/>
        <v>900</v>
      </c>
    </row>
    <row r="682" spans="1:13" s="5" customFormat="1" ht="15">
      <c r="A682" s="99" t="s">
        <v>671</v>
      </c>
      <c r="B682" s="96" t="s">
        <v>328</v>
      </c>
      <c r="C682" s="96" t="s">
        <v>147</v>
      </c>
      <c r="D682" s="96" t="s">
        <v>205</v>
      </c>
      <c r="E682" s="96" t="s">
        <v>962</v>
      </c>
      <c r="F682" s="96" t="s">
        <v>672</v>
      </c>
      <c r="G682" s="97"/>
      <c r="H682" s="74">
        <f t="shared" si="303"/>
        <v>1010.1</v>
      </c>
      <c r="I682" s="74">
        <f t="shared" si="303"/>
        <v>900</v>
      </c>
      <c r="J682" s="74">
        <f t="shared" si="303"/>
        <v>1010.1</v>
      </c>
      <c r="K682" s="74">
        <f t="shared" si="303"/>
        <v>900</v>
      </c>
      <c r="L682" s="74">
        <f t="shared" si="303"/>
        <v>1010.1</v>
      </c>
      <c r="M682" s="74">
        <f t="shared" si="303"/>
        <v>900</v>
      </c>
    </row>
    <row r="683" spans="1:13" s="5" customFormat="1" ht="15">
      <c r="A683" s="99" t="s">
        <v>66</v>
      </c>
      <c r="B683" s="96" t="s">
        <v>328</v>
      </c>
      <c r="C683" s="96" t="s">
        <v>147</v>
      </c>
      <c r="D683" s="96" t="s">
        <v>205</v>
      </c>
      <c r="E683" s="96" t="s">
        <v>962</v>
      </c>
      <c r="F683" s="96" t="s">
        <v>672</v>
      </c>
      <c r="G683" s="97" t="s">
        <v>67</v>
      </c>
      <c r="H683" s="74">
        <f>'Пр. 10'!I284</f>
        <v>1010.1</v>
      </c>
      <c r="I683" s="74">
        <f>'Пр. 10'!J284</f>
        <v>900</v>
      </c>
      <c r="J683" s="74">
        <f>'Пр. 10'!K284</f>
        <v>1010.1</v>
      </c>
      <c r="K683" s="74">
        <f>'Пр. 10'!L284</f>
        <v>900</v>
      </c>
      <c r="L683" s="74">
        <f>'Пр. 10'!M284</f>
        <v>1010.1</v>
      </c>
      <c r="M683" s="74">
        <f>'Пр. 10'!N284</f>
        <v>900</v>
      </c>
    </row>
    <row r="684" spans="1:13" s="5" customFormat="1" ht="28.5">
      <c r="A684" s="113" t="s">
        <v>793</v>
      </c>
      <c r="B684" s="67" t="s">
        <v>328</v>
      </c>
      <c r="C684" s="67" t="s">
        <v>147</v>
      </c>
      <c r="D684" s="67" t="s">
        <v>222</v>
      </c>
      <c r="E684" s="93" t="s">
        <v>149</v>
      </c>
      <c r="F684" s="67"/>
      <c r="G684" s="93"/>
      <c r="H684" s="36">
        <f aca="true" t="shared" si="304" ref="H684:I686">H685</f>
        <v>324.3</v>
      </c>
      <c r="I684" s="36">
        <f t="shared" si="304"/>
        <v>271.8</v>
      </c>
      <c r="J684" s="36">
        <f aca="true" t="shared" si="305" ref="J684:M686">J685</f>
        <v>311.2</v>
      </c>
      <c r="K684" s="36">
        <f t="shared" si="305"/>
        <v>258.7</v>
      </c>
      <c r="L684" s="36">
        <f t="shared" si="305"/>
        <v>344.9</v>
      </c>
      <c r="M684" s="36">
        <f t="shared" si="305"/>
        <v>292.4</v>
      </c>
    </row>
    <row r="685" spans="1:13" s="5" customFormat="1" ht="45">
      <c r="A685" s="108" t="s">
        <v>1061</v>
      </c>
      <c r="B685" s="96" t="s">
        <v>328</v>
      </c>
      <c r="C685" s="96" t="s">
        <v>147</v>
      </c>
      <c r="D685" s="96" t="s">
        <v>222</v>
      </c>
      <c r="E685" s="96" t="s">
        <v>512</v>
      </c>
      <c r="F685" s="96"/>
      <c r="G685" s="97"/>
      <c r="H685" s="74">
        <f t="shared" si="304"/>
        <v>324.3</v>
      </c>
      <c r="I685" s="74">
        <f t="shared" si="304"/>
        <v>271.8</v>
      </c>
      <c r="J685" s="74">
        <f t="shared" si="305"/>
        <v>311.2</v>
      </c>
      <c r="K685" s="74">
        <f t="shared" si="305"/>
        <v>258.7</v>
      </c>
      <c r="L685" s="74">
        <f t="shared" si="305"/>
        <v>344.9</v>
      </c>
      <c r="M685" s="74">
        <f t="shared" si="305"/>
        <v>292.4</v>
      </c>
    </row>
    <row r="686" spans="1:13" s="5" customFormat="1" ht="30">
      <c r="A686" s="108" t="s">
        <v>675</v>
      </c>
      <c r="B686" s="96" t="s">
        <v>328</v>
      </c>
      <c r="C686" s="96" t="s">
        <v>147</v>
      </c>
      <c r="D686" s="96" t="s">
        <v>222</v>
      </c>
      <c r="E686" s="96" t="s">
        <v>512</v>
      </c>
      <c r="F686" s="96" t="s">
        <v>676</v>
      </c>
      <c r="G686" s="97"/>
      <c r="H686" s="74">
        <f t="shared" si="304"/>
        <v>324.3</v>
      </c>
      <c r="I686" s="74">
        <f t="shared" si="304"/>
        <v>271.8</v>
      </c>
      <c r="J686" s="74">
        <f t="shared" si="305"/>
        <v>311.2</v>
      </c>
      <c r="K686" s="74">
        <f t="shared" si="305"/>
        <v>258.7</v>
      </c>
      <c r="L686" s="74">
        <f t="shared" si="305"/>
        <v>344.9</v>
      </c>
      <c r="M686" s="74">
        <f t="shared" si="305"/>
        <v>292.4</v>
      </c>
    </row>
    <row r="687" spans="1:13" s="5" customFormat="1" ht="15">
      <c r="A687" s="99" t="s">
        <v>66</v>
      </c>
      <c r="B687" s="96" t="s">
        <v>328</v>
      </c>
      <c r="C687" s="96" t="s">
        <v>147</v>
      </c>
      <c r="D687" s="96" t="s">
        <v>222</v>
      </c>
      <c r="E687" s="96" t="s">
        <v>512</v>
      </c>
      <c r="F687" s="96" t="s">
        <v>676</v>
      </c>
      <c r="G687" s="97" t="s">
        <v>67</v>
      </c>
      <c r="H687" s="74">
        <f>'Пр. 10'!I287</f>
        <v>324.3</v>
      </c>
      <c r="I687" s="74">
        <f>'Пр. 10'!J287</f>
        <v>271.8</v>
      </c>
      <c r="J687" s="74">
        <f>'Пр. 10'!K287</f>
        <v>311.2</v>
      </c>
      <c r="K687" s="74">
        <f>'Пр. 10'!L287</f>
        <v>258.7</v>
      </c>
      <c r="L687" s="74">
        <f>'Пр. 10'!M287</f>
        <v>344.9</v>
      </c>
      <c r="M687" s="74">
        <f>'Пр. 10'!N287</f>
        <v>292.4</v>
      </c>
    </row>
    <row r="688" spans="1:13" s="5" customFormat="1" ht="59.25" customHeight="1">
      <c r="A688" s="122" t="s">
        <v>1068</v>
      </c>
      <c r="B688" s="67" t="s">
        <v>328</v>
      </c>
      <c r="C688" s="67" t="s">
        <v>147</v>
      </c>
      <c r="D688" s="67" t="s">
        <v>328</v>
      </c>
      <c r="E688" s="93" t="s">
        <v>149</v>
      </c>
      <c r="F688" s="67"/>
      <c r="G688" s="93"/>
      <c r="H688" s="36">
        <f aca="true" t="shared" si="306" ref="H688:I690">H689</f>
        <v>400</v>
      </c>
      <c r="I688" s="36">
        <f t="shared" si="306"/>
        <v>0</v>
      </c>
      <c r="J688" s="36">
        <f aca="true" t="shared" si="307" ref="J688:M690">J689</f>
        <v>400</v>
      </c>
      <c r="K688" s="36">
        <f t="shared" si="307"/>
        <v>0</v>
      </c>
      <c r="L688" s="36">
        <f t="shared" si="307"/>
        <v>400</v>
      </c>
      <c r="M688" s="36">
        <f t="shared" si="307"/>
        <v>0</v>
      </c>
    </row>
    <row r="689" spans="1:13" s="4" customFormat="1" ht="48" customHeight="1">
      <c r="A689" s="108" t="s">
        <v>1072</v>
      </c>
      <c r="B689" s="96" t="s">
        <v>328</v>
      </c>
      <c r="C689" s="96" t="s">
        <v>147</v>
      </c>
      <c r="D689" s="96" t="s">
        <v>328</v>
      </c>
      <c r="E689" s="97" t="s">
        <v>332</v>
      </c>
      <c r="F689" s="96"/>
      <c r="G689" s="97"/>
      <c r="H689" s="74">
        <f t="shared" si="306"/>
        <v>400</v>
      </c>
      <c r="I689" s="74">
        <f t="shared" si="306"/>
        <v>0</v>
      </c>
      <c r="J689" s="74">
        <f t="shared" si="307"/>
        <v>400</v>
      </c>
      <c r="K689" s="74">
        <f t="shared" si="307"/>
        <v>0</v>
      </c>
      <c r="L689" s="74">
        <f t="shared" si="307"/>
        <v>400</v>
      </c>
      <c r="M689" s="74">
        <f t="shared" si="307"/>
        <v>0</v>
      </c>
    </row>
    <row r="690" spans="1:13" s="4" customFormat="1" ht="30">
      <c r="A690" s="108" t="s">
        <v>670</v>
      </c>
      <c r="B690" s="96" t="s">
        <v>328</v>
      </c>
      <c r="C690" s="96" t="s">
        <v>147</v>
      </c>
      <c r="D690" s="96" t="s">
        <v>328</v>
      </c>
      <c r="E690" s="97" t="s">
        <v>332</v>
      </c>
      <c r="F690" s="96" t="s">
        <v>669</v>
      </c>
      <c r="G690" s="97"/>
      <c r="H690" s="74">
        <f t="shared" si="306"/>
        <v>400</v>
      </c>
      <c r="I690" s="74">
        <f t="shared" si="306"/>
        <v>0</v>
      </c>
      <c r="J690" s="74">
        <f t="shared" si="307"/>
        <v>400</v>
      </c>
      <c r="K690" s="74">
        <f t="shared" si="307"/>
        <v>0</v>
      </c>
      <c r="L690" s="74">
        <f t="shared" si="307"/>
        <v>400</v>
      </c>
      <c r="M690" s="74">
        <f t="shared" si="307"/>
        <v>0</v>
      </c>
    </row>
    <row r="691" spans="1:13" s="4" customFormat="1" ht="15">
      <c r="A691" s="99" t="s">
        <v>66</v>
      </c>
      <c r="B691" s="96" t="s">
        <v>328</v>
      </c>
      <c r="C691" s="96" t="s">
        <v>147</v>
      </c>
      <c r="D691" s="96" t="s">
        <v>328</v>
      </c>
      <c r="E691" s="97" t="s">
        <v>332</v>
      </c>
      <c r="F691" s="96" t="s">
        <v>669</v>
      </c>
      <c r="G691" s="97" t="s">
        <v>67</v>
      </c>
      <c r="H691" s="74">
        <f>'Пр. 10'!I290</f>
        <v>400</v>
      </c>
      <c r="I691" s="74">
        <f>'Пр. 10'!J290</f>
        <v>0</v>
      </c>
      <c r="J691" s="74">
        <f>'Пр. 10'!K290</f>
        <v>400</v>
      </c>
      <c r="K691" s="74">
        <f>'Пр. 10'!L290</f>
        <v>0</v>
      </c>
      <c r="L691" s="74">
        <f>'Пр. 10'!M290</f>
        <v>400</v>
      </c>
      <c r="M691" s="74">
        <f>'Пр. 10'!N290</f>
        <v>0</v>
      </c>
    </row>
    <row r="692" spans="1:13" s="4" customFormat="1" ht="28.5">
      <c r="A692" s="107" t="s">
        <v>139</v>
      </c>
      <c r="B692" s="67" t="s">
        <v>337</v>
      </c>
      <c r="C692" s="67" t="s">
        <v>147</v>
      </c>
      <c r="D692" s="67" t="s">
        <v>148</v>
      </c>
      <c r="E692" s="67" t="s">
        <v>149</v>
      </c>
      <c r="F692" s="67"/>
      <c r="G692" s="93"/>
      <c r="H692" s="36">
        <f aca="true" t="shared" si="308" ref="H692:M692">H693+H709</f>
        <v>6185.599999999999</v>
      </c>
      <c r="I692" s="36">
        <f t="shared" si="308"/>
        <v>4685.9</v>
      </c>
      <c r="J692" s="36">
        <f t="shared" si="308"/>
        <v>6069.400000000001</v>
      </c>
      <c r="K692" s="36">
        <f t="shared" si="308"/>
        <v>4891.200000000001</v>
      </c>
      <c r="L692" s="36">
        <f t="shared" si="308"/>
        <v>6356.700000000001</v>
      </c>
      <c r="M692" s="36">
        <f t="shared" si="308"/>
        <v>5084.200000000001</v>
      </c>
    </row>
    <row r="693" spans="1:13" s="4" customFormat="1" ht="28.5">
      <c r="A693" s="94" t="s">
        <v>342</v>
      </c>
      <c r="B693" s="67" t="s">
        <v>337</v>
      </c>
      <c r="C693" s="67" t="s">
        <v>130</v>
      </c>
      <c r="D693" s="67" t="s">
        <v>148</v>
      </c>
      <c r="E693" s="67" t="s">
        <v>149</v>
      </c>
      <c r="F693" s="67"/>
      <c r="G693" s="93"/>
      <c r="H693" s="36">
        <f aca="true" t="shared" si="309" ref="H693:M693">H694+H705</f>
        <v>5065.9</v>
      </c>
      <c r="I693" s="36">
        <f t="shared" si="309"/>
        <v>4685.9</v>
      </c>
      <c r="J693" s="36">
        <f t="shared" si="309"/>
        <v>4891.200000000001</v>
      </c>
      <c r="K693" s="36">
        <f t="shared" si="309"/>
        <v>4891.200000000001</v>
      </c>
      <c r="L693" s="36">
        <f t="shared" si="309"/>
        <v>5084.200000000001</v>
      </c>
      <c r="M693" s="36">
        <f t="shared" si="309"/>
        <v>5084.200000000001</v>
      </c>
    </row>
    <row r="694" spans="1:13" s="5" customFormat="1" ht="28.5">
      <c r="A694" s="94" t="s">
        <v>343</v>
      </c>
      <c r="B694" s="67" t="s">
        <v>337</v>
      </c>
      <c r="C694" s="67" t="s">
        <v>130</v>
      </c>
      <c r="D694" s="67" t="s">
        <v>146</v>
      </c>
      <c r="E694" s="67" t="s">
        <v>149</v>
      </c>
      <c r="F694" s="67"/>
      <c r="G694" s="93"/>
      <c r="H694" s="36">
        <f aca="true" t="shared" si="310" ref="H694:M694">H695+H700</f>
        <v>4685.9</v>
      </c>
      <c r="I694" s="36">
        <f t="shared" si="310"/>
        <v>4685.9</v>
      </c>
      <c r="J694" s="36">
        <f t="shared" si="310"/>
        <v>4891.200000000001</v>
      </c>
      <c r="K694" s="36">
        <f t="shared" si="310"/>
        <v>4891.200000000001</v>
      </c>
      <c r="L694" s="36">
        <f t="shared" si="310"/>
        <v>5084.200000000001</v>
      </c>
      <c r="M694" s="36">
        <f t="shared" si="310"/>
        <v>5084.200000000001</v>
      </c>
    </row>
    <row r="695" spans="1:13" s="4" customFormat="1" ht="30">
      <c r="A695" s="104" t="s">
        <v>344</v>
      </c>
      <c r="B695" s="96" t="s">
        <v>337</v>
      </c>
      <c r="C695" s="96" t="s">
        <v>130</v>
      </c>
      <c r="D695" s="96" t="s">
        <v>146</v>
      </c>
      <c r="E695" s="96" t="s">
        <v>345</v>
      </c>
      <c r="F695" s="96"/>
      <c r="G695" s="97"/>
      <c r="H695" s="74">
        <f aca="true" t="shared" si="311" ref="H695:M695">H696+H698</f>
        <v>3866.6</v>
      </c>
      <c r="I695" s="74">
        <f t="shared" si="311"/>
        <v>3866.6</v>
      </c>
      <c r="J695" s="74">
        <f t="shared" si="311"/>
        <v>4021.2000000000003</v>
      </c>
      <c r="K695" s="74">
        <f t="shared" si="311"/>
        <v>4021.2000000000003</v>
      </c>
      <c r="L695" s="74">
        <f t="shared" si="311"/>
        <v>4182.1</v>
      </c>
      <c r="M695" s="74">
        <f t="shared" si="311"/>
        <v>4182.1</v>
      </c>
    </row>
    <row r="696" spans="1:13" s="4" customFormat="1" ht="60">
      <c r="A696" s="99" t="s">
        <v>667</v>
      </c>
      <c r="B696" s="96" t="s">
        <v>337</v>
      </c>
      <c r="C696" s="96" t="s">
        <v>130</v>
      </c>
      <c r="D696" s="96" t="s">
        <v>146</v>
      </c>
      <c r="E696" s="96" t="s">
        <v>345</v>
      </c>
      <c r="F696" s="96" t="s">
        <v>668</v>
      </c>
      <c r="G696" s="97"/>
      <c r="H696" s="74">
        <f aca="true" t="shared" si="312" ref="H696:M696">H697</f>
        <v>3673.6</v>
      </c>
      <c r="I696" s="74">
        <f t="shared" si="312"/>
        <v>3673.6</v>
      </c>
      <c r="J696" s="74">
        <f t="shared" si="312"/>
        <v>3820.9</v>
      </c>
      <c r="K696" s="74">
        <f t="shared" si="312"/>
        <v>3820.9</v>
      </c>
      <c r="L696" s="74">
        <f t="shared" si="312"/>
        <v>3973.8</v>
      </c>
      <c r="M696" s="74">
        <f t="shared" si="312"/>
        <v>3973.8</v>
      </c>
    </row>
    <row r="697" spans="1:13" s="4" customFormat="1" ht="45">
      <c r="A697" s="99" t="s">
        <v>43</v>
      </c>
      <c r="B697" s="96" t="s">
        <v>337</v>
      </c>
      <c r="C697" s="96" t="s">
        <v>130</v>
      </c>
      <c r="D697" s="96" t="s">
        <v>146</v>
      </c>
      <c r="E697" s="96" t="s">
        <v>345</v>
      </c>
      <c r="F697" s="96" t="s">
        <v>668</v>
      </c>
      <c r="G697" s="97" t="s">
        <v>44</v>
      </c>
      <c r="H697" s="74">
        <f>'Пр. 10'!I36</f>
        <v>3673.6</v>
      </c>
      <c r="I697" s="74">
        <f>'Пр. 10'!J36</f>
        <v>3673.6</v>
      </c>
      <c r="J697" s="74">
        <f>'Пр. 10'!K36</f>
        <v>3820.9</v>
      </c>
      <c r="K697" s="74">
        <f>'Пр. 10'!L36</f>
        <v>3820.9</v>
      </c>
      <c r="L697" s="74">
        <f>'Пр. 10'!M36</f>
        <v>3973.8</v>
      </c>
      <c r="M697" s="74">
        <f>'Пр. 10'!N36</f>
        <v>3973.8</v>
      </c>
    </row>
    <row r="698" spans="1:13" s="4" customFormat="1" ht="30">
      <c r="A698" s="99" t="s">
        <v>670</v>
      </c>
      <c r="B698" s="96" t="s">
        <v>337</v>
      </c>
      <c r="C698" s="96" t="s">
        <v>130</v>
      </c>
      <c r="D698" s="96" t="s">
        <v>146</v>
      </c>
      <c r="E698" s="96" t="s">
        <v>345</v>
      </c>
      <c r="F698" s="96" t="s">
        <v>669</v>
      </c>
      <c r="G698" s="97"/>
      <c r="H698" s="74">
        <f aca="true" t="shared" si="313" ref="H698:M698">H699</f>
        <v>193</v>
      </c>
      <c r="I698" s="74">
        <f t="shared" si="313"/>
        <v>193</v>
      </c>
      <c r="J698" s="74">
        <f t="shared" si="313"/>
        <v>200.3</v>
      </c>
      <c r="K698" s="74">
        <f t="shared" si="313"/>
        <v>200.3</v>
      </c>
      <c r="L698" s="74">
        <f t="shared" si="313"/>
        <v>208.3</v>
      </c>
      <c r="M698" s="74">
        <f t="shared" si="313"/>
        <v>208.3</v>
      </c>
    </row>
    <row r="699" spans="1:13" s="4" customFormat="1" ht="45">
      <c r="A699" s="99" t="s">
        <v>43</v>
      </c>
      <c r="B699" s="96" t="s">
        <v>337</v>
      </c>
      <c r="C699" s="96" t="s">
        <v>130</v>
      </c>
      <c r="D699" s="96" t="s">
        <v>146</v>
      </c>
      <c r="E699" s="96" t="s">
        <v>345</v>
      </c>
      <c r="F699" s="96" t="s">
        <v>669</v>
      </c>
      <c r="G699" s="97" t="s">
        <v>44</v>
      </c>
      <c r="H699" s="74">
        <f>'Пр. 10'!I37</f>
        <v>193</v>
      </c>
      <c r="I699" s="74">
        <f>'Пр. 10'!J37</f>
        <v>193</v>
      </c>
      <c r="J699" s="74">
        <f>'Пр. 10'!K37</f>
        <v>200.3</v>
      </c>
      <c r="K699" s="74">
        <f>'Пр. 10'!L37</f>
        <v>200.3</v>
      </c>
      <c r="L699" s="74">
        <f>'Пр. 10'!M37</f>
        <v>208.3</v>
      </c>
      <c r="M699" s="74">
        <f>'Пр. 10'!N37</f>
        <v>208.3</v>
      </c>
    </row>
    <row r="700" spans="1:13" s="4" customFormat="1" ht="15">
      <c r="A700" s="104" t="s">
        <v>346</v>
      </c>
      <c r="B700" s="96" t="s">
        <v>337</v>
      </c>
      <c r="C700" s="96" t="s">
        <v>130</v>
      </c>
      <c r="D700" s="96" t="s">
        <v>146</v>
      </c>
      <c r="E700" s="96" t="s">
        <v>347</v>
      </c>
      <c r="F700" s="96"/>
      <c r="G700" s="97"/>
      <c r="H700" s="74">
        <f aca="true" t="shared" si="314" ref="H700:M700">H701+H703</f>
        <v>819.3000000000001</v>
      </c>
      <c r="I700" s="74">
        <f t="shared" si="314"/>
        <v>819.3000000000001</v>
      </c>
      <c r="J700" s="74">
        <f t="shared" si="314"/>
        <v>870</v>
      </c>
      <c r="K700" s="74">
        <f t="shared" si="314"/>
        <v>870</v>
      </c>
      <c r="L700" s="74">
        <f t="shared" si="314"/>
        <v>902.1</v>
      </c>
      <c r="M700" s="74">
        <f t="shared" si="314"/>
        <v>902.1</v>
      </c>
    </row>
    <row r="701" spans="1:13" s="4" customFormat="1" ht="60">
      <c r="A701" s="99" t="s">
        <v>667</v>
      </c>
      <c r="B701" s="96" t="s">
        <v>337</v>
      </c>
      <c r="C701" s="96" t="s">
        <v>130</v>
      </c>
      <c r="D701" s="96" t="s">
        <v>146</v>
      </c>
      <c r="E701" s="96" t="s">
        <v>347</v>
      </c>
      <c r="F701" s="96" t="s">
        <v>668</v>
      </c>
      <c r="G701" s="97"/>
      <c r="H701" s="74">
        <f aca="true" t="shared" si="315" ref="H701:M701">H702</f>
        <v>775.1</v>
      </c>
      <c r="I701" s="74">
        <f t="shared" si="315"/>
        <v>775.1</v>
      </c>
      <c r="J701" s="74">
        <f t="shared" si="315"/>
        <v>823</v>
      </c>
      <c r="K701" s="74">
        <f t="shared" si="315"/>
        <v>823</v>
      </c>
      <c r="L701" s="74">
        <f t="shared" si="315"/>
        <v>853.4</v>
      </c>
      <c r="M701" s="74">
        <f t="shared" si="315"/>
        <v>853.4</v>
      </c>
    </row>
    <row r="702" spans="1:13" s="4" customFormat="1" ht="45">
      <c r="A702" s="99" t="s">
        <v>43</v>
      </c>
      <c r="B702" s="96" t="s">
        <v>337</v>
      </c>
      <c r="C702" s="96" t="s">
        <v>130</v>
      </c>
      <c r="D702" s="96" t="s">
        <v>146</v>
      </c>
      <c r="E702" s="96" t="s">
        <v>347</v>
      </c>
      <c r="F702" s="96" t="s">
        <v>668</v>
      </c>
      <c r="G702" s="97" t="s">
        <v>44</v>
      </c>
      <c r="H702" s="74">
        <f>'Пр. 10'!I39</f>
        <v>775.1</v>
      </c>
      <c r="I702" s="74">
        <f>'Пр. 10'!J39</f>
        <v>775.1</v>
      </c>
      <c r="J702" s="74">
        <f>'Пр. 10'!K39</f>
        <v>823</v>
      </c>
      <c r="K702" s="74">
        <f>'Пр. 10'!L39</f>
        <v>823</v>
      </c>
      <c r="L702" s="74">
        <f>'Пр. 10'!M39</f>
        <v>853.4</v>
      </c>
      <c r="M702" s="74">
        <f>'Пр. 10'!N39</f>
        <v>853.4</v>
      </c>
    </row>
    <row r="703" spans="1:13" s="4" customFormat="1" ht="30">
      <c r="A703" s="99" t="s">
        <v>670</v>
      </c>
      <c r="B703" s="96" t="s">
        <v>337</v>
      </c>
      <c r="C703" s="96" t="s">
        <v>130</v>
      </c>
      <c r="D703" s="96" t="s">
        <v>146</v>
      </c>
      <c r="E703" s="96" t="s">
        <v>347</v>
      </c>
      <c r="F703" s="96" t="s">
        <v>669</v>
      </c>
      <c r="G703" s="97"/>
      <c r="H703" s="74">
        <f aca="true" t="shared" si="316" ref="H703:M703">H704</f>
        <v>44.2</v>
      </c>
      <c r="I703" s="74">
        <f t="shared" si="316"/>
        <v>44.2</v>
      </c>
      <c r="J703" s="74">
        <f t="shared" si="316"/>
        <v>47</v>
      </c>
      <c r="K703" s="74">
        <f t="shared" si="316"/>
        <v>47</v>
      </c>
      <c r="L703" s="74">
        <f t="shared" si="316"/>
        <v>48.7</v>
      </c>
      <c r="M703" s="74">
        <f t="shared" si="316"/>
        <v>48.7</v>
      </c>
    </row>
    <row r="704" spans="1:13" s="4" customFormat="1" ht="45">
      <c r="A704" s="99" t="s">
        <v>43</v>
      </c>
      <c r="B704" s="96" t="s">
        <v>337</v>
      </c>
      <c r="C704" s="96" t="s">
        <v>130</v>
      </c>
      <c r="D704" s="96" t="s">
        <v>146</v>
      </c>
      <c r="E704" s="96" t="s">
        <v>347</v>
      </c>
      <c r="F704" s="96" t="s">
        <v>669</v>
      </c>
      <c r="G704" s="97" t="s">
        <v>44</v>
      </c>
      <c r="H704" s="74">
        <f>'Пр. 10'!I40</f>
        <v>44.2</v>
      </c>
      <c r="I704" s="74">
        <f>'Пр. 10'!J40</f>
        <v>44.2</v>
      </c>
      <c r="J704" s="74">
        <f>'Пр. 10'!K40</f>
        <v>47</v>
      </c>
      <c r="K704" s="74">
        <f>'Пр. 10'!L40</f>
        <v>47</v>
      </c>
      <c r="L704" s="74">
        <f>'Пр. 10'!M40</f>
        <v>48.7</v>
      </c>
      <c r="M704" s="74">
        <f>'Пр. 10'!N40</f>
        <v>48.7</v>
      </c>
    </row>
    <row r="705" spans="1:13" s="4" customFormat="1" ht="28.5">
      <c r="A705" s="121" t="s">
        <v>1006</v>
      </c>
      <c r="B705" s="67" t="s">
        <v>337</v>
      </c>
      <c r="C705" s="67" t="s">
        <v>130</v>
      </c>
      <c r="D705" s="67" t="s">
        <v>159</v>
      </c>
      <c r="E705" s="67" t="s">
        <v>149</v>
      </c>
      <c r="F705" s="67"/>
      <c r="G705" s="93"/>
      <c r="H705" s="36">
        <f aca="true" t="shared" si="317" ref="H705:M707">H706</f>
        <v>380</v>
      </c>
      <c r="I705" s="36">
        <f t="shared" si="317"/>
        <v>0</v>
      </c>
      <c r="J705" s="36">
        <f t="shared" si="317"/>
        <v>0</v>
      </c>
      <c r="K705" s="36">
        <f t="shared" si="317"/>
        <v>0</v>
      </c>
      <c r="L705" s="36">
        <f t="shared" si="317"/>
        <v>0</v>
      </c>
      <c r="M705" s="36">
        <f t="shared" si="317"/>
        <v>0</v>
      </c>
    </row>
    <row r="706" spans="1:13" s="4" customFormat="1" ht="30">
      <c r="A706" s="106" t="s">
        <v>1007</v>
      </c>
      <c r="B706" s="96" t="s">
        <v>337</v>
      </c>
      <c r="C706" s="96" t="s">
        <v>130</v>
      </c>
      <c r="D706" s="96" t="s">
        <v>159</v>
      </c>
      <c r="E706" s="96" t="s">
        <v>1008</v>
      </c>
      <c r="F706" s="96"/>
      <c r="G706" s="97"/>
      <c r="H706" s="74">
        <f t="shared" si="317"/>
        <v>380</v>
      </c>
      <c r="I706" s="74">
        <f t="shared" si="317"/>
        <v>0</v>
      </c>
      <c r="J706" s="74">
        <f t="shared" si="317"/>
        <v>0</v>
      </c>
      <c r="K706" s="74">
        <f t="shared" si="317"/>
        <v>0</v>
      </c>
      <c r="L706" s="74">
        <f t="shared" si="317"/>
        <v>0</v>
      </c>
      <c r="M706" s="74">
        <f t="shared" si="317"/>
        <v>0</v>
      </c>
    </row>
    <row r="707" spans="1:13" s="4" customFormat="1" ht="30">
      <c r="A707" s="108" t="s">
        <v>670</v>
      </c>
      <c r="B707" s="96" t="s">
        <v>337</v>
      </c>
      <c r="C707" s="96" t="s">
        <v>130</v>
      </c>
      <c r="D707" s="96" t="s">
        <v>159</v>
      </c>
      <c r="E707" s="96" t="s">
        <v>1008</v>
      </c>
      <c r="F707" s="96" t="s">
        <v>669</v>
      </c>
      <c r="G707" s="97"/>
      <c r="H707" s="74">
        <f t="shared" si="317"/>
        <v>380</v>
      </c>
      <c r="I707" s="74">
        <f t="shared" si="317"/>
        <v>0</v>
      </c>
      <c r="J707" s="74">
        <f t="shared" si="317"/>
        <v>0</v>
      </c>
      <c r="K707" s="74">
        <f t="shared" si="317"/>
        <v>0</v>
      </c>
      <c r="L707" s="74">
        <f t="shared" si="317"/>
        <v>0</v>
      </c>
      <c r="M707" s="74">
        <f t="shared" si="317"/>
        <v>0</v>
      </c>
    </row>
    <row r="708" spans="1:13" s="4" customFormat="1" ht="30">
      <c r="A708" s="70" t="s">
        <v>1417</v>
      </c>
      <c r="B708" s="96" t="s">
        <v>337</v>
      </c>
      <c r="C708" s="96" t="s">
        <v>130</v>
      </c>
      <c r="D708" s="96" t="s">
        <v>159</v>
      </c>
      <c r="E708" s="96" t="s">
        <v>1008</v>
      </c>
      <c r="F708" s="96" t="s">
        <v>669</v>
      </c>
      <c r="G708" s="97" t="s">
        <v>1416</v>
      </c>
      <c r="H708" s="74">
        <f>'Пр. 10'!I182</f>
        <v>380</v>
      </c>
      <c r="I708" s="74">
        <f>'Пр. 10'!J182</f>
        <v>0</v>
      </c>
      <c r="J708" s="74">
        <f>'Пр. 10'!K182</f>
        <v>0</v>
      </c>
      <c r="K708" s="74">
        <f>'Пр. 10'!L182</f>
        <v>0</v>
      </c>
      <c r="L708" s="74">
        <f>'Пр. 10'!M182</f>
        <v>0</v>
      </c>
      <c r="M708" s="74">
        <f>'Пр. 10'!N182</f>
        <v>0</v>
      </c>
    </row>
    <row r="709" spans="1:13" s="4" customFormat="1" ht="71.25">
      <c r="A709" s="94" t="s">
        <v>762</v>
      </c>
      <c r="B709" s="67" t="s">
        <v>337</v>
      </c>
      <c r="C709" s="67" t="s">
        <v>131</v>
      </c>
      <c r="D709" s="67" t="s">
        <v>148</v>
      </c>
      <c r="E709" s="67" t="s">
        <v>149</v>
      </c>
      <c r="F709" s="67"/>
      <c r="G709" s="93"/>
      <c r="H709" s="36">
        <f aca="true" t="shared" si="318" ref="H709:M709">H710+H717+H727+H740</f>
        <v>1119.6999999999998</v>
      </c>
      <c r="I709" s="36">
        <f t="shared" si="318"/>
        <v>0</v>
      </c>
      <c r="J709" s="36">
        <f t="shared" si="318"/>
        <v>1178.1999999999998</v>
      </c>
      <c r="K709" s="36">
        <f t="shared" si="318"/>
        <v>0</v>
      </c>
      <c r="L709" s="36">
        <f t="shared" si="318"/>
        <v>1272.5</v>
      </c>
      <c r="M709" s="36">
        <f t="shared" si="318"/>
        <v>0</v>
      </c>
    </row>
    <row r="710" spans="1:13" s="5" customFormat="1" ht="28.5">
      <c r="A710" s="113" t="s">
        <v>348</v>
      </c>
      <c r="B710" s="67" t="s">
        <v>337</v>
      </c>
      <c r="C710" s="67" t="s">
        <v>131</v>
      </c>
      <c r="D710" s="67" t="s">
        <v>146</v>
      </c>
      <c r="E710" s="67" t="s">
        <v>149</v>
      </c>
      <c r="F710" s="67"/>
      <c r="G710" s="93"/>
      <c r="H710" s="36">
        <f aca="true" t="shared" si="319" ref="H710:M710">H711+H714</f>
        <v>521.3</v>
      </c>
      <c r="I710" s="36">
        <f t="shared" si="319"/>
        <v>0</v>
      </c>
      <c r="J710" s="36">
        <f t="shared" si="319"/>
        <v>844.3</v>
      </c>
      <c r="K710" s="36">
        <f t="shared" si="319"/>
        <v>0</v>
      </c>
      <c r="L710" s="36">
        <f t="shared" si="319"/>
        <v>844.3</v>
      </c>
      <c r="M710" s="36">
        <f t="shared" si="319"/>
        <v>0</v>
      </c>
    </row>
    <row r="711" spans="1:13" s="4" customFormat="1" ht="24" customHeight="1">
      <c r="A711" s="104" t="s">
        <v>1370</v>
      </c>
      <c r="B711" s="96" t="s">
        <v>337</v>
      </c>
      <c r="C711" s="96" t="s">
        <v>131</v>
      </c>
      <c r="D711" s="96" t="s">
        <v>146</v>
      </c>
      <c r="E711" s="96" t="s">
        <v>349</v>
      </c>
      <c r="F711" s="96"/>
      <c r="G711" s="97"/>
      <c r="H711" s="74">
        <f aca="true" t="shared" si="320" ref="H711:M712">H712</f>
        <v>500.3</v>
      </c>
      <c r="I711" s="74">
        <f t="shared" si="320"/>
        <v>0</v>
      </c>
      <c r="J711" s="74">
        <f t="shared" si="320"/>
        <v>822.3</v>
      </c>
      <c r="K711" s="74">
        <f t="shared" si="320"/>
        <v>0</v>
      </c>
      <c r="L711" s="74">
        <f t="shared" si="320"/>
        <v>821.3</v>
      </c>
      <c r="M711" s="74">
        <f t="shared" si="320"/>
        <v>0</v>
      </c>
    </row>
    <row r="712" spans="1:13" s="4" customFormat="1" ht="30">
      <c r="A712" s="99" t="s">
        <v>670</v>
      </c>
      <c r="B712" s="96" t="s">
        <v>337</v>
      </c>
      <c r="C712" s="96" t="s">
        <v>131</v>
      </c>
      <c r="D712" s="96" t="s">
        <v>146</v>
      </c>
      <c r="E712" s="96" t="s">
        <v>349</v>
      </c>
      <c r="F712" s="96" t="s">
        <v>669</v>
      </c>
      <c r="G712" s="97"/>
      <c r="H712" s="74">
        <f t="shared" si="320"/>
        <v>500.3</v>
      </c>
      <c r="I712" s="74">
        <f t="shared" si="320"/>
        <v>0</v>
      </c>
      <c r="J712" s="74">
        <f t="shared" si="320"/>
        <v>822.3</v>
      </c>
      <c r="K712" s="74">
        <f t="shared" si="320"/>
        <v>0</v>
      </c>
      <c r="L712" s="74">
        <f t="shared" si="320"/>
        <v>821.3</v>
      </c>
      <c r="M712" s="74">
        <f t="shared" si="320"/>
        <v>0</v>
      </c>
    </row>
    <row r="713" spans="1:13" s="4" customFormat="1" ht="15">
      <c r="A713" s="104" t="s">
        <v>1415</v>
      </c>
      <c r="B713" s="96" t="s">
        <v>337</v>
      </c>
      <c r="C713" s="96" t="s">
        <v>131</v>
      </c>
      <c r="D713" s="96" t="s">
        <v>146</v>
      </c>
      <c r="E713" s="96" t="s">
        <v>349</v>
      </c>
      <c r="F713" s="96" t="s">
        <v>669</v>
      </c>
      <c r="G713" s="97" t="s">
        <v>55</v>
      </c>
      <c r="H713" s="74">
        <f>'Пр. 10'!I143</f>
        <v>500.3</v>
      </c>
      <c r="I713" s="74">
        <f>'Пр. 10'!J143</f>
        <v>0</v>
      </c>
      <c r="J713" s="74">
        <f>'Пр. 10'!K143</f>
        <v>822.3</v>
      </c>
      <c r="K713" s="74">
        <f>'Пр. 10'!L143</f>
        <v>0</v>
      </c>
      <c r="L713" s="74">
        <f>'Пр. 10'!M143</f>
        <v>821.3</v>
      </c>
      <c r="M713" s="74">
        <f>'Пр. 10'!N143</f>
        <v>0</v>
      </c>
    </row>
    <row r="714" spans="1:13" s="4" customFormat="1" ht="30">
      <c r="A714" s="104" t="s">
        <v>351</v>
      </c>
      <c r="B714" s="96" t="s">
        <v>337</v>
      </c>
      <c r="C714" s="96" t="s">
        <v>131</v>
      </c>
      <c r="D714" s="96" t="s">
        <v>146</v>
      </c>
      <c r="E714" s="96" t="s">
        <v>352</v>
      </c>
      <c r="F714" s="96"/>
      <c r="G714" s="97"/>
      <c r="H714" s="74">
        <f aca="true" t="shared" si="321" ref="H714:M715">H715</f>
        <v>21</v>
      </c>
      <c r="I714" s="74">
        <f t="shared" si="321"/>
        <v>0</v>
      </c>
      <c r="J714" s="74">
        <f t="shared" si="321"/>
        <v>22</v>
      </c>
      <c r="K714" s="74">
        <f t="shared" si="321"/>
        <v>0</v>
      </c>
      <c r="L714" s="74">
        <f t="shared" si="321"/>
        <v>23</v>
      </c>
      <c r="M714" s="74">
        <f t="shared" si="321"/>
        <v>0</v>
      </c>
    </row>
    <row r="715" spans="1:13" s="4" customFormat="1" ht="30">
      <c r="A715" s="99" t="s">
        <v>670</v>
      </c>
      <c r="B715" s="96" t="s">
        <v>337</v>
      </c>
      <c r="C715" s="96" t="s">
        <v>131</v>
      </c>
      <c r="D715" s="96" t="s">
        <v>146</v>
      </c>
      <c r="E715" s="96" t="s">
        <v>352</v>
      </c>
      <c r="F715" s="96" t="s">
        <v>669</v>
      </c>
      <c r="G715" s="97"/>
      <c r="H715" s="74">
        <f t="shared" si="321"/>
        <v>21</v>
      </c>
      <c r="I715" s="74">
        <f t="shared" si="321"/>
        <v>0</v>
      </c>
      <c r="J715" s="74">
        <f t="shared" si="321"/>
        <v>22</v>
      </c>
      <c r="K715" s="74">
        <f t="shared" si="321"/>
        <v>0</v>
      </c>
      <c r="L715" s="74">
        <f t="shared" si="321"/>
        <v>23</v>
      </c>
      <c r="M715" s="74">
        <f t="shared" si="321"/>
        <v>0</v>
      </c>
    </row>
    <row r="716" spans="1:13" s="4" customFormat="1" ht="15">
      <c r="A716" s="104" t="s">
        <v>1415</v>
      </c>
      <c r="B716" s="96" t="s">
        <v>337</v>
      </c>
      <c r="C716" s="96" t="s">
        <v>131</v>
      </c>
      <c r="D716" s="96" t="s">
        <v>146</v>
      </c>
      <c r="E716" s="96" t="s">
        <v>352</v>
      </c>
      <c r="F716" s="96" t="s">
        <v>669</v>
      </c>
      <c r="G716" s="97" t="s">
        <v>55</v>
      </c>
      <c r="H716" s="74">
        <f>'Пр. 10'!I145</f>
        <v>21</v>
      </c>
      <c r="I716" s="74">
        <f>'Пр. 10'!J145</f>
        <v>0</v>
      </c>
      <c r="J716" s="74">
        <f>'Пр. 10'!K145</f>
        <v>22</v>
      </c>
      <c r="K716" s="74">
        <f>'Пр. 10'!L145</f>
        <v>0</v>
      </c>
      <c r="L716" s="74">
        <f>'Пр. 10'!M145</f>
        <v>23</v>
      </c>
      <c r="M716" s="74">
        <f>'Пр. 10'!N145</f>
        <v>0</v>
      </c>
    </row>
    <row r="717" spans="1:13" s="5" customFormat="1" ht="28.5">
      <c r="A717" s="113" t="s">
        <v>353</v>
      </c>
      <c r="B717" s="67" t="s">
        <v>337</v>
      </c>
      <c r="C717" s="67" t="s">
        <v>131</v>
      </c>
      <c r="D717" s="67" t="s">
        <v>159</v>
      </c>
      <c r="E717" s="67" t="s">
        <v>149</v>
      </c>
      <c r="F717" s="67"/>
      <c r="G717" s="93"/>
      <c r="H717" s="36">
        <f aca="true" t="shared" si="322" ref="H717:M717">H718+H721+H724</f>
        <v>131.8</v>
      </c>
      <c r="I717" s="36">
        <f t="shared" si="322"/>
        <v>0</v>
      </c>
      <c r="J717" s="36">
        <f t="shared" si="322"/>
        <v>131.8</v>
      </c>
      <c r="K717" s="36">
        <f t="shared" si="322"/>
        <v>0</v>
      </c>
      <c r="L717" s="36">
        <f t="shared" si="322"/>
        <v>131.8</v>
      </c>
      <c r="M717" s="36">
        <f t="shared" si="322"/>
        <v>0</v>
      </c>
    </row>
    <row r="718" spans="1:13" s="4" customFormat="1" ht="30">
      <c r="A718" s="104" t="s">
        <v>912</v>
      </c>
      <c r="B718" s="96" t="s">
        <v>337</v>
      </c>
      <c r="C718" s="96" t="s">
        <v>131</v>
      </c>
      <c r="D718" s="96" t="s">
        <v>159</v>
      </c>
      <c r="E718" s="96" t="s">
        <v>354</v>
      </c>
      <c r="F718" s="96"/>
      <c r="G718" s="97"/>
      <c r="H718" s="74">
        <f aca="true" t="shared" si="323" ref="H718:M719">H719</f>
        <v>131.8</v>
      </c>
      <c r="I718" s="74">
        <f t="shared" si="323"/>
        <v>0</v>
      </c>
      <c r="J718" s="74">
        <f t="shared" si="323"/>
        <v>131.8</v>
      </c>
      <c r="K718" s="74">
        <f t="shared" si="323"/>
        <v>0</v>
      </c>
      <c r="L718" s="74">
        <f t="shared" si="323"/>
        <v>131.8</v>
      </c>
      <c r="M718" s="74">
        <f t="shared" si="323"/>
        <v>0</v>
      </c>
    </row>
    <row r="719" spans="1:13" s="4" customFormat="1" ht="30">
      <c r="A719" s="99" t="s">
        <v>670</v>
      </c>
      <c r="B719" s="96" t="s">
        <v>337</v>
      </c>
      <c r="C719" s="96" t="s">
        <v>131</v>
      </c>
      <c r="D719" s="96" t="s">
        <v>159</v>
      </c>
      <c r="E719" s="96" t="s">
        <v>354</v>
      </c>
      <c r="F719" s="96" t="s">
        <v>669</v>
      </c>
      <c r="G719" s="97"/>
      <c r="H719" s="74">
        <f t="shared" si="323"/>
        <v>131.8</v>
      </c>
      <c r="I719" s="74">
        <f t="shared" si="323"/>
        <v>0</v>
      </c>
      <c r="J719" s="74">
        <f t="shared" si="323"/>
        <v>131.8</v>
      </c>
      <c r="K719" s="74">
        <f t="shared" si="323"/>
        <v>0</v>
      </c>
      <c r="L719" s="74">
        <f t="shared" si="323"/>
        <v>131.8</v>
      </c>
      <c r="M719" s="74">
        <f t="shared" si="323"/>
        <v>0</v>
      </c>
    </row>
    <row r="720" spans="1:13" s="4" customFormat="1" ht="15">
      <c r="A720" s="104" t="s">
        <v>1415</v>
      </c>
      <c r="B720" s="96" t="s">
        <v>337</v>
      </c>
      <c r="C720" s="96" t="s">
        <v>131</v>
      </c>
      <c r="D720" s="96" t="s">
        <v>159</v>
      </c>
      <c r="E720" s="96" t="s">
        <v>354</v>
      </c>
      <c r="F720" s="96" t="s">
        <v>669</v>
      </c>
      <c r="G720" s="97" t="s">
        <v>55</v>
      </c>
      <c r="H720" s="74">
        <f>'Пр. 10'!I148</f>
        <v>131.8</v>
      </c>
      <c r="I720" s="74">
        <f>'Пр. 10'!J148</f>
        <v>0</v>
      </c>
      <c r="J720" s="74">
        <f>'Пр. 10'!K148</f>
        <v>131.8</v>
      </c>
      <c r="K720" s="74">
        <f>'Пр. 10'!L148</f>
        <v>0</v>
      </c>
      <c r="L720" s="74">
        <f>'Пр. 10'!M148</f>
        <v>131.8</v>
      </c>
      <c r="M720" s="74">
        <f>'Пр. 10'!N148</f>
        <v>0</v>
      </c>
    </row>
    <row r="721" spans="1:13" s="4" customFormat="1" ht="15" hidden="1">
      <c r="A721" s="104" t="s">
        <v>763</v>
      </c>
      <c r="B721" s="96" t="s">
        <v>337</v>
      </c>
      <c r="C721" s="96" t="s">
        <v>131</v>
      </c>
      <c r="D721" s="96" t="s">
        <v>159</v>
      </c>
      <c r="E721" s="96" t="s">
        <v>809</v>
      </c>
      <c r="F721" s="96"/>
      <c r="G721" s="97"/>
      <c r="H721" s="74">
        <f aca="true" t="shared" si="324" ref="H721:M722">H722</f>
        <v>0</v>
      </c>
      <c r="I721" s="74">
        <f t="shared" si="324"/>
        <v>0</v>
      </c>
      <c r="J721" s="74">
        <f t="shared" si="324"/>
        <v>0</v>
      </c>
      <c r="K721" s="74">
        <f t="shared" si="324"/>
        <v>0</v>
      </c>
      <c r="L721" s="74">
        <f t="shared" si="324"/>
        <v>0</v>
      </c>
      <c r="M721" s="74">
        <f t="shared" si="324"/>
        <v>0</v>
      </c>
    </row>
    <row r="722" spans="1:13" s="4" customFormat="1" ht="30" hidden="1">
      <c r="A722" s="99" t="s">
        <v>670</v>
      </c>
      <c r="B722" s="96" t="s">
        <v>337</v>
      </c>
      <c r="C722" s="96" t="s">
        <v>131</v>
      </c>
      <c r="D722" s="96" t="s">
        <v>159</v>
      </c>
      <c r="E722" s="96" t="s">
        <v>809</v>
      </c>
      <c r="F722" s="96" t="s">
        <v>669</v>
      </c>
      <c r="G722" s="97"/>
      <c r="H722" s="74">
        <f t="shared" si="324"/>
        <v>0</v>
      </c>
      <c r="I722" s="74">
        <f t="shared" si="324"/>
        <v>0</v>
      </c>
      <c r="J722" s="74">
        <f t="shared" si="324"/>
        <v>0</v>
      </c>
      <c r="K722" s="74">
        <f t="shared" si="324"/>
        <v>0</v>
      </c>
      <c r="L722" s="74">
        <f t="shared" si="324"/>
        <v>0</v>
      </c>
      <c r="M722" s="74">
        <f t="shared" si="324"/>
        <v>0</v>
      </c>
    </row>
    <row r="723" spans="1:13" s="4" customFormat="1" ht="30" hidden="1">
      <c r="A723" s="104" t="s">
        <v>1414</v>
      </c>
      <c r="B723" s="96" t="s">
        <v>337</v>
      </c>
      <c r="C723" s="96" t="s">
        <v>131</v>
      </c>
      <c r="D723" s="96" t="s">
        <v>159</v>
      </c>
      <c r="E723" s="96" t="s">
        <v>809</v>
      </c>
      <c r="F723" s="96" t="s">
        <v>669</v>
      </c>
      <c r="G723" s="97" t="s">
        <v>55</v>
      </c>
      <c r="H723" s="74">
        <f>'Пр. 10'!I150</f>
        <v>0</v>
      </c>
      <c r="I723" s="74">
        <f>'Пр. 10'!J150</f>
        <v>0</v>
      </c>
      <c r="J723" s="74">
        <f>'Пр. 10'!K150</f>
        <v>0</v>
      </c>
      <c r="K723" s="74">
        <f>'Пр. 10'!L150</f>
        <v>0</v>
      </c>
      <c r="L723" s="74">
        <f>'Пр. 10'!M150</f>
        <v>0</v>
      </c>
      <c r="M723" s="74">
        <f>'Пр. 10'!N150</f>
        <v>0</v>
      </c>
    </row>
    <row r="724" spans="1:13" s="4" customFormat="1" ht="30" hidden="1">
      <c r="A724" s="104" t="s">
        <v>984</v>
      </c>
      <c r="B724" s="96" t="s">
        <v>337</v>
      </c>
      <c r="C724" s="96" t="s">
        <v>131</v>
      </c>
      <c r="D724" s="96" t="s">
        <v>159</v>
      </c>
      <c r="E724" s="96" t="s">
        <v>985</v>
      </c>
      <c r="F724" s="96"/>
      <c r="G724" s="97"/>
      <c r="H724" s="74">
        <f aca="true" t="shared" si="325" ref="H724:M725">H725</f>
        <v>0</v>
      </c>
      <c r="I724" s="74">
        <f t="shared" si="325"/>
        <v>0</v>
      </c>
      <c r="J724" s="74">
        <f t="shared" si="325"/>
        <v>0</v>
      </c>
      <c r="K724" s="74">
        <f t="shared" si="325"/>
        <v>0</v>
      </c>
      <c r="L724" s="74">
        <f t="shared" si="325"/>
        <v>0</v>
      </c>
      <c r="M724" s="74">
        <f t="shared" si="325"/>
        <v>0</v>
      </c>
    </row>
    <row r="725" spans="1:13" s="4" customFormat="1" ht="30" hidden="1">
      <c r="A725" s="99" t="s">
        <v>670</v>
      </c>
      <c r="B725" s="96" t="s">
        <v>337</v>
      </c>
      <c r="C725" s="96" t="s">
        <v>131</v>
      </c>
      <c r="D725" s="96" t="s">
        <v>159</v>
      </c>
      <c r="E725" s="96" t="s">
        <v>985</v>
      </c>
      <c r="F725" s="96" t="s">
        <v>669</v>
      </c>
      <c r="G725" s="97"/>
      <c r="H725" s="74">
        <f t="shared" si="325"/>
        <v>0</v>
      </c>
      <c r="I725" s="74">
        <f t="shared" si="325"/>
        <v>0</v>
      </c>
      <c r="J725" s="74">
        <f t="shared" si="325"/>
        <v>0</v>
      </c>
      <c r="K725" s="74">
        <f t="shared" si="325"/>
        <v>0</v>
      </c>
      <c r="L725" s="74">
        <f t="shared" si="325"/>
        <v>0</v>
      </c>
      <c r="M725" s="74">
        <f t="shared" si="325"/>
        <v>0</v>
      </c>
    </row>
    <row r="726" spans="1:13" s="4" customFormat="1" ht="30" hidden="1">
      <c r="A726" s="104" t="s">
        <v>350</v>
      </c>
      <c r="B726" s="96" t="s">
        <v>337</v>
      </c>
      <c r="C726" s="96" t="s">
        <v>131</v>
      </c>
      <c r="D726" s="96" t="s">
        <v>159</v>
      </c>
      <c r="E726" s="96" t="s">
        <v>985</v>
      </c>
      <c r="F726" s="96" t="s">
        <v>669</v>
      </c>
      <c r="G726" s="97" t="s">
        <v>55</v>
      </c>
      <c r="H726" s="74">
        <f>'Пр. 10'!I152</f>
        <v>0</v>
      </c>
      <c r="I726" s="74">
        <f>'Пр. 10'!J152</f>
        <v>0</v>
      </c>
      <c r="J726" s="74">
        <f>'Пр. 10'!K152</f>
        <v>0</v>
      </c>
      <c r="K726" s="74">
        <f>'Пр. 10'!L152</f>
        <v>0</v>
      </c>
      <c r="L726" s="74">
        <f>'Пр. 10'!M152</f>
        <v>0</v>
      </c>
      <c r="M726" s="74">
        <f>'Пр. 10'!N152</f>
        <v>0</v>
      </c>
    </row>
    <row r="727" spans="1:13" s="5" customFormat="1" ht="28.5">
      <c r="A727" s="113" t="s">
        <v>355</v>
      </c>
      <c r="B727" s="67" t="s">
        <v>337</v>
      </c>
      <c r="C727" s="67" t="s">
        <v>131</v>
      </c>
      <c r="D727" s="67" t="s">
        <v>173</v>
      </c>
      <c r="E727" s="67" t="s">
        <v>149</v>
      </c>
      <c r="F727" s="67"/>
      <c r="G727" s="93"/>
      <c r="H727" s="36">
        <f aca="true" t="shared" si="326" ref="H727:M727">H728+H731+H734+H737</f>
        <v>266.6</v>
      </c>
      <c r="I727" s="36">
        <f t="shared" si="326"/>
        <v>0</v>
      </c>
      <c r="J727" s="36">
        <f t="shared" si="326"/>
        <v>202.1</v>
      </c>
      <c r="K727" s="36">
        <f t="shared" si="326"/>
        <v>0</v>
      </c>
      <c r="L727" s="36">
        <f t="shared" si="326"/>
        <v>296.40000000000003</v>
      </c>
      <c r="M727" s="36">
        <f t="shared" si="326"/>
        <v>0</v>
      </c>
    </row>
    <row r="728" spans="1:13" s="5" customFormat="1" ht="30" hidden="1">
      <c r="A728" s="104" t="s">
        <v>356</v>
      </c>
      <c r="B728" s="96" t="s">
        <v>337</v>
      </c>
      <c r="C728" s="96" t="s">
        <v>131</v>
      </c>
      <c r="D728" s="96" t="s">
        <v>173</v>
      </c>
      <c r="E728" s="96" t="s">
        <v>357</v>
      </c>
      <c r="F728" s="96"/>
      <c r="G728" s="97"/>
      <c r="H728" s="74">
        <f aca="true" t="shared" si="327" ref="H728:M729">H729</f>
        <v>0</v>
      </c>
      <c r="I728" s="74">
        <f t="shared" si="327"/>
        <v>0</v>
      </c>
      <c r="J728" s="74">
        <f t="shared" si="327"/>
        <v>0</v>
      </c>
      <c r="K728" s="74">
        <f t="shared" si="327"/>
        <v>0</v>
      </c>
      <c r="L728" s="74">
        <f t="shared" si="327"/>
        <v>0</v>
      </c>
      <c r="M728" s="74">
        <f t="shared" si="327"/>
        <v>0</v>
      </c>
    </row>
    <row r="729" spans="1:13" s="4" customFormat="1" ht="30" hidden="1">
      <c r="A729" s="99" t="s">
        <v>670</v>
      </c>
      <c r="B729" s="96" t="s">
        <v>337</v>
      </c>
      <c r="C729" s="96" t="s">
        <v>131</v>
      </c>
      <c r="D729" s="96" t="s">
        <v>173</v>
      </c>
      <c r="E729" s="96" t="s">
        <v>357</v>
      </c>
      <c r="F729" s="96" t="s">
        <v>669</v>
      </c>
      <c r="G729" s="97"/>
      <c r="H729" s="74">
        <f t="shared" si="327"/>
        <v>0</v>
      </c>
      <c r="I729" s="74">
        <f t="shared" si="327"/>
        <v>0</v>
      </c>
      <c r="J729" s="74">
        <f t="shared" si="327"/>
        <v>0</v>
      </c>
      <c r="K729" s="74">
        <f t="shared" si="327"/>
        <v>0</v>
      </c>
      <c r="L729" s="74">
        <f t="shared" si="327"/>
        <v>0</v>
      </c>
      <c r="M729" s="74">
        <f t="shared" si="327"/>
        <v>0</v>
      </c>
    </row>
    <row r="730" spans="1:13" s="4" customFormat="1" ht="30" hidden="1">
      <c r="A730" s="104" t="s">
        <v>1414</v>
      </c>
      <c r="B730" s="96" t="s">
        <v>337</v>
      </c>
      <c r="C730" s="96" t="s">
        <v>131</v>
      </c>
      <c r="D730" s="96" t="s">
        <v>173</v>
      </c>
      <c r="E730" s="96" t="s">
        <v>357</v>
      </c>
      <c r="F730" s="96" t="s">
        <v>669</v>
      </c>
      <c r="G730" s="97" t="s">
        <v>1413</v>
      </c>
      <c r="H730" s="401">
        <f>'Пр. 10'!I158</f>
        <v>0</v>
      </c>
      <c r="I730" s="74">
        <f>'Пр. 10'!J158</f>
        <v>0</v>
      </c>
      <c r="J730" s="74">
        <f>'Пр. 10'!K158</f>
        <v>0</v>
      </c>
      <c r="K730" s="74">
        <f>'Пр. 10'!L158</f>
        <v>0</v>
      </c>
      <c r="L730" s="74">
        <f>'Пр. 10'!M158</f>
        <v>0</v>
      </c>
      <c r="M730" s="74">
        <f>'Пр. 10'!N158</f>
        <v>0</v>
      </c>
    </row>
    <row r="731" spans="1:13" s="4" customFormat="1" ht="30">
      <c r="A731" s="104" t="s">
        <v>907</v>
      </c>
      <c r="B731" s="96" t="s">
        <v>337</v>
      </c>
      <c r="C731" s="96" t="s">
        <v>131</v>
      </c>
      <c r="D731" s="96" t="s">
        <v>173</v>
      </c>
      <c r="E731" s="96" t="s">
        <v>358</v>
      </c>
      <c r="F731" s="96"/>
      <c r="G731" s="97"/>
      <c r="H731" s="74">
        <f aca="true" t="shared" si="328" ref="H731:M732">H732</f>
        <v>16</v>
      </c>
      <c r="I731" s="74">
        <f t="shared" si="328"/>
        <v>0</v>
      </c>
      <c r="J731" s="74">
        <f t="shared" si="328"/>
        <v>0</v>
      </c>
      <c r="K731" s="74">
        <f t="shared" si="328"/>
        <v>0</v>
      </c>
      <c r="L731" s="74">
        <f t="shared" si="328"/>
        <v>0</v>
      </c>
      <c r="M731" s="74">
        <f t="shared" si="328"/>
        <v>0</v>
      </c>
    </row>
    <row r="732" spans="1:13" s="4" customFormat="1" ht="30">
      <c r="A732" s="99" t="s">
        <v>670</v>
      </c>
      <c r="B732" s="96" t="s">
        <v>337</v>
      </c>
      <c r="C732" s="96" t="s">
        <v>131</v>
      </c>
      <c r="D732" s="96" t="s">
        <v>173</v>
      </c>
      <c r="E732" s="96" t="s">
        <v>358</v>
      </c>
      <c r="F732" s="96" t="s">
        <v>669</v>
      </c>
      <c r="G732" s="97"/>
      <c r="H732" s="74">
        <f t="shared" si="328"/>
        <v>16</v>
      </c>
      <c r="I732" s="74">
        <f t="shared" si="328"/>
        <v>0</v>
      </c>
      <c r="J732" s="74">
        <f t="shared" si="328"/>
        <v>0</v>
      </c>
      <c r="K732" s="74">
        <f t="shared" si="328"/>
        <v>0</v>
      </c>
      <c r="L732" s="74">
        <f t="shared" si="328"/>
        <v>0</v>
      </c>
      <c r="M732" s="74">
        <f t="shared" si="328"/>
        <v>0</v>
      </c>
    </row>
    <row r="733" spans="1:13" s="4" customFormat="1" ht="30">
      <c r="A733" s="104" t="s">
        <v>1414</v>
      </c>
      <c r="B733" s="96" t="s">
        <v>337</v>
      </c>
      <c r="C733" s="96" t="s">
        <v>131</v>
      </c>
      <c r="D733" s="96" t="s">
        <v>173</v>
      </c>
      <c r="E733" s="96" t="s">
        <v>358</v>
      </c>
      <c r="F733" s="96" t="s">
        <v>669</v>
      </c>
      <c r="G733" s="97" t="s">
        <v>1413</v>
      </c>
      <c r="H733" s="74">
        <f>'Пр. 10'!I160</f>
        <v>16</v>
      </c>
      <c r="I733" s="74">
        <f>'Пр. 10'!J160</f>
        <v>0</v>
      </c>
      <c r="J733" s="74">
        <f>'Пр. 10'!K160</f>
        <v>0</v>
      </c>
      <c r="K733" s="74">
        <f>'Пр. 10'!L160</f>
        <v>0</v>
      </c>
      <c r="L733" s="74">
        <f>'Пр. 10'!M160</f>
        <v>0</v>
      </c>
      <c r="M733" s="74">
        <f>'Пр. 10'!N160</f>
        <v>0</v>
      </c>
    </row>
    <row r="734" spans="1:13" s="4" customFormat="1" ht="15">
      <c r="A734" s="104" t="s">
        <v>359</v>
      </c>
      <c r="B734" s="96" t="s">
        <v>337</v>
      </c>
      <c r="C734" s="96" t="s">
        <v>131</v>
      </c>
      <c r="D734" s="96" t="s">
        <v>173</v>
      </c>
      <c r="E734" s="96" t="s">
        <v>360</v>
      </c>
      <c r="F734" s="96"/>
      <c r="G734" s="97"/>
      <c r="H734" s="74">
        <f aca="true" t="shared" si="329" ref="H734:M735">H735</f>
        <v>50.6</v>
      </c>
      <c r="I734" s="74">
        <f t="shared" si="329"/>
        <v>0</v>
      </c>
      <c r="J734" s="74">
        <f t="shared" si="329"/>
        <v>50.6</v>
      </c>
      <c r="K734" s="74">
        <f t="shared" si="329"/>
        <v>0</v>
      </c>
      <c r="L734" s="74">
        <f t="shared" si="329"/>
        <v>50.6</v>
      </c>
      <c r="M734" s="74">
        <f t="shared" si="329"/>
        <v>0</v>
      </c>
    </row>
    <row r="735" spans="1:13" s="4" customFormat="1" ht="30">
      <c r="A735" s="99" t="s">
        <v>670</v>
      </c>
      <c r="B735" s="96" t="s">
        <v>337</v>
      </c>
      <c r="C735" s="96" t="s">
        <v>131</v>
      </c>
      <c r="D735" s="96" t="s">
        <v>173</v>
      </c>
      <c r="E735" s="96" t="s">
        <v>360</v>
      </c>
      <c r="F735" s="96" t="s">
        <v>669</v>
      </c>
      <c r="G735" s="97"/>
      <c r="H735" s="74">
        <f t="shared" si="329"/>
        <v>50.6</v>
      </c>
      <c r="I735" s="74">
        <f t="shared" si="329"/>
        <v>0</v>
      </c>
      <c r="J735" s="74">
        <f t="shared" si="329"/>
        <v>50.6</v>
      </c>
      <c r="K735" s="74">
        <f t="shared" si="329"/>
        <v>0</v>
      </c>
      <c r="L735" s="74">
        <f t="shared" si="329"/>
        <v>50.6</v>
      </c>
      <c r="M735" s="74">
        <f t="shared" si="329"/>
        <v>0</v>
      </c>
    </row>
    <row r="736" spans="1:13" s="4" customFormat="1" ht="30">
      <c r="A736" s="104" t="s">
        <v>1414</v>
      </c>
      <c r="B736" s="96" t="s">
        <v>337</v>
      </c>
      <c r="C736" s="96" t="s">
        <v>131</v>
      </c>
      <c r="D736" s="96" t="s">
        <v>173</v>
      </c>
      <c r="E736" s="96" t="s">
        <v>360</v>
      </c>
      <c r="F736" s="96" t="s">
        <v>669</v>
      </c>
      <c r="G736" s="97" t="s">
        <v>1413</v>
      </c>
      <c r="H736" s="74">
        <f>'Пр. 10'!I162</f>
        <v>50.6</v>
      </c>
      <c r="I736" s="74">
        <f>'Пр. 10'!J162</f>
        <v>0</v>
      </c>
      <c r="J736" s="74">
        <f>'Пр. 10'!K162</f>
        <v>50.6</v>
      </c>
      <c r="K736" s="74">
        <f>'Пр. 10'!L162</f>
        <v>0</v>
      </c>
      <c r="L736" s="74">
        <f>'Пр. 10'!M162</f>
        <v>50.6</v>
      </c>
      <c r="M736" s="74">
        <f>'Пр. 10'!N162</f>
        <v>0</v>
      </c>
    </row>
    <row r="737" spans="1:13" s="4" customFormat="1" ht="30">
      <c r="A737" s="104" t="s">
        <v>361</v>
      </c>
      <c r="B737" s="96" t="s">
        <v>337</v>
      </c>
      <c r="C737" s="96" t="s">
        <v>131</v>
      </c>
      <c r="D737" s="96" t="s">
        <v>173</v>
      </c>
      <c r="E737" s="96" t="s">
        <v>362</v>
      </c>
      <c r="F737" s="96"/>
      <c r="G737" s="97"/>
      <c r="H737" s="74">
        <f aca="true" t="shared" si="330" ref="H737:M738">H738</f>
        <v>200</v>
      </c>
      <c r="I737" s="74">
        <f t="shared" si="330"/>
        <v>0</v>
      </c>
      <c r="J737" s="74">
        <f t="shared" si="330"/>
        <v>151.5</v>
      </c>
      <c r="K737" s="74">
        <f t="shared" si="330"/>
        <v>0</v>
      </c>
      <c r="L737" s="74">
        <f t="shared" si="330"/>
        <v>245.8</v>
      </c>
      <c r="M737" s="74">
        <f t="shared" si="330"/>
        <v>0</v>
      </c>
    </row>
    <row r="738" spans="1:13" s="4" customFormat="1" ht="15">
      <c r="A738" s="104" t="s">
        <v>677</v>
      </c>
      <c r="B738" s="96" t="s">
        <v>337</v>
      </c>
      <c r="C738" s="96" t="s">
        <v>131</v>
      </c>
      <c r="D738" s="96" t="s">
        <v>173</v>
      </c>
      <c r="E738" s="96" t="s">
        <v>362</v>
      </c>
      <c r="F738" s="96" t="s">
        <v>678</v>
      </c>
      <c r="G738" s="97"/>
      <c r="H738" s="74">
        <f t="shared" si="330"/>
        <v>200</v>
      </c>
      <c r="I738" s="74">
        <f t="shared" si="330"/>
        <v>0</v>
      </c>
      <c r="J738" s="74">
        <f t="shared" si="330"/>
        <v>151.5</v>
      </c>
      <c r="K738" s="74">
        <f t="shared" si="330"/>
        <v>0</v>
      </c>
      <c r="L738" s="74">
        <f t="shared" si="330"/>
        <v>245.8</v>
      </c>
      <c r="M738" s="74">
        <f t="shared" si="330"/>
        <v>0</v>
      </c>
    </row>
    <row r="739" spans="1:13" s="4" customFormat="1" ht="30">
      <c r="A739" s="104" t="s">
        <v>1414</v>
      </c>
      <c r="B739" s="96" t="s">
        <v>337</v>
      </c>
      <c r="C739" s="96" t="s">
        <v>131</v>
      </c>
      <c r="D739" s="96" t="s">
        <v>173</v>
      </c>
      <c r="E739" s="96" t="s">
        <v>362</v>
      </c>
      <c r="F739" s="96" t="s">
        <v>678</v>
      </c>
      <c r="G739" s="97" t="s">
        <v>1413</v>
      </c>
      <c r="H739" s="74">
        <f>'Пр. 10'!I164</f>
        <v>200</v>
      </c>
      <c r="I739" s="74">
        <f>'Пр. 10'!J164</f>
        <v>0</v>
      </c>
      <c r="J739" s="74">
        <f>'Пр. 10'!K164</f>
        <v>151.5</v>
      </c>
      <c r="K739" s="74">
        <f>'Пр. 10'!L164</f>
        <v>0</v>
      </c>
      <c r="L739" s="74">
        <f>'Пр. 10'!M164</f>
        <v>245.8</v>
      </c>
      <c r="M739" s="74">
        <f>'Пр. 10'!N164</f>
        <v>0</v>
      </c>
    </row>
    <row r="740" spans="1:13" s="5" customFormat="1" ht="14.25">
      <c r="A740" s="94" t="s">
        <v>363</v>
      </c>
      <c r="B740" s="67" t="s">
        <v>337</v>
      </c>
      <c r="C740" s="67" t="s">
        <v>131</v>
      </c>
      <c r="D740" s="67" t="s">
        <v>186</v>
      </c>
      <c r="E740" s="67" t="s">
        <v>149</v>
      </c>
      <c r="F740" s="67"/>
      <c r="G740" s="93"/>
      <c r="H740" s="36">
        <f aca="true" t="shared" si="331" ref="H740:I742">H741</f>
        <v>200</v>
      </c>
      <c r="I740" s="36">
        <f t="shared" si="331"/>
        <v>0</v>
      </c>
      <c r="J740" s="36">
        <f aca="true" t="shared" si="332" ref="J740:M742">J741</f>
        <v>0</v>
      </c>
      <c r="K740" s="36">
        <f t="shared" si="332"/>
        <v>0</v>
      </c>
      <c r="L740" s="36">
        <f t="shared" si="332"/>
        <v>0</v>
      </c>
      <c r="M740" s="36">
        <f t="shared" si="332"/>
        <v>0</v>
      </c>
    </row>
    <row r="741" spans="1:13" s="4" customFormat="1" ht="30">
      <c r="A741" s="104" t="s">
        <v>141</v>
      </c>
      <c r="B741" s="96" t="s">
        <v>337</v>
      </c>
      <c r="C741" s="96" t="s">
        <v>131</v>
      </c>
      <c r="D741" s="96" t="s">
        <v>186</v>
      </c>
      <c r="E741" s="96" t="s">
        <v>364</v>
      </c>
      <c r="F741" s="96"/>
      <c r="G741" s="97"/>
      <c r="H741" s="74">
        <f t="shared" si="331"/>
        <v>200</v>
      </c>
      <c r="I741" s="74">
        <f t="shared" si="331"/>
        <v>0</v>
      </c>
      <c r="J741" s="74">
        <f t="shared" si="332"/>
        <v>0</v>
      </c>
      <c r="K741" s="74">
        <f t="shared" si="332"/>
        <v>0</v>
      </c>
      <c r="L741" s="74">
        <f t="shared" si="332"/>
        <v>0</v>
      </c>
      <c r="M741" s="74">
        <f t="shared" si="332"/>
        <v>0</v>
      </c>
    </row>
    <row r="742" spans="1:13" s="4" customFormat="1" ht="15">
      <c r="A742" s="22" t="s">
        <v>677</v>
      </c>
      <c r="B742" s="96" t="s">
        <v>337</v>
      </c>
      <c r="C742" s="96" t="s">
        <v>131</v>
      </c>
      <c r="D742" s="96" t="s">
        <v>186</v>
      </c>
      <c r="E742" s="96" t="s">
        <v>364</v>
      </c>
      <c r="F742" s="96" t="s">
        <v>678</v>
      </c>
      <c r="G742" s="97"/>
      <c r="H742" s="74">
        <f t="shared" si="331"/>
        <v>200</v>
      </c>
      <c r="I742" s="74">
        <f t="shared" si="331"/>
        <v>0</v>
      </c>
      <c r="J742" s="74">
        <f t="shared" si="332"/>
        <v>0</v>
      </c>
      <c r="K742" s="74">
        <f t="shared" si="332"/>
        <v>0</v>
      </c>
      <c r="L742" s="74">
        <f t="shared" si="332"/>
        <v>0</v>
      </c>
      <c r="M742" s="74">
        <f t="shared" si="332"/>
        <v>0</v>
      </c>
    </row>
    <row r="743" spans="1:13" s="4" customFormat="1" ht="30">
      <c r="A743" s="104" t="s">
        <v>1414</v>
      </c>
      <c r="B743" s="96" t="s">
        <v>337</v>
      </c>
      <c r="C743" s="96" t="s">
        <v>131</v>
      </c>
      <c r="D743" s="96" t="s">
        <v>186</v>
      </c>
      <c r="E743" s="96" t="s">
        <v>364</v>
      </c>
      <c r="F743" s="96" t="s">
        <v>678</v>
      </c>
      <c r="G743" s="97" t="s">
        <v>1413</v>
      </c>
      <c r="H743" s="74">
        <f>'Пр. 10'!I167</f>
        <v>200</v>
      </c>
      <c r="I743" s="74">
        <f>'Пр. 10'!J167</f>
        <v>0</v>
      </c>
      <c r="J743" s="74">
        <f>'Пр. 10'!K167</f>
        <v>0</v>
      </c>
      <c r="K743" s="74">
        <f>'Пр. 10'!L167</f>
        <v>0</v>
      </c>
      <c r="L743" s="74">
        <f>'Пр. 10'!M167</f>
        <v>0</v>
      </c>
      <c r="M743" s="74">
        <f>'Пр. 10'!N167</f>
        <v>0</v>
      </c>
    </row>
    <row r="744" spans="1:13" s="5" customFormat="1" ht="42.75">
      <c r="A744" s="107" t="s">
        <v>770</v>
      </c>
      <c r="B744" s="67" t="s">
        <v>341</v>
      </c>
      <c r="C744" s="67" t="s">
        <v>147</v>
      </c>
      <c r="D744" s="67" t="s">
        <v>148</v>
      </c>
      <c r="E744" s="67" t="s">
        <v>149</v>
      </c>
      <c r="F744" s="67"/>
      <c r="G744" s="93"/>
      <c r="H744" s="36">
        <f aca="true" t="shared" si="333" ref="H744:M744">H745+H763+H768+H776</f>
        <v>6132.9</v>
      </c>
      <c r="I744" s="36">
        <f t="shared" si="333"/>
        <v>874.4</v>
      </c>
      <c r="J744" s="36">
        <f t="shared" si="333"/>
        <v>5831.9</v>
      </c>
      <c r="K744" s="36">
        <f t="shared" si="333"/>
        <v>874.4</v>
      </c>
      <c r="L744" s="36">
        <f t="shared" si="333"/>
        <v>5996.9</v>
      </c>
      <c r="M744" s="36">
        <f t="shared" si="333"/>
        <v>874.4</v>
      </c>
    </row>
    <row r="745" spans="1:13" s="5" customFormat="1" ht="14.25">
      <c r="A745" s="94" t="s">
        <v>373</v>
      </c>
      <c r="B745" s="67" t="s">
        <v>341</v>
      </c>
      <c r="C745" s="67" t="s">
        <v>130</v>
      </c>
      <c r="D745" s="67" t="s">
        <v>148</v>
      </c>
      <c r="E745" s="67" t="s">
        <v>149</v>
      </c>
      <c r="F745" s="67"/>
      <c r="G745" s="93"/>
      <c r="H745" s="36">
        <f aca="true" t="shared" si="334" ref="H745:M745">H746+H759</f>
        <v>3853.5</v>
      </c>
      <c r="I745" s="36">
        <f t="shared" si="334"/>
        <v>0</v>
      </c>
      <c r="J745" s="36">
        <f t="shared" si="334"/>
        <v>3853.5</v>
      </c>
      <c r="K745" s="36">
        <f t="shared" si="334"/>
        <v>0</v>
      </c>
      <c r="L745" s="36">
        <f t="shared" si="334"/>
        <v>4017.5</v>
      </c>
      <c r="M745" s="36">
        <f t="shared" si="334"/>
        <v>0</v>
      </c>
    </row>
    <row r="746" spans="1:13" s="5" customFormat="1" ht="42.75">
      <c r="A746" s="113" t="s">
        <v>374</v>
      </c>
      <c r="B746" s="67" t="s">
        <v>341</v>
      </c>
      <c r="C746" s="67" t="s">
        <v>130</v>
      </c>
      <c r="D746" s="67" t="s">
        <v>146</v>
      </c>
      <c r="E746" s="67" t="s">
        <v>149</v>
      </c>
      <c r="F746" s="67"/>
      <c r="G746" s="93"/>
      <c r="H746" s="36">
        <f aca="true" t="shared" si="335" ref="H746:M746">H747+H750+H753+H756</f>
        <v>3853.5</v>
      </c>
      <c r="I746" s="36">
        <f t="shared" si="335"/>
        <v>0</v>
      </c>
      <c r="J746" s="36">
        <f t="shared" si="335"/>
        <v>3853.5</v>
      </c>
      <c r="K746" s="36">
        <f t="shared" si="335"/>
        <v>0</v>
      </c>
      <c r="L746" s="36">
        <f t="shared" si="335"/>
        <v>4017.5</v>
      </c>
      <c r="M746" s="36">
        <f t="shared" si="335"/>
        <v>0</v>
      </c>
    </row>
    <row r="747" spans="1:13" s="5" customFormat="1" ht="75">
      <c r="A747" s="104" t="s">
        <v>375</v>
      </c>
      <c r="B747" s="96" t="s">
        <v>341</v>
      </c>
      <c r="C747" s="96" t="s">
        <v>130</v>
      </c>
      <c r="D747" s="96" t="s">
        <v>146</v>
      </c>
      <c r="E747" s="96" t="s">
        <v>376</v>
      </c>
      <c r="F747" s="96"/>
      <c r="G747" s="97"/>
      <c r="H747" s="74">
        <f aca="true" t="shared" si="336" ref="H747:M748">H748</f>
        <v>2996</v>
      </c>
      <c r="I747" s="74">
        <f t="shared" si="336"/>
        <v>0</v>
      </c>
      <c r="J747" s="74">
        <f t="shared" si="336"/>
        <v>2996</v>
      </c>
      <c r="K747" s="74">
        <f t="shared" si="336"/>
        <v>0</v>
      </c>
      <c r="L747" s="74">
        <f t="shared" si="336"/>
        <v>3160</v>
      </c>
      <c r="M747" s="74">
        <f t="shared" si="336"/>
        <v>0</v>
      </c>
    </row>
    <row r="748" spans="1:13" s="5" customFormat="1" ht="30">
      <c r="A748" s="99" t="s">
        <v>670</v>
      </c>
      <c r="B748" s="96" t="s">
        <v>341</v>
      </c>
      <c r="C748" s="96" t="s">
        <v>130</v>
      </c>
      <c r="D748" s="96" t="s">
        <v>146</v>
      </c>
      <c r="E748" s="96" t="s">
        <v>376</v>
      </c>
      <c r="F748" s="96" t="s">
        <v>669</v>
      </c>
      <c r="G748" s="97"/>
      <c r="H748" s="74">
        <f t="shared" si="336"/>
        <v>2996</v>
      </c>
      <c r="I748" s="74">
        <f t="shared" si="336"/>
        <v>0</v>
      </c>
      <c r="J748" s="74">
        <f t="shared" si="336"/>
        <v>2996</v>
      </c>
      <c r="K748" s="74">
        <f t="shared" si="336"/>
        <v>0</v>
      </c>
      <c r="L748" s="74">
        <f t="shared" si="336"/>
        <v>3160</v>
      </c>
      <c r="M748" s="74">
        <f t="shared" si="336"/>
        <v>0</v>
      </c>
    </row>
    <row r="749" spans="1:13" s="4" customFormat="1" ht="15">
      <c r="A749" s="99" t="s">
        <v>51</v>
      </c>
      <c r="B749" s="96" t="s">
        <v>341</v>
      </c>
      <c r="C749" s="96" t="s">
        <v>130</v>
      </c>
      <c r="D749" s="96" t="s">
        <v>146</v>
      </c>
      <c r="E749" s="96" t="s">
        <v>376</v>
      </c>
      <c r="F749" s="96" t="s">
        <v>669</v>
      </c>
      <c r="G749" s="97" t="s">
        <v>52</v>
      </c>
      <c r="H749" s="74">
        <f>'Пр. 10'!I87+'Пр. 10'!I811+'Пр. 10'!I833</f>
        <v>2996</v>
      </c>
      <c r="I749" s="74">
        <f>'Пр. 10'!J87+'Пр. 10'!J811+'Пр. 10'!J833</f>
        <v>0</v>
      </c>
      <c r="J749" s="74">
        <f>'Пр. 10'!K87+'Пр. 10'!K811+'Пр. 10'!K833</f>
        <v>2996</v>
      </c>
      <c r="K749" s="74">
        <f>'Пр. 10'!L87+'Пр. 10'!L811+'Пр. 10'!L833</f>
        <v>0</v>
      </c>
      <c r="L749" s="74">
        <f>'Пр. 10'!M87+'Пр. 10'!M811+'Пр. 10'!M833</f>
        <v>3160</v>
      </c>
      <c r="M749" s="74">
        <f>'Пр. 10'!N87+'Пр. 10'!N811+'Пр. 10'!N833</f>
        <v>0</v>
      </c>
    </row>
    <row r="750" spans="1:13" s="5" customFormat="1" ht="30">
      <c r="A750" s="104" t="s">
        <v>377</v>
      </c>
      <c r="B750" s="96" t="s">
        <v>341</v>
      </c>
      <c r="C750" s="96" t="s">
        <v>130</v>
      </c>
      <c r="D750" s="96" t="s">
        <v>146</v>
      </c>
      <c r="E750" s="96" t="s">
        <v>378</v>
      </c>
      <c r="F750" s="96"/>
      <c r="G750" s="97"/>
      <c r="H750" s="74">
        <f aca="true" t="shared" si="337" ref="H750:M751">H751</f>
        <v>124</v>
      </c>
      <c r="I750" s="74">
        <f t="shared" si="337"/>
        <v>0</v>
      </c>
      <c r="J750" s="74">
        <f t="shared" si="337"/>
        <v>124</v>
      </c>
      <c r="K750" s="74">
        <f t="shared" si="337"/>
        <v>0</v>
      </c>
      <c r="L750" s="74">
        <f t="shared" si="337"/>
        <v>124</v>
      </c>
      <c r="M750" s="74">
        <f t="shared" si="337"/>
        <v>0</v>
      </c>
    </row>
    <row r="751" spans="1:13" s="4" customFormat="1" ht="30">
      <c r="A751" s="99" t="s">
        <v>670</v>
      </c>
      <c r="B751" s="96" t="s">
        <v>341</v>
      </c>
      <c r="C751" s="96" t="s">
        <v>130</v>
      </c>
      <c r="D751" s="96" t="s">
        <v>146</v>
      </c>
      <c r="E751" s="96" t="s">
        <v>378</v>
      </c>
      <c r="F751" s="96" t="s">
        <v>669</v>
      </c>
      <c r="G751" s="97"/>
      <c r="H751" s="74">
        <f t="shared" si="337"/>
        <v>124</v>
      </c>
      <c r="I751" s="74">
        <f t="shared" si="337"/>
        <v>0</v>
      </c>
      <c r="J751" s="74">
        <f t="shared" si="337"/>
        <v>124</v>
      </c>
      <c r="K751" s="74">
        <f t="shared" si="337"/>
        <v>0</v>
      </c>
      <c r="L751" s="74">
        <f t="shared" si="337"/>
        <v>124</v>
      </c>
      <c r="M751" s="74">
        <f t="shared" si="337"/>
        <v>0</v>
      </c>
    </row>
    <row r="752" spans="1:13" s="4" customFormat="1" ht="15">
      <c r="A752" s="99" t="s">
        <v>51</v>
      </c>
      <c r="B752" s="96" t="s">
        <v>341</v>
      </c>
      <c r="C752" s="96" t="s">
        <v>130</v>
      </c>
      <c r="D752" s="96" t="s">
        <v>146</v>
      </c>
      <c r="E752" s="96" t="s">
        <v>378</v>
      </c>
      <c r="F752" s="96" t="s">
        <v>669</v>
      </c>
      <c r="G752" s="97" t="s">
        <v>52</v>
      </c>
      <c r="H752" s="74">
        <f>'Пр. 10'!I89</f>
        <v>124</v>
      </c>
      <c r="I752" s="74">
        <f>'Пр. 10'!J89</f>
        <v>0</v>
      </c>
      <c r="J752" s="74">
        <f>'Пр. 10'!K89</f>
        <v>124</v>
      </c>
      <c r="K752" s="74">
        <f>'Пр. 10'!L89</f>
        <v>0</v>
      </c>
      <c r="L752" s="74">
        <f>'Пр. 10'!M89</f>
        <v>124</v>
      </c>
      <c r="M752" s="74">
        <f>'Пр. 10'!N89</f>
        <v>0</v>
      </c>
    </row>
    <row r="753" spans="1:13" s="4" customFormat="1" ht="45">
      <c r="A753" s="104" t="s">
        <v>810</v>
      </c>
      <c r="B753" s="96" t="s">
        <v>341</v>
      </c>
      <c r="C753" s="96" t="s">
        <v>130</v>
      </c>
      <c r="D753" s="96" t="s">
        <v>146</v>
      </c>
      <c r="E753" s="96" t="s">
        <v>379</v>
      </c>
      <c r="F753" s="96"/>
      <c r="G753" s="97"/>
      <c r="H753" s="74">
        <f aca="true" t="shared" si="338" ref="H753:M754">H754</f>
        <v>6.5</v>
      </c>
      <c r="I753" s="74">
        <f t="shared" si="338"/>
        <v>0</v>
      </c>
      <c r="J753" s="74">
        <f t="shared" si="338"/>
        <v>6.5</v>
      </c>
      <c r="K753" s="74">
        <f t="shared" si="338"/>
        <v>0</v>
      </c>
      <c r="L753" s="74">
        <f t="shared" si="338"/>
        <v>6.5</v>
      </c>
      <c r="M753" s="74">
        <f t="shared" si="338"/>
        <v>0</v>
      </c>
    </row>
    <row r="754" spans="1:13" s="4" customFormat="1" ht="30">
      <c r="A754" s="99" t="s">
        <v>670</v>
      </c>
      <c r="B754" s="96" t="s">
        <v>341</v>
      </c>
      <c r="C754" s="96" t="s">
        <v>130</v>
      </c>
      <c r="D754" s="96" t="s">
        <v>146</v>
      </c>
      <c r="E754" s="96" t="s">
        <v>379</v>
      </c>
      <c r="F754" s="96" t="s">
        <v>669</v>
      </c>
      <c r="G754" s="97"/>
      <c r="H754" s="74">
        <f t="shared" si="338"/>
        <v>6.5</v>
      </c>
      <c r="I754" s="74">
        <f t="shared" si="338"/>
        <v>0</v>
      </c>
      <c r="J754" s="74">
        <f t="shared" si="338"/>
        <v>6.5</v>
      </c>
      <c r="K754" s="74">
        <f t="shared" si="338"/>
        <v>0</v>
      </c>
      <c r="L754" s="74">
        <f t="shared" si="338"/>
        <v>6.5</v>
      </c>
      <c r="M754" s="74">
        <f t="shared" si="338"/>
        <v>0</v>
      </c>
    </row>
    <row r="755" spans="1:13" s="4" customFormat="1" ht="15">
      <c r="A755" s="99" t="s">
        <v>51</v>
      </c>
      <c r="B755" s="96" t="s">
        <v>341</v>
      </c>
      <c r="C755" s="96" t="s">
        <v>130</v>
      </c>
      <c r="D755" s="96" t="s">
        <v>146</v>
      </c>
      <c r="E755" s="96" t="s">
        <v>379</v>
      </c>
      <c r="F755" s="96" t="s">
        <v>669</v>
      </c>
      <c r="G755" s="97" t="s">
        <v>52</v>
      </c>
      <c r="H755" s="74">
        <f>'Пр. 10'!I91</f>
        <v>6.5</v>
      </c>
      <c r="I755" s="74">
        <f>'Пр. 10'!J91</f>
        <v>0</v>
      </c>
      <c r="J755" s="74">
        <f>'Пр. 10'!K91</f>
        <v>6.5</v>
      </c>
      <c r="K755" s="74">
        <f>'Пр. 10'!L91</f>
        <v>0</v>
      </c>
      <c r="L755" s="74">
        <f>'Пр. 10'!M91</f>
        <v>6.5</v>
      </c>
      <c r="M755" s="74">
        <f>'Пр. 10'!N91</f>
        <v>0</v>
      </c>
    </row>
    <row r="756" spans="1:13" s="4" customFormat="1" ht="30">
      <c r="A756" s="104" t="s">
        <v>380</v>
      </c>
      <c r="B756" s="96" t="s">
        <v>341</v>
      </c>
      <c r="C756" s="96" t="s">
        <v>130</v>
      </c>
      <c r="D756" s="96" t="s">
        <v>146</v>
      </c>
      <c r="E756" s="96" t="s">
        <v>381</v>
      </c>
      <c r="F756" s="96"/>
      <c r="G756" s="97"/>
      <c r="H756" s="74">
        <f aca="true" t="shared" si="339" ref="H756:M757">H757</f>
        <v>727</v>
      </c>
      <c r="I756" s="74">
        <f t="shared" si="339"/>
        <v>0</v>
      </c>
      <c r="J756" s="74">
        <f t="shared" si="339"/>
        <v>727</v>
      </c>
      <c r="K756" s="74">
        <f t="shared" si="339"/>
        <v>0</v>
      </c>
      <c r="L756" s="74">
        <f t="shared" si="339"/>
        <v>727</v>
      </c>
      <c r="M756" s="74">
        <f t="shared" si="339"/>
        <v>0</v>
      </c>
    </row>
    <row r="757" spans="1:13" s="4" customFormat="1" ht="30">
      <c r="A757" s="99" t="s">
        <v>670</v>
      </c>
      <c r="B757" s="96" t="s">
        <v>341</v>
      </c>
      <c r="C757" s="96" t="s">
        <v>130</v>
      </c>
      <c r="D757" s="96" t="s">
        <v>146</v>
      </c>
      <c r="E757" s="96" t="s">
        <v>381</v>
      </c>
      <c r="F757" s="96" t="s">
        <v>669</v>
      </c>
      <c r="G757" s="97"/>
      <c r="H757" s="74">
        <f t="shared" si="339"/>
        <v>727</v>
      </c>
      <c r="I757" s="74">
        <f t="shared" si="339"/>
        <v>0</v>
      </c>
      <c r="J757" s="74">
        <f t="shared" si="339"/>
        <v>727</v>
      </c>
      <c r="K757" s="74">
        <f t="shared" si="339"/>
        <v>0</v>
      </c>
      <c r="L757" s="74">
        <f t="shared" si="339"/>
        <v>727</v>
      </c>
      <c r="M757" s="74">
        <f t="shared" si="339"/>
        <v>0</v>
      </c>
    </row>
    <row r="758" spans="1:13" s="4" customFormat="1" ht="15">
      <c r="A758" s="99" t="s">
        <v>51</v>
      </c>
      <c r="B758" s="96" t="s">
        <v>341</v>
      </c>
      <c r="C758" s="96" t="s">
        <v>130</v>
      </c>
      <c r="D758" s="96" t="s">
        <v>146</v>
      </c>
      <c r="E758" s="96" t="s">
        <v>381</v>
      </c>
      <c r="F758" s="96" t="s">
        <v>669</v>
      </c>
      <c r="G758" s="97" t="s">
        <v>52</v>
      </c>
      <c r="H758" s="74">
        <f>'Пр. 10'!I93</f>
        <v>727</v>
      </c>
      <c r="I758" s="74">
        <f>'Пр. 10'!J93</f>
        <v>0</v>
      </c>
      <c r="J758" s="74">
        <f>'Пр. 10'!K93</f>
        <v>727</v>
      </c>
      <c r="K758" s="74">
        <f>'Пр. 10'!L93</f>
        <v>0</v>
      </c>
      <c r="L758" s="74">
        <f>'Пр. 10'!M93</f>
        <v>727</v>
      </c>
      <c r="M758" s="74">
        <f>'Пр. 10'!N93</f>
        <v>0</v>
      </c>
    </row>
    <row r="759" spans="1:13" s="5" customFormat="1" ht="28.5" hidden="1">
      <c r="A759" s="113" t="s">
        <v>771</v>
      </c>
      <c r="B759" s="67" t="s">
        <v>341</v>
      </c>
      <c r="C759" s="67" t="s">
        <v>130</v>
      </c>
      <c r="D759" s="67" t="s">
        <v>159</v>
      </c>
      <c r="E759" s="67" t="s">
        <v>149</v>
      </c>
      <c r="F759" s="67"/>
      <c r="G759" s="93"/>
      <c r="H759" s="36">
        <f aca="true" t="shared" si="340" ref="H759:I761">H760</f>
        <v>0</v>
      </c>
      <c r="I759" s="36">
        <f t="shared" si="340"/>
        <v>0</v>
      </c>
      <c r="J759" s="36">
        <f aca="true" t="shared" si="341" ref="J759:M761">J760</f>
        <v>0</v>
      </c>
      <c r="K759" s="36">
        <f t="shared" si="341"/>
        <v>0</v>
      </c>
      <c r="L759" s="36">
        <f t="shared" si="341"/>
        <v>0</v>
      </c>
      <c r="M759" s="36">
        <f t="shared" si="341"/>
        <v>0</v>
      </c>
    </row>
    <row r="760" spans="1:13" s="4" customFormat="1" ht="30" hidden="1">
      <c r="A760" s="99" t="s">
        <v>372</v>
      </c>
      <c r="B760" s="96" t="s">
        <v>341</v>
      </c>
      <c r="C760" s="96" t="s">
        <v>130</v>
      </c>
      <c r="D760" s="96" t="s">
        <v>159</v>
      </c>
      <c r="E760" s="96" t="s">
        <v>731</v>
      </c>
      <c r="F760" s="96"/>
      <c r="G760" s="97"/>
      <c r="H760" s="74">
        <f t="shared" si="340"/>
        <v>0</v>
      </c>
      <c r="I760" s="74">
        <f t="shared" si="340"/>
        <v>0</v>
      </c>
      <c r="J760" s="74">
        <f t="shared" si="341"/>
        <v>0</v>
      </c>
      <c r="K760" s="74">
        <f t="shared" si="341"/>
        <v>0</v>
      </c>
      <c r="L760" s="74">
        <f t="shared" si="341"/>
        <v>0</v>
      </c>
      <c r="M760" s="74">
        <f t="shared" si="341"/>
        <v>0</v>
      </c>
    </row>
    <row r="761" spans="1:13" s="5" customFormat="1" ht="30" hidden="1">
      <c r="A761" s="99" t="s">
        <v>670</v>
      </c>
      <c r="B761" s="96" t="s">
        <v>341</v>
      </c>
      <c r="C761" s="96" t="s">
        <v>130</v>
      </c>
      <c r="D761" s="96" t="s">
        <v>159</v>
      </c>
      <c r="E761" s="96" t="s">
        <v>731</v>
      </c>
      <c r="F761" s="96" t="s">
        <v>669</v>
      </c>
      <c r="G761" s="97"/>
      <c r="H761" s="74">
        <f t="shared" si="340"/>
        <v>0</v>
      </c>
      <c r="I761" s="74">
        <f t="shared" si="340"/>
        <v>0</v>
      </c>
      <c r="J761" s="74">
        <f t="shared" si="341"/>
        <v>0</v>
      </c>
      <c r="K761" s="74">
        <f t="shared" si="341"/>
        <v>0</v>
      </c>
      <c r="L761" s="74">
        <f t="shared" si="341"/>
        <v>0</v>
      </c>
      <c r="M761" s="74">
        <f t="shared" si="341"/>
        <v>0</v>
      </c>
    </row>
    <row r="762" spans="1:13" s="5" customFormat="1" ht="15" hidden="1">
      <c r="A762" s="99" t="s">
        <v>51</v>
      </c>
      <c r="B762" s="96" t="s">
        <v>341</v>
      </c>
      <c r="C762" s="96" t="s">
        <v>130</v>
      </c>
      <c r="D762" s="96" t="s">
        <v>159</v>
      </c>
      <c r="E762" s="96" t="s">
        <v>731</v>
      </c>
      <c r="F762" s="96" t="s">
        <v>669</v>
      </c>
      <c r="G762" s="97" t="s">
        <v>52</v>
      </c>
      <c r="H762" s="74">
        <f>'Пр. 10'!I96</f>
        <v>0</v>
      </c>
      <c r="I762" s="74">
        <f>'Пр. 10'!J96</f>
        <v>0</v>
      </c>
      <c r="J762" s="74">
        <f>'Пр. 10'!K96</f>
        <v>0</v>
      </c>
      <c r="K762" s="74">
        <f>'Пр. 10'!L96</f>
        <v>0</v>
      </c>
      <c r="L762" s="74">
        <f>'Пр. 10'!M96</f>
        <v>0</v>
      </c>
      <c r="M762" s="74">
        <f>'Пр. 10'!N96</f>
        <v>0</v>
      </c>
    </row>
    <row r="763" spans="1:13" s="4" customFormat="1" ht="42.75" hidden="1">
      <c r="A763" s="113" t="s">
        <v>772</v>
      </c>
      <c r="B763" s="67" t="s">
        <v>341</v>
      </c>
      <c r="C763" s="67" t="s">
        <v>131</v>
      </c>
      <c r="D763" s="67" t="s">
        <v>148</v>
      </c>
      <c r="E763" s="67" t="s">
        <v>149</v>
      </c>
      <c r="F763" s="67"/>
      <c r="G763" s="93"/>
      <c r="H763" s="36">
        <f aca="true" t="shared" si="342" ref="H763:I766">H764</f>
        <v>0</v>
      </c>
      <c r="I763" s="36">
        <f t="shared" si="342"/>
        <v>0</v>
      </c>
      <c r="J763" s="36">
        <f>J764</f>
        <v>0</v>
      </c>
      <c r="K763" s="36">
        <f>K764</f>
        <v>0</v>
      </c>
      <c r="L763" s="36">
        <f>L764</f>
        <v>0</v>
      </c>
      <c r="M763" s="36">
        <f>M764</f>
        <v>0</v>
      </c>
    </row>
    <row r="764" spans="1:13" s="5" customFormat="1" ht="28.5" hidden="1">
      <c r="A764" s="113" t="s">
        <v>773</v>
      </c>
      <c r="B764" s="67" t="s">
        <v>341</v>
      </c>
      <c r="C764" s="67" t="s">
        <v>131</v>
      </c>
      <c r="D764" s="67" t="s">
        <v>146</v>
      </c>
      <c r="E764" s="67" t="s">
        <v>149</v>
      </c>
      <c r="F764" s="67"/>
      <c r="G764" s="93"/>
      <c r="H764" s="36">
        <f t="shared" si="342"/>
        <v>0</v>
      </c>
      <c r="I764" s="36">
        <f t="shared" si="342"/>
        <v>0</v>
      </c>
      <c r="J764" s="36">
        <f aca="true" t="shared" si="343" ref="J764:M766">J765</f>
        <v>0</v>
      </c>
      <c r="K764" s="36">
        <f t="shared" si="343"/>
        <v>0</v>
      </c>
      <c r="L764" s="36">
        <f t="shared" si="343"/>
        <v>0</v>
      </c>
      <c r="M764" s="36">
        <f t="shared" si="343"/>
        <v>0</v>
      </c>
    </row>
    <row r="765" spans="1:13" s="4" customFormat="1" ht="38.25" customHeight="1" hidden="1">
      <c r="A765" s="99" t="s">
        <v>333</v>
      </c>
      <c r="B765" s="96" t="s">
        <v>341</v>
      </c>
      <c r="C765" s="96" t="s">
        <v>131</v>
      </c>
      <c r="D765" s="96" t="s">
        <v>146</v>
      </c>
      <c r="E765" s="96" t="s">
        <v>334</v>
      </c>
      <c r="F765" s="96"/>
      <c r="G765" s="97"/>
      <c r="H765" s="74">
        <f t="shared" si="342"/>
        <v>0</v>
      </c>
      <c r="I765" s="74">
        <f t="shared" si="342"/>
        <v>0</v>
      </c>
      <c r="J765" s="74">
        <f t="shared" si="343"/>
        <v>0</v>
      </c>
      <c r="K765" s="74">
        <f t="shared" si="343"/>
        <v>0</v>
      </c>
      <c r="L765" s="74">
        <f t="shared" si="343"/>
        <v>0</v>
      </c>
      <c r="M765" s="74">
        <f t="shared" si="343"/>
        <v>0</v>
      </c>
    </row>
    <row r="766" spans="1:13" s="4" customFormat="1" ht="30" hidden="1">
      <c r="A766" s="99" t="s">
        <v>670</v>
      </c>
      <c r="B766" s="96" t="s">
        <v>341</v>
      </c>
      <c r="C766" s="96" t="s">
        <v>131</v>
      </c>
      <c r="D766" s="96" t="s">
        <v>146</v>
      </c>
      <c r="E766" s="96" t="s">
        <v>334</v>
      </c>
      <c r="F766" s="96" t="s">
        <v>669</v>
      </c>
      <c r="G766" s="97"/>
      <c r="H766" s="74">
        <f t="shared" si="342"/>
        <v>0</v>
      </c>
      <c r="I766" s="74">
        <f t="shared" si="342"/>
        <v>0</v>
      </c>
      <c r="J766" s="74">
        <f t="shared" si="343"/>
        <v>0</v>
      </c>
      <c r="K766" s="74">
        <f t="shared" si="343"/>
        <v>0</v>
      </c>
      <c r="L766" s="74">
        <f t="shared" si="343"/>
        <v>0</v>
      </c>
      <c r="M766" s="74">
        <f t="shared" si="343"/>
        <v>0</v>
      </c>
    </row>
    <row r="767" spans="1:13" s="4" customFormat="1" ht="15" hidden="1">
      <c r="A767" s="99" t="s">
        <v>51</v>
      </c>
      <c r="B767" s="96" t="s">
        <v>341</v>
      </c>
      <c r="C767" s="96" t="s">
        <v>131</v>
      </c>
      <c r="D767" s="96" t="s">
        <v>146</v>
      </c>
      <c r="E767" s="96" t="s">
        <v>334</v>
      </c>
      <c r="F767" s="96" t="s">
        <v>669</v>
      </c>
      <c r="G767" s="97" t="s">
        <v>52</v>
      </c>
      <c r="H767" s="74">
        <f>'Пр. 10'!I100</f>
        <v>0</v>
      </c>
      <c r="I767" s="74">
        <f>'Пр. 10'!J100</f>
        <v>0</v>
      </c>
      <c r="J767" s="74">
        <f>'Пр. 10'!K100</f>
        <v>0</v>
      </c>
      <c r="K767" s="74">
        <f>'Пр. 10'!L100</f>
        <v>0</v>
      </c>
      <c r="L767" s="74">
        <f>'Пр. 10'!M100</f>
        <v>0</v>
      </c>
      <c r="M767" s="74">
        <f>'Пр. 10'!N100</f>
        <v>0</v>
      </c>
    </row>
    <row r="768" spans="1:13" s="5" customFormat="1" ht="42.75">
      <c r="A768" s="94" t="s">
        <v>388</v>
      </c>
      <c r="B768" s="67" t="s">
        <v>341</v>
      </c>
      <c r="C768" s="67" t="s">
        <v>133</v>
      </c>
      <c r="D768" s="67" t="s">
        <v>148</v>
      </c>
      <c r="E768" s="67" t="s">
        <v>149</v>
      </c>
      <c r="F768" s="67"/>
      <c r="G768" s="93"/>
      <c r="H768" s="36">
        <f>H769</f>
        <v>1974.4</v>
      </c>
      <c r="I768" s="36">
        <f>I769</f>
        <v>874.4</v>
      </c>
      <c r="J768" s="36">
        <f aca="true" t="shared" si="344" ref="J768:M771">J769</f>
        <v>1674.4</v>
      </c>
      <c r="K768" s="36">
        <f t="shared" si="344"/>
        <v>874.4</v>
      </c>
      <c r="L768" s="36">
        <f t="shared" si="344"/>
        <v>1674.4</v>
      </c>
      <c r="M768" s="36">
        <f t="shared" si="344"/>
        <v>874.4</v>
      </c>
    </row>
    <row r="769" spans="1:13" s="5" customFormat="1" ht="57">
      <c r="A769" s="113" t="s">
        <v>774</v>
      </c>
      <c r="B769" s="67" t="s">
        <v>341</v>
      </c>
      <c r="C769" s="67" t="s">
        <v>133</v>
      </c>
      <c r="D769" s="67" t="s">
        <v>146</v>
      </c>
      <c r="E769" s="67" t="s">
        <v>149</v>
      </c>
      <c r="F769" s="67"/>
      <c r="G769" s="93"/>
      <c r="H769" s="36">
        <f aca="true" t="shared" si="345" ref="H769:M769">H770+H773</f>
        <v>1974.4</v>
      </c>
      <c r="I769" s="36">
        <f t="shared" si="345"/>
        <v>874.4</v>
      </c>
      <c r="J769" s="36">
        <f t="shared" si="345"/>
        <v>1674.4</v>
      </c>
      <c r="K769" s="36">
        <f t="shared" si="345"/>
        <v>874.4</v>
      </c>
      <c r="L769" s="36">
        <f t="shared" si="345"/>
        <v>1674.4</v>
      </c>
      <c r="M769" s="36">
        <f t="shared" si="345"/>
        <v>874.4</v>
      </c>
    </row>
    <row r="770" spans="1:13" s="5" customFormat="1" ht="30">
      <c r="A770" s="104" t="s">
        <v>690</v>
      </c>
      <c r="B770" s="96" t="s">
        <v>341</v>
      </c>
      <c r="C770" s="96" t="s">
        <v>133</v>
      </c>
      <c r="D770" s="96" t="s">
        <v>146</v>
      </c>
      <c r="E770" s="96" t="s">
        <v>389</v>
      </c>
      <c r="F770" s="96"/>
      <c r="G770" s="97"/>
      <c r="H770" s="74">
        <f>H771</f>
        <v>1100</v>
      </c>
      <c r="I770" s="74">
        <f>I771</f>
        <v>0</v>
      </c>
      <c r="J770" s="74">
        <f t="shared" si="344"/>
        <v>800</v>
      </c>
      <c r="K770" s="74">
        <f t="shared" si="344"/>
        <v>0</v>
      </c>
      <c r="L770" s="74">
        <f t="shared" si="344"/>
        <v>800</v>
      </c>
      <c r="M770" s="74">
        <f t="shared" si="344"/>
        <v>0</v>
      </c>
    </row>
    <row r="771" spans="1:13" s="5" customFormat="1" ht="30">
      <c r="A771" s="104" t="s">
        <v>675</v>
      </c>
      <c r="B771" s="96" t="s">
        <v>341</v>
      </c>
      <c r="C771" s="96" t="s">
        <v>133</v>
      </c>
      <c r="D771" s="96" t="s">
        <v>146</v>
      </c>
      <c r="E771" s="96" t="s">
        <v>389</v>
      </c>
      <c r="F771" s="96" t="s">
        <v>676</v>
      </c>
      <c r="G771" s="97"/>
      <c r="H771" s="74">
        <f>H772</f>
        <v>1100</v>
      </c>
      <c r="I771" s="74">
        <f>I772</f>
        <v>0</v>
      </c>
      <c r="J771" s="74">
        <f t="shared" si="344"/>
        <v>800</v>
      </c>
      <c r="K771" s="74">
        <f t="shared" si="344"/>
        <v>0</v>
      </c>
      <c r="L771" s="74">
        <f t="shared" si="344"/>
        <v>800</v>
      </c>
      <c r="M771" s="74">
        <f t="shared" si="344"/>
        <v>0</v>
      </c>
    </row>
    <row r="772" spans="1:13" s="5" customFormat="1" ht="15">
      <c r="A772" s="99" t="s">
        <v>51</v>
      </c>
      <c r="B772" s="96" t="s">
        <v>341</v>
      </c>
      <c r="C772" s="96" t="s">
        <v>133</v>
      </c>
      <c r="D772" s="96" t="s">
        <v>146</v>
      </c>
      <c r="E772" s="96" t="s">
        <v>389</v>
      </c>
      <c r="F772" s="96" t="s">
        <v>676</v>
      </c>
      <c r="G772" s="97" t="s">
        <v>52</v>
      </c>
      <c r="H772" s="74">
        <f>'Пр. 10'!I104</f>
        <v>1100</v>
      </c>
      <c r="I772" s="74">
        <f>'Пр. 10'!J104</f>
        <v>0</v>
      </c>
      <c r="J772" s="74">
        <f>'Пр. 10'!K104</f>
        <v>800</v>
      </c>
      <c r="K772" s="74">
        <f>'Пр. 10'!L104</f>
        <v>0</v>
      </c>
      <c r="L772" s="74">
        <f>'Пр. 10'!M104</f>
        <v>800</v>
      </c>
      <c r="M772" s="74">
        <f>'Пр. 10'!N104</f>
        <v>0</v>
      </c>
    </row>
    <row r="773" spans="1:13" s="5" customFormat="1" ht="94.5" customHeight="1">
      <c r="A773" s="99" t="s">
        <v>1018</v>
      </c>
      <c r="B773" s="96" t="s">
        <v>341</v>
      </c>
      <c r="C773" s="96" t="s">
        <v>133</v>
      </c>
      <c r="D773" s="96" t="s">
        <v>146</v>
      </c>
      <c r="E773" s="96" t="s">
        <v>390</v>
      </c>
      <c r="F773" s="96"/>
      <c r="G773" s="105"/>
      <c r="H773" s="74">
        <f aca="true" t="shared" si="346" ref="H773:M774">H774</f>
        <v>874.4</v>
      </c>
      <c r="I773" s="74">
        <f t="shared" si="346"/>
        <v>874.4</v>
      </c>
      <c r="J773" s="74">
        <f t="shared" si="346"/>
        <v>874.4</v>
      </c>
      <c r="K773" s="74">
        <f t="shared" si="346"/>
        <v>874.4</v>
      </c>
      <c r="L773" s="74">
        <f t="shared" si="346"/>
        <v>874.4</v>
      </c>
      <c r="M773" s="74">
        <f t="shared" si="346"/>
        <v>874.4</v>
      </c>
    </row>
    <row r="774" spans="1:13" s="5" customFormat="1" ht="30">
      <c r="A774" s="99" t="s">
        <v>675</v>
      </c>
      <c r="B774" s="96" t="s">
        <v>341</v>
      </c>
      <c r="C774" s="96" t="s">
        <v>133</v>
      </c>
      <c r="D774" s="96" t="s">
        <v>146</v>
      </c>
      <c r="E774" s="96" t="s">
        <v>390</v>
      </c>
      <c r="F774" s="96" t="s">
        <v>676</v>
      </c>
      <c r="G774" s="97"/>
      <c r="H774" s="74">
        <f t="shared" si="346"/>
        <v>874.4</v>
      </c>
      <c r="I774" s="74">
        <f t="shared" si="346"/>
        <v>874.4</v>
      </c>
      <c r="J774" s="74">
        <f t="shared" si="346"/>
        <v>874.4</v>
      </c>
      <c r="K774" s="74">
        <f t="shared" si="346"/>
        <v>874.4</v>
      </c>
      <c r="L774" s="74">
        <f t="shared" si="346"/>
        <v>874.4</v>
      </c>
      <c r="M774" s="74">
        <f t="shared" si="346"/>
        <v>874.4</v>
      </c>
    </row>
    <row r="775" spans="1:13" s="5" customFormat="1" ht="15">
      <c r="A775" s="99" t="s">
        <v>51</v>
      </c>
      <c r="B775" s="96" t="s">
        <v>341</v>
      </c>
      <c r="C775" s="96" t="s">
        <v>133</v>
      </c>
      <c r="D775" s="96" t="s">
        <v>146</v>
      </c>
      <c r="E775" s="96" t="s">
        <v>390</v>
      </c>
      <c r="F775" s="96" t="s">
        <v>676</v>
      </c>
      <c r="G775" s="97" t="s">
        <v>52</v>
      </c>
      <c r="H775" s="74">
        <f>'Пр. 10'!I106</f>
        <v>874.4</v>
      </c>
      <c r="I775" s="74">
        <f>'Пр. 10'!J106</f>
        <v>874.4</v>
      </c>
      <c r="J775" s="74">
        <f>'Пр. 10'!K106</f>
        <v>874.4</v>
      </c>
      <c r="K775" s="74">
        <f>'Пр. 10'!L106</f>
        <v>874.4</v>
      </c>
      <c r="L775" s="74">
        <f>'Пр. 10'!M106</f>
        <v>874.4</v>
      </c>
      <c r="M775" s="74">
        <f>'Пр. 10'!N106</f>
        <v>874.4</v>
      </c>
    </row>
    <row r="776" spans="1:13" s="5" customFormat="1" ht="28.5">
      <c r="A776" s="113" t="s">
        <v>775</v>
      </c>
      <c r="B776" s="67" t="s">
        <v>341</v>
      </c>
      <c r="C776" s="67" t="s">
        <v>134</v>
      </c>
      <c r="D776" s="67" t="s">
        <v>148</v>
      </c>
      <c r="E776" s="67" t="s">
        <v>149</v>
      </c>
      <c r="F776" s="67"/>
      <c r="G776" s="93"/>
      <c r="H776" s="36">
        <f aca="true" t="shared" si="347" ref="H776:I779">H777</f>
        <v>305</v>
      </c>
      <c r="I776" s="36">
        <f t="shared" si="347"/>
        <v>0</v>
      </c>
      <c r="J776" s="36">
        <f aca="true" t="shared" si="348" ref="J776:M777">J777</f>
        <v>304</v>
      </c>
      <c r="K776" s="36">
        <f t="shared" si="348"/>
        <v>0</v>
      </c>
      <c r="L776" s="36">
        <f t="shared" si="348"/>
        <v>305</v>
      </c>
      <c r="M776" s="36">
        <f t="shared" si="348"/>
        <v>0</v>
      </c>
    </row>
    <row r="777" spans="1:13" s="5" customFormat="1" ht="42.75">
      <c r="A777" s="113" t="s">
        <v>282</v>
      </c>
      <c r="B777" s="67" t="s">
        <v>341</v>
      </c>
      <c r="C777" s="67" t="s">
        <v>134</v>
      </c>
      <c r="D777" s="67" t="s">
        <v>146</v>
      </c>
      <c r="E777" s="67" t="s">
        <v>149</v>
      </c>
      <c r="F777" s="67"/>
      <c r="G777" s="93"/>
      <c r="H777" s="36">
        <f t="shared" si="347"/>
        <v>305</v>
      </c>
      <c r="I777" s="36">
        <f t="shared" si="347"/>
        <v>0</v>
      </c>
      <c r="J777" s="36">
        <f t="shared" si="348"/>
        <v>304</v>
      </c>
      <c r="K777" s="36">
        <f t="shared" si="348"/>
        <v>0</v>
      </c>
      <c r="L777" s="36">
        <f t="shared" si="348"/>
        <v>305</v>
      </c>
      <c r="M777" s="36">
        <f t="shared" si="348"/>
        <v>0</v>
      </c>
    </row>
    <row r="778" spans="1:13" s="5" customFormat="1" ht="30">
      <c r="A778" s="99" t="s">
        <v>776</v>
      </c>
      <c r="B778" s="96" t="s">
        <v>341</v>
      </c>
      <c r="C778" s="96" t="s">
        <v>134</v>
      </c>
      <c r="D778" s="96" t="s">
        <v>146</v>
      </c>
      <c r="E778" s="96" t="s">
        <v>283</v>
      </c>
      <c r="F778" s="96"/>
      <c r="G778" s="97"/>
      <c r="H778" s="74">
        <f t="shared" si="347"/>
        <v>305</v>
      </c>
      <c r="I778" s="74">
        <f t="shared" si="347"/>
        <v>0</v>
      </c>
      <c r="J778" s="74">
        <f>J780</f>
        <v>304</v>
      </c>
      <c r="K778" s="74">
        <f>K780</f>
        <v>0</v>
      </c>
      <c r="L778" s="74">
        <f>L780</f>
        <v>305</v>
      </c>
      <c r="M778" s="74">
        <f>M780</f>
        <v>0</v>
      </c>
    </row>
    <row r="779" spans="1:13" s="5" customFormat="1" ht="30">
      <c r="A779" s="99" t="s">
        <v>675</v>
      </c>
      <c r="B779" s="96" t="s">
        <v>341</v>
      </c>
      <c r="C779" s="96" t="s">
        <v>134</v>
      </c>
      <c r="D779" s="96" t="s">
        <v>146</v>
      </c>
      <c r="E779" s="96" t="s">
        <v>283</v>
      </c>
      <c r="F779" s="96" t="s">
        <v>676</v>
      </c>
      <c r="G779" s="97"/>
      <c r="H779" s="74">
        <f t="shared" si="347"/>
        <v>305</v>
      </c>
      <c r="I779" s="74">
        <f t="shared" si="347"/>
        <v>0</v>
      </c>
      <c r="J779" s="74">
        <f>J780</f>
        <v>304</v>
      </c>
      <c r="K779" s="74">
        <f>K780</f>
        <v>0</v>
      </c>
      <c r="L779" s="74">
        <f>L780</f>
        <v>305</v>
      </c>
      <c r="M779" s="74">
        <f>M780</f>
        <v>0</v>
      </c>
    </row>
    <row r="780" spans="1:13" s="5" customFormat="1" ht="15">
      <c r="A780" s="99" t="s">
        <v>80</v>
      </c>
      <c r="B780" s="96" t="s">
        <v>341</v>
      </c>
      <c r="C780" s="96" t="s">
        <v>134</v>
      </c>
      <c r="D780" s="96" t="s">
        <v>146</v>
      </c>
      <c r="E780" s="96" t="s">
        <v>283</v>
      </c>
      <c r="F780" s="96" t="s">
        <v>676</v>
      </c>
      <c r="G780" s="97" t="s">
        <v>81</v>
      </c>
      <c r="H780" s="74">
        <f>'Пр. 10'!I868</f>
        <v>305</v>
      </c>
      <c r="I780" s="74">
        <f>'Пр. 10'!J868</f>
        <v>0</v>
      </c>
      <c r="J780" s="74">
        <f>'Пр. 10'!K868</f>
        <v>304</v>
      </c>
      <c r="K780" s="74">
        <f>'Пр. 10'!L868</f>
        <v>0</v>
      </c>
      <c r="L780" s="74">
        <f>'Пр. 10'!M868</f>
        <v>305</v>
      </c>
      <c r="M780" s="74">
        <f>'Пр. 10'!N868</f>
        <v>0</v>
      </c>
    </row>
    <row r="781" spans="1:13" s="5" customFormat="1" ht="28.5">
      <c r="A781" s="107" t="s">
        <v>391</v>
      </c>
      <c r="B781" s="93" t="s">
        <v>392</v>
      </c>
      <c r="C781" s="92">
        <v>0</v>
      </c>
      <c r="D781" s="93" t="s">
        <v>148</v>
      </c>
      <c r="E781" s="93" t="s">
        <v>149</v>
      </c>
      <c r="F781" s="92"/>
      <c r="G781" s="93"/>
      <c r="H781" s="36">
        <f aca="true" t="shared" si="349" ref="H781:M781">H782+H787+H792+H860</f>
        <v>202741.7</v>
      </c>
      <c r="I781" s="36">
        <f t="shared" si="349"/>
        <v>19719.1</v>
      </c>
      <c r="J781" s="36">
        <f t="shared" si="349"/>
        <v>199388.6</v>
      </c>
      <c r="K781" s="36">
        <f t="shared" si="349"/>
        <v>20147.5</v>
      </c>
      <c r="L781" s="36">
        <f t="shared" si="349"/>
        <v>197087.50000000003</v>
      </c>
      <c r="M781" s="36">
        <f t="shared" si="349"/>
        <v>15138.900000000001</v>
      </c>
    </row>
    <row r="782" spans="1:13" s="5" customFormat="1" ht="28.5">
      <c r="A782" s="94" t="s">
        <v>393</v>
      </c>
      <c r="B782" s="67" t="s">
        <v>392</v>
      </c>
      <c r="C782" s="67" t="s">
        <v>130</v>
      </c>
      <c r="D782" s="67" t="s">
        <v>148</v>
      </c>
      <c r="E782" s="67" t="s">
        <v>149</v>
      </c>
      <c r="F782" s="67"/>
      <c r="G782" s="93"/>
      <c r="H782" s="36">
        <f aca="true" t="shared" si="350" ref="H782:M785">H783</f>
        <v>3077</v>
      </c>
      <c r="I782" s="36">
        <f t="shared" si="350"/>
        <v>0</v>
      </c>
      <c r="J782" s="36">
        <f t="shared" si="350"/>
        <v>3284</v>
      </c>
      <c r="K782" s="36">
        <f t="shared" si="350"/>
        <v>0</v>
      </c>
      <c r="L782" s="36">
        <f t="shared" si="350"/>
        <v>3415</v>
      </c>
      <c r="M782" s="36">
        <f t="shared" si="350"/>
        <v>0</v>
      </c>
    </row>
    <row r="783" spans="1:13" s="5" customFormat="1" ht="14.25">
      <c r="A783" s="107" t="s">
        <v>394</v>
      </c>
      <c r="B783" s="67" t="s">
        <v>392</v>
      </c>
      <c r="C783" s="67" t="s">
        <v>130</v>
      </c>
      <c r="D783" s="67" t="s">
        <v>146</v>
      </c>
      <c r="E783" s="67" t="s">
        <v>149</v>
      </c>
      <c r="F783" s="67"/>
      <c r="G783" s="93"/>
      <c r="H783" s="36">
        <f t="shared" si="350"/>
        <v>3077</v>
      </c>
      <c r="I783" s="36">
        <f t="shared" si="350"/>
        <v>0</v>
      </c>
      <c r="J783" s="36">
        <f t="shared" si="350"/>
        <v>3284</v>
      </c>
      <c r="K783" s="36">
        <f t="shared" si="350"/>
        <v>0</v>
      </c>
      <c r="L783" s="36">
        <f t="shared" si="350"/>
        <v>3415</v>
      </c>
      <c r="M783" s="36">
        <f t="shared" si="350"/>
        <v>0</v>
      </c>
    </row>
    <row r="784" spans="1:13" s="5" customFormat="1" ht="15">
      <c r="A784" s="99" t="s">
        <v>395</v>
      </c>
      <c r="B784" s="97" t="s">
        <v>392</v>
      </c>
      <c r="C784" s="114">
        <v>1</v>
      </c>
      <c r="D784" s="96" t="s">
        <v>146</v>
      </c>
      <c r="E784" s="97" t="s">
        <v>396</v>
      </c>
      <c r="F784" s="114"/>
      <c r="G784" s="97"/>
      <c r="H784" s="74">
        <f t="shared" si="350"/>
        <v>3077</v>
      </c>
      <c r="I784" s="74">
        <f t="shared" si="350"/>
        <v>0</v>
      </c>
      <c r="J784" s="74">
        <f t="shared" si="350"/>
        <v>3284</v>
      </c>
      <c r="K784" s="74">
        <f t="shared" si="350"/>
        <v>0</v>
      </c>
      <c r="L784" s="74">
        <f t="shared" si="350"/>
        <v>3415</v>
      </c>
      <c r="M784" s="74">
        <f t="shared" si="350"/>
        <v>0</v>
      </c>
    </row>
    <row r="785" spans="1:13" s="5" customFormat="1" ht="60">
      <c r="A785" s="99" t="s">
        <v>667</v>
      </c>
      <c r="B785" s="97" t="s">
        <v>392</v>
      </c>
      <c r="C785" s="114">
        <v>1</v>
      </c>
      <c r="D785" s="96" t="s">
        <v>146</v>
      </c>
      <c r="E785" s="97" t="s">
        <v>396</v>
      </c>
      <c r="F785" s="114">
        <v>100</v>
      </c>
      <c r="G785" s="97"/>
      <c r="H785" s="74">
        <f t="shared" si="350"/>
        <v>3077</v>
      </c>
      <c r="I785" s="74">
        <f t="shared" si="350"/>
        <v>0</v>
      </c>
      <c r="J785" s="74">
        <f t="shared" si="350"/>
        <v>3284</v>
      </c>
      <c r="K785" s="74">
        <f t="shared" si="350"/>
        <v>0</v>
      </c>
      <c r="L785" s="74">
        <f t="shared" si="350"/>
        <v>3415</v>
      </c>
      <c r="M785" s="74">
        <f t="shared" si="350"/>
        <v>0</v>
      </c>
    </row>
    <row r="786" spans="1:13" s="9" customFormat="1" ht="30">
      <c r="A786" s="99" t="s">
        <v>39</v>
      </c>
      <c r="B786" s="97" t="s">
        <v>392</v>
      </c>
      <c r="C786" s="114">
        <v>1</v>
      </c>
      <c r="D786" s="96" t="s">
        <v>146</v>
      </c>
      <c r="E786" s="97" t="s">
        <v>396</v>
      </c>
      <c r="F786" s="114">
        <v>100</v>
      </c>
      <c r="G786" s="97" t="s">
        <v>40</v>
      </c>
      <c r="H786" s="74">
        <f>'Пр. 10'!I786</f>
        <v>3077</v>
      </c>
      <c r="I786" s="74">
        <f>'Пр. 10'!J786</f>
        <v>0</v>
      </c>
      <c r="J786" s="74">
        <f>'Пр. 10'!K786</f>
        <v>3284</v>
      </c>
      <c r="K786" s="74">
        <f>'Пр. 10'!L786</f>
        <v>0</v>
      </c>
      <c r="L786" s="74">
        <f>'Пр. 10'!M786</f>
        <v>3415</v>
      </c>
      <c r="M786" s="74">
        <f>'Пр. 10'!N786</f>
        <v>0</v>
      </c>
    </row>
    <row r="787" spans="1:13" ht="42.75">
      <c r="A787" s="94" t="s">
        <v>397</v>
      </c>
      <c r="B787" s="67" t="s">
        <v>392</v>
      </c>
      <c r="C787" s="67" t="s">
        <v>131</v>
      </c>
      <c r="D787" s="67" t="s">
        <v>148</v>
      </c>
      <c r="E787" s="67" t="s">
        <v>149</v>
      </c>
      <c r="F787" s="67"/>
      <c r="G787" s="93"/>
      <c r="H787" s="36">
        <f aca="true" t="shared" si="351" ref="H787:I790">H788</f>
        <v>4216.7</v>
      </c>
      <c r="I787" s="36">
        <f t="shared" si="351"/>
        <v>0</v>
      </c>
      <c r="J787" s="36">
        <f aca="true" t="shared" si="352" ref="J787:M790">J788</f>
        <v>4216.7</v>
      </c>
      <c r="K787" s="36">
        <f t="shared" si="352"/>
        <v>0</v>
      </c>
      <c r="L787" s="36">
        <f t="shared" si="352"/>
        <v>4216.7</v>
      </c>
      <c r="M787" s="36">
        <f t="shared" si="352"/>
        <v>0</v>
      </c>
    </row>
    <row r="788" spans="1:13" s="9" customFormat="1" ht="14.25">
      <c r="A788" s="107" t="s">
        <v>394</v>
      </c>
      <c r="B788" s="67" t="s">
        <v>392</v>
      </c>
      <c r="C788" s="67" t="s">
        <v>131</v>
      </c>
      <c r="D788" s="67" t="s">
        <v>146</v>
      </c>
      <c r="E788" s="67" t="s">
        <v>149</v>
      </c>
      <c r="F788" s="67"/>
      <c r="G788" s="93"/>
      <c r="H788" s="36">
        <f t="shared" si="351"/>
        <v>4216.7</v>
      </c>
      <c r="I788" s="36">
        <f t="shared" si="351"/>
        <v>0</v>
      </c>
      <c r="J788" s="36">
        <f t="shared" si="352"/>
        <v>4216.7</v>
      </c>
      <c r="K788" s="36">
        <f t="shared" si="352"/>
        <v>0</v>
      </c>
      <c r="L788" s="36">
        <f t="shared" si="352"/>
        <v>4216.7</v>
      </c>
      <c r="M788" s="36">
        <f t="shared" si="352"/>
        <v>0</v>
      </c>
    </row>
    <row r="789" spans="1:13" ht="15">
      <c r="A789" s="99" t="s">
        <v>395</v>
      </c>
      <c r="B789" s="97" t="s">
        <v>392</v>
      </c>
      <c r="C789" s="114">
        <v>2</v>
      </c>
      <c r="D789" s="96" t="s">
        <v>146</v>
      </c>
      <c r="E789" s="97" t="s">
        <v>396</v>
      </c>
      <c r="F789" s="114"/>
      <c r="G789" s="97"/>
      <c r="H789" s="74">
        <f t="shared" si="351"/>
        <v>4216.7</v>
      </c>
      <c r="I789" s="74">
        <f t="shared" si="351"/>
        <v>0</v>
      </c>
      <c r="J789" s="74">
        <f t="shared" si="352"/>
        <v>4216.7</v>
      </c>
      <c r="K789" s="74">
        <f t="shared" si="352"/>
        <v>0</v>
      </c>
      <c r="L789" s="74">
        <f t="shared" si="352"/>
        <v>4216.7</v>
      </c>
      <c r="M789" s="74">
        <f t="shared" si="352"/>
        <v>0</v>
      </c>
    </row>
    <row r="790" spans="1:13" ht="60">
      <c r="A790" s="99" t="s">
        <v>667</v>
      </c>
      <c r="B790" s="97" t="s">
        <v>392</v>
      </c>
      <c r="C790" s="114">
        <v>2</v>
      </c>
      <c r="D790" s="96" t="s">
        <v>146</v>
      </c>
      <c r="E790" s="97" t="s">
        <v>396</v>
      </c>
      <c r="F790" s="114">
        <v>100</v>
      </c>
      <c r="G790" s="97"/>
      <c r="H790" s="74">
        <f t="shared" si="351"/>
        <v>4216.7</v>
      </c>
      <c r="I790" s="74">
        <f t="shared" si="351"/>
        <v>0</v>
      </c>
      <c r="J790" s="74">
        <f t="shared" si="352"/>
        <v>4216.7</v>
      </c>
      <c r="K790" s="74">
        <f t="shared" si="352"/>
        <v>0</v>
      </c>
      <c r="L790" s="74">
        <f t="shared" si="352"/>
        <v>4216.7</v>
      </c>
      <c r="M790" s="74">
        <f t="shared" si="352"/>
        <v>0</v>
      </c>
    </row>
    <row r="791" spans="1:13" ht="45">
      <c r="A791" s="99" t="s">
        <v>398</v>
      </c>
      <c r="B791" s="97" t="s">
        <v>392</v>
      </c>
      <c r="C791" s="114">
        <v>2</v>
      </c>
      <c r="D791" s="96" t="s">
        <v>146</v>
      </c>
      <c r="E791" s="97" t="s">
        <v>396</v>
      </c>
      <c r="F791" s="114">
        <v>100</v>
      </c>
      <c r="G791" s="97" t="s">
        <v>44</v>
      </c>
      <c r="H791" s="74">
        <f>'Пр. 10'!I45</f>
        <v>4216.7</v>
      </c>
      <c r="I791" s="74">
        <f>'Пр. 10'!J45</f>
        <v>0</v>
      </c>
      <c r="J791" s="74">
        <f>'Пр. 10'!K45</f>
        <v>4216.7</v>
      </c>
      <c r="K791" s="74">
        <f>'Пр. 10'!L45</f>
        <v>0</v>
      </c>
      <c r="L791" s="74">
        <f>'Пр. 10'!M45</f>
        <v>4216.7</v>
      </c>
      <c r="M791" s="74">
        <f>'Пр. 10'!N45</f>
        <v>0</v>
      </c>
    </row>
    <row r="792" spans="1:13" ht="14.25">
      <c r="A792" s="94" t="s">
        <v>399</v>
      </c>
      <c r="B792" s="93" t="s">
        <v>392</v>
      </c>
      <c r="C792" s="67" t="s">
        <v>133</v>
      </c>
      <c r="D792" s="67" t="s">
        <v>148</v>
      </c>
      <c r="E792" s="67" t="s">
        <v>149</v>
      </c>
      <c r="F792" s="67"/>
      <c r="G792" s="93"/>
      <c r="H792" s="36">
        <f aca="true" t="shared" si="353" ref="H792:M792">H793</f>
        <v>192788</v>
      </c>
      <c r="I792" s="36">
        <f t="shared" si="353"/>
        <v>19719.1</v>
      </c>
      <c r="J792" s="36">
        <f t="shared" si="353"/>
        <v>189227.9</v>
      </c>
      <c r="K792" s="36">
        <f t="shared" si="353"/>
        <v>20147.5</v>
      </c>
      <c r="L792" s="36">
        <f t="shared" si="353"/>
        <v>186795.80000000002</v>
      </c>
      <c r="M792" s="36">
        <f t="shared" si="353"/>
        <v>15138.900000000001</v>
      </c>
    </row>
    <row r="793" spans="1:13" s="9" customFormat="1" ht="14.25">
      <c r="A793" s="107" t="s">
        <v>394</v>
      </c>
      <c r="B793" s="67" t="s">
        <v>392</v>
      </c>
      <c r="C793" s="67" t="s">
        <v>133</v>
      </c>
      <c r="D793" s="67" t="s">
        <v>146</v>
      </c>
      <c r="E793" s="67" t="s">
        <v>149</v>
      </c>
      <c r="F793" s="67"/>
      <c r="G793" s="93"/>
      <c r="H793" s="36">
        <f aca="true" t="shared" si="354" ref="H793:M793">H794+H813+H816+H819+H822+H833+H836+H843+H846+H851+H854+H857+H827</f>
        <v>192788</v>
      </c>
      <c r="I793" s="36">
        <f t="shared" si="354"/>
        <v>19719.1</v>
      </c>
      <c r="J793" s="36">
        <f t="shared" si="354"/>
        <v>189227.9</v>
      </c>
      <c r="K793" s="36">
        <f t="shared" si="354"/>
        <v>20147.5</v>
      </c>
      <c r="L793" s="36">
        <f t="shared" si="354"/>
        <v>186795.80000000002</v>
      </c>
      <c r="M793" s="36">
        <f t="shared" si="354"/>
        <v>15138.900000000001</v>
      </c>
    </row>
    <row r="794" spans="1:13" ht="15">
      <c r="A794" s="99" t="s">
        <v>395</v>
      </c>
      <c r="B794" s="97" t="s">
        <v>392</v>
      </c>
      <c r="C794" s="114">
        <v>3</v>
      </c>
      <c r="D794" s="96" t="s">
        <v>146</v>
      </c>
      <c r="E794" s="97" t="s">
        <v>396</v>
      </c>
      <c r="F794" s="114"/>
      <c r="G794" s="97"/>
      <c r="H794" s="74">
        <f aca="true" t="shared" si="355" ref="H794:M794">H795+H801+H807</f>
        <v>173068.90000000002</v>
      </c>
      <c r="I794" s="74">
        <f t="shared" si="355"/>
        <v>0</v>
      </c>
      <c r="J794" s="74">
        <f t="shared" si="355"/>
        <v>169080.4</v>
      </c>
      <c r="K794" s="74">
        <f t="shared" si="355"/>
        <v>0</v>
      </c>
      <c r="L794" s="74">
        <f t="shared" si="355"/>
        <v>171656.9</v>
      </c>
      <c r="M794" s="74">
        <f t="shared" si="355"/>
        <v>0</v>
      </c>
    </row>
    <row r="795" spans="1:13" s="9" customFormat="1" ht="60">
      <c r="A795" s="99" t="s">
        <v>667</v>
      </c>
      <c r="B795" s="97" t="s">
        <v>392</v>
      </c>
      <c r="C795" s="114">
        <v>3</v>
      </c>
      <c r="D795" s="96" t="s">
        <v>146</v>
      </c>
      <c r="E795" s="97" t="s">
        <v>396</v>
      </c>
      <c r="F795" s="114">
        <v>100</v>
      </c>
      <c r="G795" s="97"/>
      <c r="H795" s="74">
        <f aca="true" t="shared" si="356" ref="H795:M795">H796+H797+H798+H799+H800</f>
        <v>154931.7</v>
      </c>
      <c r="I795" s="74">
        <f t="shared" si="356"/>
        <v>0</v>
      </c>
      <c r="J795" s="74">
        <f t="shared" si="356"/>
        <v>152714.5</v>
      </c>
      <c r="K795" s="74">
        <f t="shared" si="356"/>
        <v>0</v>
      </c>
      <c r="L795" s="74">
        <f t="shared" si="356"/>
        <v>154926.80000000002</v>
      </c>
      <c r="M795" s="74">
        <f t="shared" si="356"/>
        <v>0</v>
      </c>
    </row>
    <row r="796" spans="1:13" s="5" customFormat="1" ht="45">
      <c r="A796" s="99" t="s">
        <v>41</v>
      </c>
      <c r="B796" s="97" t="s">
        <v>392</v>
      </c>
      <c r="C796" s="114">
        <v>3</v>
      </c>
      <c r="D796" s="96" t="s">
        <v>146</v>
      </c>
      <c r="E796" s="97" t="s">
        <v>396</v>
      </c>
      <c r="F796" s="114">
        <v>100</v>
      </c>
      <c r="G796" s="97" t="s">
        <v>42</v>
      </c>
      <c r="H796" s="74">
        <f>'Пр. 10'!I797</f>
        <v>7682</v>
      </c>
      <c r="I796" s="74">
        <f>'Пр. 10'!J797</f>
        <v>0</v>
      </c>
      <c r="J796" s="74">
        <f>'Пр. 10'!K797</f>
        <v>8200</v>
      </c>
      <c r="K796" s="74">
        <f>'Пр. 10'!L797</f>
        <v>0</v>
      </c>
      <c r="L796" s="74">
        <f>'Пр. 10'!M797</f>
        <v>8526</v>
      </c>
      <c r="M796" s="74">
        <f>'Пр. 10'!N797</f>
        <v>0</v>
      </c>
    </row>
    <row r="797" spans="1:13" ht="45">
      <c r="A797" s="99" t="s">
        <v>398</v>
      </c>
      <c r="B797" s="97" t="s">
        <v>392</v>
      </c>
      <c r="C797" s="114">
        <v>3</v>
      </c>
      <c r="D797" s="96" t="s">
        <v>146</v>
      </c>
      <c r="E797" s="97" t="s">
        <v>396</v>
      </c>
      <c r="F797" s="114">
        <v>100</v>
      </c>
      <c r="G797" s="97" t="s">
        <v>44</v>
      </c>
      <c r="H797" s="74">
        <f>'Пр. 10'!I49</f>
        <v>97557.7</v>
      </c>
      <c r="I797" s="74">
        <f>'Пр. 10'!J49</f>
        <v>0</v>
      </c>
      <c r="J797" s="74">
        <f>'Пр. 10'!K49</f>
        <v>94441.1</v>
      </c>
      <c r="K797" s="74">
        <f>'Пр. 10'!L49</f>
        <v>0</v>
      </c>
      <c r="L797" s="74">
        <f>'Пр. 10'!M49</f>
        <v>94441.1</v>
      </c>
      <c r="M797" s="74">
        <f>'Пр. 10'!N49</f>
        <v>0</v>
      </c>
    </row>
    <row r="798" spans="1:13" ht="30">
      <c r="A798" s="99" t="s">
        <v>47</v>
      </c>
      <c r="B798" s="97" t="s">
        <v>392</v>
      </c>
      <c r="C798" s="114">
        <v>3</v>
      </c>
      <c r="D798" s="96" t="s">
        <v>146</v>
      </c>
      <c r="E798" s="97" t="s">
        <v>396</v>
      </c>
      <c r="F798" s="114">
        <v>100</v>
      </c>
      <c r="G798" s="97" t="s">
        <v>48</v>
      </c>
      <c r="H798" s="74">
        <f>'Пр. 10'!I622+'Пр. 10'!I1111</f>
        <v>27301.9</v>
      </c>
      <c r="I798" s="74">
        <f>'Пр. 10'!J622+'Пр. 10'!J1111</f>
        <v>0</v>
      </c>
      <c r="J798" s="74">
        <f>'Пр. 10'!K622+'Пр. 10'!K1111</f>
        <v>27518.600000000002</v>
      </c>
      <c r="K798" s="74">
        <f>'Пр. 10'!L622+'Пр. 10'!L1111</f>
        <v>0</v>
      </c>
      <c r="L798" s="74">
        <f>'Пр. 10'!M622+'Пр. 10'!M1111</f>
        <v>28453</v>
      </c>
      <c r="M798" s="74">
        <f>'Пр. 10'!N622+'Пр. 10'!N1111</f>
        <v>0</v>
      </c>
    </row>
    <row r="799" spans="1:13" ht="15">
      <c r="A799" s="99" t="s">
        <v>51</v>
      </c>
      <c r="B799" s="97" t="s">
        <v>392</v>
      </c>
      <c r="C799" s="114">
        <v>3</v>
      </c>
      <c r="D799" s="96" t="s">
        <v>146</v>
      </c>
      <c r="E799" s="97" t="s">
        <v>396</v>
      </c>
      <c r="F799" s="114">
        <v>100</v>
      </c>
      <c r="G799" s="97" t="s">
        <v>52</v>
      </c>
      <c r="H799" s="74">
        <f>'Пр. 10'!I742</f>
        <v>15571.4</v>
      </c>
      <c r="I799" s="74">
        <f>'Пр. 10'!J742</f>
        <v>0</v>
      </c>
      <c r="J799" s="74">
        <f>'Пр. 10'!K742</f>
        <v>15675.8</v>
      </c>
      <c r="K799" s="74">
        <f>'Пр. 10'!L742</f>
        <v>0</v>
      </c>
      <c r="L799" s="74">
        <f>'Пр. 10'!M742</f>
        <v>16333.7</v>
      </c>
      <c r="M799" s="74">
        <f>'Пр. 10'!N742</f>
        <v>0</v>
      </c>
    </row>
    <row r="800" spans="1:13" s="9" customFormat="1" ht="15">
      <c r="A800" s="99" t="s">
        <v>94</v>
      </c>
      <c r="B800" s="97" t="s">
        <v>392</v>
      </c>
      <c r="C800" s="114">
        <v>3</v>
      </c>
      <c r="D800" s="96" t="s">
        <v>146</v>
      </c>
      <c r="E800" s="97" t="s">
        <v>396</v>
      </c>
      <c r="F800" s="114">
        <v>100</v>
      </c>
      <c r="G800" s="97" t="s">
        <v>95</v>
      </c>
      <c r="H800" s="74">
        <f>'Пр. 10'!I856</f>
        <v>6818.7</v>
      </c>
      <c r="I800" s="74">
        <f>'Пр. 10'!J856</f>
        <v>0</v>
      </c>
      <c r="J800" s="74">
        <f>'Пр. 10'!K856</f>
        <v>6879</v>
      </c>
      <c r="K800" s="74">
        <f>'Пр. 10'!L856</f>
        <v>0</v>
      </c>
      <c r="L800" s="74">
        <f>'Пр. 10'!M856</f>
        <v>7173</v>
      </c>
      <c r="M800" s="74">
        <f>'Пр. 10'!N856</f>
        <v>0</v>
      </c>
    </row>
    <row r="801" spans="1:13" s="5" customFormat="1" ht="30">
      <c r="A801" s="99" t="s">
        <v>670</v>
      </c>
      <c r="B801" s="97" t="s">
        <v>392</v>
      </c>
      <c r="C801" s="114">
        <v>3</v>
      </c>
      <c r="D801" s="96" t="s">
        <v>146</v>
      </c>
      <c r="E801" s="97" t="s">
        <v>396</v>
      </c>
      <c r="F801" s="114">
        <v>200</v>
      </c>
      <c r="G801" s="97"/>
      <c r="H801" s="74">
        <f aca="true" t="shared" si="357" ref="H801:M801">H802+H803+H804+H805+H806</f>
        <v>11097.2</v>
      </c>
      <c r="I801" s="74">
        <f t="shared" si="357"/>
        <v>0</v>
      </c>
      <c r="J801" s="74">
        <f t="shared" si="357"/>
        <v>9618.6</v>
      </c>
      <c r="K801" s="74">
        <f t="shared" si="357"/>
        <v>0</v>
      </c>
      <c r="L801" s="74">
        <f t="shared" si="357"/>
        <v>9787.800000000001</v>
      </c>
      <c r="M801" s="74">
        <f t="shared" si="357"/>
        <v>0</v>
      </c>
    </row>
    <row r="802" spans="1:13" ht="45">
      <c r="A802" s="99" t="s">
        <v>41</v>
      </c>
      <c r="B802" s="97" t="s">
        <v>392</v>
      </c>
      <c r="C802" s="114">
        <v>3</v>
      </c>
      <c r="D802" s="96" t="s">
        <v>146</v>
      </c>
      <c r="E802" s="97" t="s">
        <v>396</v>
      </c>
      <c r="F802" s="114">
        <v>200</v>
      </c>
      <c r="G802" s="97" t="s">
        <v>42</v>
      </c>
      <c r="H802" s="74">
        <f>'Пр. 10'!I798</f>
        <v>1597</v>
      </c>
      <c r="I802" s="74">
        <f>'Пр. 10'!J798</f>
        <v>0</v>
      </c>
      <c r="J802" s="74">
        <f>'Пр. 10'!K798</f>
        <v>1597</v>
      </c>
      <c r="K802" s="74">
        <f>'Пр. 10'!L798</f>
        <v>0</v>
      </c>
      <c r="L802" s="74">
        <f>'Пр. 10'!M798</f>
        <v>1676</v>
      </c>
      <c r="M802" s="74">
        <f>'Пр. 10'!N798</f>
        <v>0</v>
      </c>
    </row>
    <row r="803" spans="1:13" ht="45">
      <c r="A803" s="99" t="s">
        <v>398</v>
      </c>
      <c r="B803" s="97" t="s">
        <v>392</v>
      </c>
      <c r="C803" s="114">
        <v>3</v>
      </c>
      <c r="D803" s="96" t="s">
        <v>146</v>
      </c>
      <c r="E803" s="97" t="s">
        <v>396</v>
      </c>
      <c r="F803" s="114">
        <v>200</v>
      </c>
      <c r="G803" s="97" t="s">
        <v>44</v>
      </c>
      <c r="H803" s="74">
        <f>'Пр. 10'!I50</f>
        <v>7396.4</v>
      </c>
      <c r="I803" s="74">
        <f>'Пр. 10'!J50</f>
        <v>0</v>
      </c>
      <c r="J803" s="74">
        <f>'Пр. 10'!K50</f>
        <v>5967.4</v>
      </c>
      <c r="K803" s="74">
        <f>'Пр. 10'!L50</f>
        <v>0</v>
      </c>
      <c r="L803" s="74">
        <f>'Пр. 10'!M50</f>
        <v>5964.6</v>
      </c>
      <c r="M803" s="74">
        <f>'Пр. 10'!N50</f>
        <v>0</v>
      </c>
    </row>
    <row r="804" spans="1:13" ht="30">
      <c r="A804" s="99" t="s">
        <v>47</v>
      </c>
      <c r="B804" s="97" t="s">
        <v>392</v>
      </c>
      <c r="C804" s="114">
        <v>3</v>
      </c>
      <c r="D804" s="96" t="s">
        <v>146</v>
      </c>
      <c r="E804" s="97" t="s">
        <v>396</v>
      </c>
      <c r="F804" s="114">
        <v>200</v>
      </c>
      <c r="G804" s="97" t="s">
        <v>48</v>
      </c>
      <c r="H804" s="74">
        <f>'Пр. 10'!I623+'Пр. 10'!I1112</f>
        <v>1189.6</v>
      </c>
      <c r="I804" s="74">
        <f>'Пр. 10'!J623+'Пр. 10'!J1112</f>
        <v>0</v>
      </c>
      <c r="J804" s="74">
        <f>'Пр. 10'!K623+'Пр. 10'!K1112</f>
        <v>1231</v>
      </c>
      <c r="K804" s="74">
        <f>'Пр. 10'!L623+'Пр. 10'!L1112</f>
        <v>0</v>
      </c>
      <c r="L804" s="74">
        <f>'Пр. 10'!M623+'Пр. 10'!M1112</f>
        <v>1274</v>
      </c>
      <c r="M804" s="74">
        <f>'Пр. 10'!N623+'Пр. 10'!N1112</f>
        <v>0</v>
      </c>
    </row>
    <row r="805" spans="1:13" ht="15">
      <c r="A805" s="99" t="s">
        <v>51</v>
      </c>
      <c r="B805" s="97" t="s">
        <v>392</v>
      </c>
      <c r="C805" s="114">
        <v>3</v>
      </c>
      <c r="D805" s="96" t="s">
        <v>146</v>
      </c>
      <c r="E805" s="97" t="s">
        <v>396</v>
      </c>
      <c r="F805" s="114">
        <v>200</v>
      </c>
      <c r="G805" s="97" t="s">
        <v>52</v>
      </c>
      <c r="H805" s="74">
        <f>'Пр. 10'!I743</f>
        <v>605.2</v>
      </c>
      <c r="I805" s="74">
        <f>'Пр. 10'!J743</f>
        <v>0</v>
      </c>
      <c r="J805" s="74">
        <f>'Пр. 10'!K743</f>
        <v>605.2</v>
      </c>
      <c r="K805" s="74">
        <f>'Пр. 10'!L743</f>
        <v>0</v>
      </c>
      <c r="L805" s="74">
        <f>'Пр. 10'!M743</f>
        <v>605.2</v>
      </c>
      <c r="M805" s="74">
        <f>'Пр. 10'!N743</f>
        <v>0</v>
      </c>
    </row>
    <row r="806" spans="1:13" ht="15">
      <c r="A806" s="99" t="s">
        <v>94</v>
      </c>
      <c r="B806" s="97" t="s">
        <v>392</v>
      </c>
      <c r="C806" s="114">
        <v>3</v>
      </c>
      <c r="D806" s="96" t="s">
        <v>146</v>
      </c>
      <c r="E806" s="97" t="s">
        <v>396</v>
      </c>
      <c r="F806" s="114">
        <v>200</v>
      </c>
      <c r="G806" s="97" t="s">
        <v>95</v>
      </c>
      <c r="H806" s="74">
        <f>'Пр. 10'!I857</f>
        <v>309</v>
      </c>
      <c r="I806" s="74">
        <f>'Пр. 10'!J857</f>
        <v>0</v>
      </c>
      <c r="J806" s="74">
        <f>'Пр. 10'!K857</f>
        <v>218</v>
      </c>
      <c r="K806" s="74">
        <f>'Пр. 10'!L857</f>
        <v>0</v>
      </c>
      <c r="L806" s="74">
        <f>'Пр. 10'!M857</f>
        <v>268</v>
      </c>
      <c r="M806" s="74">
        <f>'Пр. 10'!N857</f>
        <v>0</v>
      </c>
    </row>
    <row r="807" spans="1:13" s="9" customFormat="1" ht="15">
      <c r="A807" s="99" t="s">
        <v>671</v>
      </c>
      <c r="B807" s="97" t="s">
        <v>392</v>
      </c>
      <c r="C807" s="114">
        <v>3</v>
      </c>
      <c r="D807" s="96" t="s">
        <v>146</v>
      </c>
      <c r="E807" s="97" t="s">
        <v>396</v>
      </c>
      <c r="F807" s="114">
        <v>800</v>
      </c>
      <c r="G807" s="97"/>
      <c r="H807" s="74">
        <f aca="true" t="shared" si="358" ref="H807:M807">H808+H809+H810+H811+H812</f>
        <v>7040</v>
      </c>
      <c r="I807" s="74">
        <f t="shared" si="358"/>
        <v>0</v>
      </c>
      <c r="J807" s="74">
        <f t="shared" si="358"/>
        <v>6747.3</v>
      </c>
      <c r="K807" s="74">
        <f t="shared" si="358"/>
        <v>0</v>
      </c>
      <c r="L807" s="74">
        <f t="shared" si="358"/>
        <v>6942.3</v>
      </c>
      <c r="M807" s="74">
        <f t="shared" si="358"/>
        <v>0</v>
      </c>
    </row>
    <row r="808" spans="1:13" ht="45">
      <c r="A808" s="89" t="s">
        <v>41</v>
      </c>
      <c r="B808" s="97" t="s">
        <v>392</v>
      </c>
      <c r="C808" s="114">
        <v>3</v>
      </c>
      <c r="D808" s="96" t="s">
        <v>146</v>
      </c>
      <c r="E808" s="97" t="s">
        <v>396</v>
      </c>
      <c r="F808" s="114">
        <v>800</v>
      </c>
      <c r="G808" s="97" t="s">
        <v>42</v>
      </c>
      <c r="H808" s="74">
        <f>'Пр. 10'!I799</f>
        <v>3</v>
      </c>
      <c r="I808" s="74">
        <f>'Пр. 10'!J799</f>
        <v>0</v>
      </c>
      <c r="J808" s="74">
        <f>'Пр. 10'!K799</f>
        <v>3</v>
      </c>
      <c r="K808" s="74">
        <f>'Пр. 10'!L799</f>
        <v>0</v>
      </c>
      <c r="L808" s="74">
        <f>'Пр. 10'!M799</f>
        <v>3</v>
      </c>
      <c r="M808" s="74">
        <f>'Пр. 10'!N799</f>
        <v>0</v>
      </c>
    </row>
    <row r="809" spans="1:13" ht="45">
      <c r="A809" s="99" t="s">
        <v>398</v>
      </c>
      <c r="B809" s="97" t="s">
        <v>392</v>
      </c>
      <c r="C809" s="114">
        <v>3</v>
      </c>
      <c r="D809" s="96" t="s">
        <v>146</v>
      </c>
      <c r="E809" s="97" t="s">
        <v>396</v>
      </c>
      <c r="F809" s="114">
        <v>800</v>
      </c>
      <c r="G809" s="97" t="s">
        <v>44</v>
      </c>
      <c r="H809" s="74">
        <f>'Пр. 10'!I51</f>
        <v>6995.7</v>
      </c>
      <c r="I809" s="74">
        <f>'Пр. 10'!J51</f>
        <v>0</v>
      </c>
      <c r="J809" s="74">
        <f>'Пр. 10'!K51</f>
        <v>6700</v>
      </c>
      <c r="K809" s="74">
        <f>'Пр. 10'!L51</f>
        <v>0</v>
      </c>
      <c r="L809" s="74">
        <f>'Пр. 10'!M51</f>
        <v>6890</v>
      </c>
      <c r="M809" s="74">
        <f>'Пр. 10'!N51</f>
        <v>0</v>
      </c>
    </row>
    <row r="810" spans="1:13" ht="30">
      <c r="A810" s="99" t="s">
        <v>47</v>
      </c>
      <c r="B810" s="97" t="s">
        <v>392</v>
      </c>
      <c r="C810" s="114">
        <v>3</v>
      </c>
      <c r="D810" s="96" t="s">
        <v>146</v>
      </c>
      <c r="E810" s="97" t="s">
        <v>396</v>
      </c>
      <c r="F810" s="114">
        <v>800</v>
      </c>
      <c r="G810" s="97" t="s">
        <v>48</v>
      </c>
      <c r="H810" s="74">
        <f>'Пр. 10'!I624+'Пр. 10'!I1113</f>
        <v>32.3</v>
      </c>
      <c r="I810" s="74">
        <f>'Пр. 10'!J624+'Пр. 10'!J1113</f>
        <v>0</v>
      </c>
      <c r="J810" s="74">
        <f>'Пр. 10'!K624+'Пр. 10'!K1113</f>
        <v>35.3</v>
      </c>
      <c r="K810" s="74">
        <f>'Пр. 10'!L624+'Пр. 10'!L1113</f>
        <v>0</v>
      </c>
      <c r="L810" s="74">
        <f>'Пр. 10'!M624+'Пр. 10'!M1113</f>
        <v>40.3</v>
      </c>
      <c r="M810" s="74">
        <f>'Пр. 10'!N624+'Пр. 10'!N1113</f>
        <v>0</v>
      </c>
    </row>
    <row r="811" spans="1:13" ht="15" hidden="1">
      <c r="A811" s="99" t="s">
        <v>51</v>
      </c>
      <c r="B811" s="97" t="s">
        <v>392</v>
      </c>
      <c r="C811" s="114">
        <v>3</v>
      </c>
      <c r="D811" s="96" t="s">
        <v>146</v>
      </c>
      <c r="E811" s="97" t="s">
        <v>396</v>
      </c>
      <c r="F811" s="114">
        <v>800</v>
      </c>
      <c r="G811" s="97" t="s">
        <v>52</v>
      </c>
      <c r="H811" s="74">
        <f>'Пр. 10'!I744</f>
        <v>0</v>
      </c>
      <c r="I811" s="74">
        <f>'Пр. 10'!J744</f>
        <v>0</v>
      </c>
      <c r="J811" s="74">
        <f>'Пр. 10'!K744</f>
        <v>0</v>
      </c>
      <c r="K811" s="74">
        <f>'Пр. 10'!L744</f>
        <v>0</v>
      </c>
      <c r="L811" s="74">
        <f>'Пр. 10'!M744</f>
        <v>0</v>
      </c>
      <c r="M811" s="74">
        <f>'Пр. 10'!N744</f>
        <v>0</v>
      </c>
    </row>
    <row r="812" spans="1:13" ht="15">
      <c r="A812" s="99" t="s">
        <v>94</v>
      </c>
      <c r="B812" s="97" t="s">
        <v>392</v>
      </c>
      <c r="C812" s="114">
        <v>3</v>
      </c>
      <c r="D812" s="96" t="s">
        <v>146</v>
      </c>
      <c r="E812" s="97" t="s">
        <v>396</v>
      </c>
      <c r="F812" s="114">
        <v>800</v>
      </c>
      <c r="G812" s="97" t="s">
        <v>95</v>
      </c>
      <c r="H812" s="74">
        <f>'Пр. 10'!I858</f>
        <v>9</v>
      </c>
      <c r="I812" s="74">
        <f>'Пр. 10'!J858</f>
        <v>0</v>
      </c>
      <c r="J812" s="74">
        <f>'Пр. 10'!K858</f>
        <v>9</v>
      </c>
      <c r="K812" s="74">
        <f>'Пр. 10'!L858</f>
        <v>0</v>
      </c>
      <c r="L812" s="74">
        <f>'Пр. 10'!M858</f>
        <v>9</v>
      </c>
      <c r="M812" s="74">
        <f>'Пр. 10'!N858</f>
        <v>0</v>
      </c>
    </row>
    <row r="813" spans="1:13" ht="30">
      <c r="A813" s="99" t="s">
        <v>400</v>
      </c>
      <c r="B813" s="97" t="s">
        <v>392</v>
      </c>
      <c r="C813" s="114">
        <v>3</v>
      </c>
      <c r="D813" s="96" t="s">
        <v>146</v>
      </c>
      <c r="E813" s="97" t="s">
        <v>401</v>
      </c>
      <c r="F813" s="114"/>
      <c r="G813" s="97"/>
      <c r="H813" s="74">
        <f aca="true" t="shared" si="359" ref="H813:M814">H814</f>
        <v>2539.5</v>
      </c>
      <c r="I813" s="74">
        <f t="shared" si="359"/>
        <v>2539.5</v>
      </c>
      <c r="J813" s="74">
        <f t="shared" si="359"/>
        <v>2539.5</v>
      </c>
      <c r="K813" s="74">
        <f t="shared" si="359"/>
        <v>2539.5</v>
      </c>
      <c r="L813" s="74">
        <f t="shared" si="359"/>
        <v>2539.5</v>
      </c>
      <c r="M813" s="74">
        <f t="shared" si="359"/>
        <v>2539.5</v>
      </c>
    </row>
    <row r="814" spans="1:13" ht="60">
      <c r="A814" s="99" t="s">
        <v>667</v>
      </c>
      <c r="B814" s="97" t="s">
        <v>392</v>
      </c>
      <c r="C814" s="114">
        <v>3</v>
      </c>
      <c r="D814" s="96" t="s">
        <v>146</v>
      </c>
      <c r="E814" s="97" t="s">
        <v>401</v>
      </c>
      <c r="F814" s="114">
        <v>100</v>
      </c>
      <c r="G814" s="97"/>
      <c r="H814" s="74">
        <f t="shared" si="359"/>
        <v>2539.5</v>
      </c>
      <c r="I814" s="74">
        <f t="shared" si="359"/>
        <v>2539.5</v>
      </c>
      <c r="J814" s="74">
        <f t="shared" si="359"/>
        <v>2539.5</v>
      </c>
      <c r="K814" s="74">
        <f t="shared" si="359"/>
        <v>2539.5</v>
      </c>
      <c r="L814" s="74">
        <f t="shared" si="359"/>
        <v>2539.5</v>
      </c>
      <c r="M814" s="74">
        <f t="shared" si="359"/>
        <v>2539.5</v>
      </c>
    </row>
    <row r="815" spans="1:13" ht="30">
      <c r="A815" s="99" t="s">
        <v>47</v>
      </c>
      <c r="B815" s="97" t="s">
        <v>392</v>
      </c>
      <c r="C815" s="114">
        <v>3</v>
      </c>
      <c r="D815" s="96" t="s">
        <v>146</v>
      </c>
      <c r="E815" s="97" t="s">
        <v>401</v>
      </c>
      <c r="F815" s="114">
        <v>100</v>
      </c>
      <c r="G815" s="97" t="s">
        <v>48</v>
      </c>
      <c r="H815" s="74">
        <f>'Пр. 10'!I626</f>
        <v>2539.5</v>
      </c>
      <c r="I815" s="74">
        <f>'Пр. 10'!J626</f>
        <v>2539.5</v>
      </c>
      <c r="J815" s="74">
        <f>'Пр. 10'!K626</f>
        <v>2539.5</v>
      </c>
      <c r="K815" s="74">
        <f>'Пр. 10'!L626</f>
        <v>2539.5</v>
      </c>
      <c r="L815" s="74">
        <f>'Пр. 10'!M626</f>
        <v>2539.5</v>
      </c>
      <c r="M815" s="74">
        <f>'Пр. 10'!N626</f>
        <v>2539.5</v>
      </c>
    </row>
    <row r="816" spans="1:13" ht="30" hidden="1">
      <c r="A816" s="99" t="s">
        <v>402</v>
      </c>
      <c r="B816" s="97" t="s">
        <v>392</v>
      </c>
      <c r="C816" s="114">
        <v>3</v>
      </c>
      <c r="D816" s="96" t="s">
        <v>146</v>
      </c>
      <c r="E816" s="97" t="s">
        <v>403</v>
      </c>
      <c r="F816" s="114"/>
      <c r="G816" s="97"/>
      <c r="H816" s="74">
        <f aca="true" t="shared" si="360" ref="H816:M817">H817</f>
        <v>0</v>
      </c>
      <c r="I816" s="74">
        <f t="shared" si="360"/>
        <v>0</v>
      </c>
      <c r="J816" s="74">
        <f t="shared" si="360"/>
        <v>0</v>
      </c>
      <c r="K816" s="74">
        <f t="shared" si="360"/>
        <v>0</v>
      </c>
      <c r="L816" s="74">
        <f t="shared" si="360"/>
        <v>0</v>
      </c>
      <c r="M816" s="74">
        <f t="shared" si="360"/>
        <v>0</v>
      </c>
    </row>
    <row r="817" spans="1:13" ht="60" hidden="1">
      <c r="A817" s="99" t="s">
        <v>667</v>
      </c>
      <c r="B817" s="97" t="s">
        <v>392</v>
      </c>
      <c r="C817" s="114">
        <v>3</v>
      </c>
      <c r="D817" s="96" t="s">
        <v>146</v>
      </c>
      <c r="E817" s="97" t="s">
        <v>403</v>
      </c>
      <c r="F817" s="114">
        <v>100</v>
      </c>
      <c r="G817" s="97"/>
      <c r="H817" s="74">
        <f t="shared" si="360"/>
        <v>0</v>
      </c>
      <c r="I817" s="74">
        <f t="shared" si="360"/>
        <v>0</v>
      </c>
      <c r="J817" s="74">
        <f t="shared" si="360"/>
        <v>0</v>
      </c>
      <c r="K817" s="74">
        <f t="shared" si="360"/>
        <v>0</v>
      </c>
      <c r="L817" s="74">
        <f t="shared" si="360"/>
        <v>0</v>
      </c>
      <c r="M817" s="74">
        <f t="shared" si="360"/>
        <v>0</v>
      </c>
    </row>
    <row r="818" spans="1:13" ht="45" hidden="1">
      <c r="A818" s="99" t="s">
        <v>398</v>
      </c>
      <c r="B818" s="97" t="s">
        <v>392</v>
      </c>
      <c r="C818" s="114">
        <v>3</v>
      </c>
      <c r="D818" s="96" t="s">
        <v>146</v>
      </c>
      <c r="E818" s="97" t="s">
        <v>403</v>
      </c>
      <c r="F818" s="114">
        <v>100</v>
      </c>
      <c r="G818" s="97" t="s">
        <v>44</v>
      </c>
      <c r="H818" s="74">
        <f>'Пр. 10'!I53</f>
        <v>0</v>
      </c>
      <c r="I818" s="74">
        <f>'Пр. 10'!J53</f>
        <v>0</v>
      </c>
      <c r="J818" s="74">
        <f>'Пр. 10'!K53</f>
        <v>0</v>
      </c>
      <c r="K818" s="74">
        <f>'Пр. 10'!L53</f>
        <v>0</v>
      </c>
      <c r="L818" s="74">
        <f>'Пр. 10'!M53</f>
        <v>0</v>
      </c>
      <c r="M818" s="74">
        <f>'Пр. 10'!N53</f>
        <v>0</v>
      </c>
    </row>
    <row r="819" spans="1:13" ht="45">
      <c r="A819" s="99" t="s">
        <v>404</v>
      </c>
      <c r="B819" s="97" t="s">
        <v>392</v>
      </c>
      <c r="C819" s="114">
        <v>3</v>
      </c>
      <c r="D819" s="96" t="s">
        <v>146</v>
      </c>
      <c r="E819" s="97" t="s">
        <v>405</v>
      </c>
      <c r="F819" s="114"/>
      <c r="G819" s="97"/>
      <c r="H819" s="74">
        <f aca="true" t="shared" si="361" ref="H819:M820">H820</f>
        <v>656.3</v>
      </c>
      <c r="I819" s="74">
        <f t="shared" si="361"/>
        <v>656.3</v>
      </c>
      <c r="J819" s="74">
        <f t="shared" si="361"/>
        <v>656.3</v>
      </c>
      <c r="K819" s="74">
        <f t="shared" si="361"/>
        <v>656.3</v>
      </c>
      <c r="L819" s="74">
        <f t="shared" si="361"/>
        <v>200</v>
      </c>
      <c r="M819" s="74">
        <f t="shared" si="361"/>
        <v>200</v>
      </c>
    </row>
    <row r="820" spans="1:13" ht="60">
      <c r="A820" s="99" t="s">
        <v>667</v>
      </c>
      <c r="B820" s="97" t="s">
        <v>392</v>
      </c>
      <c r="C820" s="114">
        <v>3</v>
      </c>
      <c r="D820" s="96" t="s">
        <v>146</v>
      </c>
      <c r="E820" s="97" t="s">
        <v>405</v>
      </c>
      <c r="F820" s="114">
        <v>100</v>
      </c>
      <c r="G820" s="97"/>
      <c r="H820" s="74">
        <f t="shared" si="361"/>
        <v>656.3</v>
      </c>
      <c r="I820" s="74">
        <f t="shared" si="361"/>
        <v>656.3</v>
      </c>
      <c r="J820" s="74">
        <f t="shared" si="361"/>
        <v>656.3</v>
      </c>
      <c r="K820" s="74">
        <f t="shared" si="361"/>
        <v>656.3</v>
      </c>
      <c r="L820" s="74">
        <f t="shared" si="361"/>
        <v>200</v>
      </c>
      <c r="M820" s="74">
        <f t="shared" si="361"/>
        <v>200</v>
      </c>
    </row>
    <row r="821" spans="1:13" ht="30">
      <c r="A821" s="99" t="s">
        <v>47</v>
      </c>
      <c r="B821" s="97" t="s">
        <v>392</v>
      </c>
      <c r="C821" s="114">
        <v>3</v>
      </c>
      <c r="D821" s="96" t="s">
        <v>146</v>
      </c>
      <c r="E821" s="97" t="s">
        <v>405</v>
      </c>
      <c r="F821" s="114">
        <v>100</v>
      </c>
      <c r="G821" s="97" t="s">
        <v>48</v>
      </c>
      <c r="H821" s="74">
        <f>'Пр. 10'!I1115</f>
        <v>656.3</v>
      </c>
      <c r="I821" s="74">
        <f>'Пр. 10'!J1115</f>
        <v>656.3</v>
      </c>
      <c r="J821" s="74">
        <f>'Пр. 10'!K1115</f>
        <v>656.3</v>
      </c>
      <c r="K821" s="74">
        <f>'Пр. 10'!L1115</f>
        <v>656.3</v>
      </c>
      <c r="L821" s="74">
        <f>'Пр. 10'!M1115</f>
        <v>200</v>
      </c>
      <c r="M821" s="74">
        <f>'Пр. 10'!N1115</f>
        <v>200</v>
      </c>
    </row>
    <row r="822" spans="1:13" ht="75">
      <c r="A822" s="99" t="s">
        <v>406</v>
      </c>
      <c r="B822" s="97" t="s">
        <v>392</v>
      </c>
      <c r="C822" s="114">
        <v>3</v>
      </c>
      <c r="D822" s="96" t="s">
        <v>146</v>
      </c>
      <c r="E822" s="97" t="s">
        <v>407</v>
      </c>
      <c r="F822" s="114"/>
      <c r="G822" s="97"/>
      <c r="H822" s="74">
        <f aca="true" t="shared" si="362" ref="H822:M822">H823+H825</f>
        <v>4410.9</v>
      </c>
      <c r="I822" s="74">
        <f t="shared" si="362"/>
        <v>4410.9</v>
      </c>
      <c r="J822" s="74">
        <f t="shared" si="362"/>
        <v>4552.3</v>
      </c>
      <c r="K822" s="74">
        <f t="shared" si="362"/>
        <v>4552.3</v>
      </c>
      <c r="L822" s="74">
        <f t="shared" si="362"/>
        <v>0</v>
      </c>
      <c r="M822" s="74">
        <f t="shared" si="362"/>
        <v>0</v>
      </c>
    </row>
    <row r="823" spans="1:13" ht="60">
      <c r="A823" s="99" t="s">
        <v>667</v>
      </c>
      <c r="B823" s="97" t="s">
        <v>392</v>
      </c>
      <c r="C823" s="114">
        <v>3</v>
      </c>
      <c r="D823" s="96" t="s">
        <v>146</v>
      </c>
      <c r="E823" s="97" t="s">
        <v>407</v>
      </c>
      <c r="F823" s="114">
        <v>100</v>
      </c>
      <c r="G823" s="97"/>
      <c r="H823" s="74">
        <f aca="true" t="shared" si="363" ref="H823:M823">H824</f>
        <v>4410.9</v>
      </c>
      <c r="I823" s="74">
        <f t="shared" si="363"/>
        <v>4410.9</v>
      </c>
      <c r="J823" s="74">
        <f t="shared" si="363"/>
        <v>4552.3</v>
      </c>
      <c r="K823" s="74">
        <f t="shared" si="363"/>
        <v>4552.3</v>
      </c>
      <c r="L823" s="74">
        <f t="shared" si="363"/>
        <v>0</v>
      </c>
      <c r="M823" s="74">
        <f t="shared" si="363"/>
        <v>0</v>
      </c>
    </row>
    <row r="824" spans="1:13" ht="15">
      <c r="A824" s="99" t="s">
        <v>51</v>
      </c>
      <c r="B824" s="97" t="s">
        <v>392</v>
      </c>
      <c r="C824" s="114">
        <v>3</v>
      </c>
      <c r="D824" s="96" t="s">
        <v>146</v>
      </c>
      <c r="E824" s="97" t="s">
        <v>407</v>
      </c>
      <c r="F824" s="114">
        <v>100</v>
      </c>
      <c r="G824" s="97" t="s">
        <v>52</v>
      </c>
      <c r="H824" s="74">
        <f>'Пр. 10'!I111</f>
        <v>4410.9</v>
      </c>
      <c r="I824" s="74">
        <f>'Пр. 10'!J111</f>
        <v>4410.9</v>
      </c>
      <c r="J824" s="74">
        <f>'Пр. 10'!K111</f>
        <v>4552.3</v>
      </c>
      <c r="K824" s="74">
        <f>'Пр. 10'!L111</f>
        <v>4552.3</v>
      </c>
      <c r="L824" s="74">
        <f>'Пр. 10'!M111</f>
        <v>0</v>
      </c>
      <c r="M824" s="74">
        <f>'Пр. 10'!N111</f>
        <v>0</v>
      </c>
    </row>
    <row r="825" spans="1:13" ht="30" hidden="1">
      <c r="A825" s="99" t="s">
        <v>670</v>
      </c>
      <c r="B825" s="97" t="s">
        <v>392</v>
      </c>
      <c r="C825" s="114">
        <v>3</v>
      </c>
      <c r="D825" s="96" t="s">
        <v>146</v>
      </c>
      <c r="E825" s="97" t="s">
        <v>407</v>
      </c>
      <c r="F825" s="114">
        <v>200</v>
      </c>
      <c r="G825" s="97"/>
      <c r="H825" s="74">
        <f aca="true" t="shared" si="364" ref="H825:M825">H826</f>
        <v>0</v>
      </c>
      <c r="I825" s="74">
        <f t="shared" si="364"/>
        <v>0</v>
      </c>
      <c r="J825" s="74">
        <f t="shared" si="364"/>
        <v>0</v>
      </c>
      <c r="K825" s="74">
        <f t="shared" si="364"/>
        <v>0</v>
      </c>
      <c r="L825" s="74">
        <f t="shared" si="364"/>
        <v>0</v>
      </c>
      <c r="M825" s="74">
        <f t="shared" si="364"/>
        <v>0</v>
      </c>
    </row>
    <row r="826" spans="1:13" ht="15" hidden="1">
      <c r="A826" s="99" t="s">
        <v>51</v>
      </c>
      <c r="B826" s="97" t="s">
        <v>392</v>
      </c>
      <c r="C826" s="114">
        <v>3</v>
      </c>
      <c r="D826" s="96" t="s">
        <v>146</v>
      </c>
      <c r="E826" s="97" t="s">
        <v>407</v>
      </c>
      <c r="F826" s="114">
        <v>200</v>
      </c>
      <c r="G826" s="97" t="s">
        <v>52</v>
      </c>
      <c r="H826" s="74">
        <f>'Пр. 10'!I112</f>
        <v>0</v>
      </c>
      <c r="I826" s="74">
        <f>'Пр. 10'!J112</f>
        <v>0</v>
      </c>
      <c r="J826" s="74">
        <f>'Пр. 10'!K112</f>
        <v>0</v>
      </c>
      <c r="K826" s="74">
        <f>'Пр. 10'!L112</f>
        <v>0</v>
      </c>
      <c r="L826" s="74">
        <f>'Пр. 10'!M112</f>
        <v>0</v>
      </c>
      <c r="M826" s="74">
        <f>'Пр. 10'!N112</f>
        <v>0</v>
      </c>
    </row>
    <row r="827" spans="1:13" ht="52.5" customHeight="1" hidden="1">
      <c r="A827" s="108" t="s">
        <v>969</v>
      </c>
      <c r="B827" s="97" t="s">
        <v>392</v>
      </c>
      <c r="C827" s="97" t="s">
        <v>133</v>
      </c>
      <c r="D827" s="97" t="s">
        <v>146</v>
      </c>
      <c r="E827" s="97" t="s">
        <v>970</v>
      </c>
      <c r="F827" s="96"/>
      <c r="G827" s="97"/>
      <c r="H827" s="74">
        <f aca="true" t="shared" si="365" ref="H827:M827">H828</f>
        <v>0</v>
      </c>
      <c r="I827" s="74">
        <f t="shared" si="365"/>
        <v>0</v>
      </c>
      <c r="J827" s="74">
        <f t="shared" si="365"/>
        <v>0</v>
      </c>
      <c r="K827" s="74">
        <f t="shared" si="365"/>
        <v>0</v>
      </c>
      <c r="L827" s="74">
        <f t="shared" si="365"/>
        <v>0</v>
      </c>
      <c r="M827" s="74">
        <f t="shared" si="365"/>
        <v>0</v>
      </c>
    </row>
    <row r="828" spans="1:13" ht="35.25" customHeight="1" hidden="1">
      <c r="A828" s="108" t="s">
        <v>670</v>
      </c>
      <c r="B828" s="97" t="s">
        <v>392</v>
      </c>
      <c r="C828" s="97" t="s">
        <v>133</v>
      </c>
      <c r="D828" s="97" t="s">
        <v>146</v>
      </c>
      <c r="E828" s="97" t="s">
        <v>970</v>
      </c>
      <c r="F828" s="114">
        <v>200</v>
      </c>
      <c r="G828" s="97"/>
      <c r="H828" s="74">
        <f aca="true" t="shared" si="366" ref="H828:M828">H829+H830+H831+H832</f>
        <v>0</v>
      </c>
      <c r="I828" s="74">
        <f t="shared" si="366"/>
        <v>0</v>
      </c>
      <c r="J828" s="74">
        <f t="shared" si="366"/>
        <v>0</v>
      </c>
      <c r="K828" s="74">
        <f t="shared" si="366"/>
        <v>0</v>
      </c>
      <c r="L828" s="74">
        <f t="shared" si="366"/>
        <v>0</v>
      </c>
      <c r="M828" s="74">
        <f t="shared" si="366"/>
        <v>0</v>
      </c>
    </row>
    <row r="829" spans="1:13" ht="51" customHeight="1" hidden="1">
      <c r="A829" s="99" t="s">
        <v>398</v>
      </c>
      <c r="B829" s="97" t="s">
        <v>392</v>
      </c>
      <c r="C829" s="97" t="s">
        <v>133</v>
      </c>
      <c r="D829" s="97" t="s">
        <v>146</v>
      </c>
      <c r="E829" s="97" t="s">
        <v>970</v>
      </c>
      <c r="F829" s="114">
        <v>200</v>
      </c>
      <c r="G829" s="97" t="s">
        <v>44</v>
      </c>
      <c r="H829" s="74">
        <f>'Пр. 10'!I55</f>
        <v>0</v>
      </c>
      <c r="I829" s="74">
        <f>'Пр. 10'!J55</f>
        <v>0</v>
      </c>
      <c r="J829" s="74">
        <f>'Пр. 10'!K55</f>
        <v>0</v>
      </c>
      <c r="K829" s="74">
        <f>'Пр. 10'!L55</f>
        <v>0</v>
      </c>
      <c r="L829" s="74">
        <f>'Пр. 10'!M55</f>
        <v>0</v>
      </c>
      <c r="M829" s="74">
        <f>'Пр. 10'!N55</f>
        <v>0</v>
      </c>
    </row>
    <row r="830" spans="1:13" ht="37.5" customHeight="1" hidden="1">
      <c r="A830" s="99" t="s">
        <v>47</v>
      </c>
      <c r="B830" s="97" t="s">
        <v>392</v>
      </c>
      <c r="C830" s="97" t="s">
        <v>133</v>
      </c>
      <c r="D830" s="97" t="s">
        <v>146</v>
      </c>
      <c r="E830" s="97" t="s">
        <v>970</v>
      </c>
      <c r="F830" s="114">
        <v>200</v>
      </c>
      <c r="G830" s="97" t="s">
        <v>48</v>
      </c>
      <c r="H830" s="74">
        <f>'Пр. 10'!I628</f>
        <v>0</v>
      </c>
      <c r="I830" s="74">
        <f>'Пр. 10'!J628</f>
        <v>0</v>
      </c>
      <c r="J830" s="74">
        <f>'Пр. 10'!K628</f>
        <v>0</v>
      </c>
      <c r="K830" s="74">
        <f>'Пр. 10'!L628</f>
        <v>0</v>
      </c>
      <c r="L830" s="74">
        <f>'Пр. 10'!M628</f>
        <v>0</v>
      </c>
      <c r="M830" s="74">
        <f>'Пр. 10'!N628</f>
        <v>0</v>
      </c>
    </row>
    <row r="831" spans="1:13" ht="39" customHeight="1" hidden="1">
      <c r="A831" s="99" t="s">
        <v>51</v>
      </c>
      <c r="B831" s="97" t="s">
        <v>392</v>
      </c>
      <c r="C831" s="97" t="s">
        <v>133</v>
      </c>
      <c r="D831" s="97" t="s">
        <v>146</v>
      </c>
      <c r="E831" s="97" t="s">
        <v>970</v>
      </c>
      <c r="F831" s="114">
        <v>200</v>
      </c>
      <c r="G831" s="97" t="s">
        <v>52</v>
      </c>
      <c r="H831" s="74">
        <f>'Пр. 10'!I746</f>
        <v>0</v>
      </c>
      <c r="I831" s="74">
        <f>'Пр. 10'!J746</f>
        <v>0</v>
      </c>
      <c r="J831" s="74">
        <f>'Пр. 10'!K746</f>
        <v>0</v>
      </c>
      <c r="K831" s="74">
        <f>'Пр. 10'!L746</f>
        <v>0</v>
      </c>
      <c r="L831" s="74">
        <f>'Пр. 10'!M746</f>
        <v>0</v>
      </c>
      <c r="M831" s="74">
        <f>'Пр. 10'!N746</f>
        <v>0</v>
      </c>
    </row>
    <row r="832" spans="1:13" ht="25.5" customHeight="1" hidden="1">
      <c r="A832" s="88" t="s">
        <v>94</v>
      </c>
      <c r="B832" s="97" t="s">
        <v>392</v>
      </c>
      <c r="C832" s="97" t="s">
        <v>133</v>
      </c>
      <c r="D832" s="97" t="s">
        <v>146</v>
      </c>
      <c r="E832" s="97" t="s">
        <v>970</v>
      </c>
      <c r="F832" s="114">
        <v>200</v>
      </c>
      <c r="G832" s="97" t="s">
        <v>95</v>
      </c>
      <c r="H832" s="74">
        <f>'Пр. 10'!I860</f>
        <v>0</v>
      </c>
      <c r="I832" s="74">
        <f>'Пр. 10'!J860</f>
        <v>0</v>
      </c>
      <c r="J832" s="74">
        <f>'Пр. 10'!K860</f>
        <v>0</v>
      </c>
      <c r="K832" s="74">
        <f>'Пр. 10'!L860</f>
        <v>0</v>
      </c>
      <c r="L832" s="74">
        <f>'Пр. 10'!M860</f>
        <v>0</v>
      </c>
      <c r="M832" s="74">
        <f>'Пр. 10'!N860</f>
        <v>0</v>
      </c>
    </row>
    <row r="833" spans="1:13" ht="34.5" customHeight="1" hidden="1">
      <c r="A833" s="99" t="s">
        <v>178</v>
      </c>
      <c r="B833" s="97" t="s">
        <v>392</v>
      </c>
      <c r="C833" s="114">
        <v>3</v>
      </c>
      <c r="D833" s="96" t="s">
        <v>146</v>
      </c>
      <c r="E833" s="97" t="s">
        <v>179</v>
      </c>
      <c r="F833" s="114"/>
      <c r="G833" s="97"/>
      <c r="H833" s="74">
        <f aca="true" t="shared" si="367" ref="H833:M834">H834</f>
        <v>0</v>
      </c>
      <c r="I833" s="74">
        <f t="shared" si="367"/>
        <v>0</v>
      </c>
      <c r="J833" s="74">
        <f t="shared" si="367"/>
        <v>0</v>
      </c>
      <c r="K833" s="74">
        <f t="shared" si="367"/>
        <v>0</v>
      </c>
      <c r="L833" s="74">
        <f t="shared" si="367"/>
        <v>0</v>
      </c>
      <c r="M833" s="74">
        <f t="shared" si="367"/>
        <v>0</v>
      </c>
    </row>
    <row r="834" spans="1:13" ht="35.25" customHeight="1" hidden="1">
      <c r="A834" s="99" t="s">
        <v>667</v>
      </c>
      <c r="B834" s="97" t="s">
        <v>392</v>
      </c>
      <c r="C834" s="114">
        <v>3</v>
      </c>
      <c r="D834" s="96" t="s">
        <v>146</v>
      </c>
      <c r="E834" s="97" t="s">
        <v>179</v>
      </c>
      <c r="F834" s="114">
        <v>100</v>
      </c>
      <c r="G834" s="97"/>
      <c r="H834" s="74">
        <f t="shared" si="367"/>
        <v>0</v>
      </c>
      <c r="I834" s="74">
        <f t="shared" si="367"/>
        <v>0</v>
      </c>
      <c r="J834" s="74">
        <f t="shared" si="367"/>
        <v>0</v>
      </c>
      <c r="K834" s="74">
        <f t="shared" si="367"/>
        <v>0</v>
      </c>
      <c r="L834" s="74">
        <f t="shared" si="367"/>
        <v>0</v>
      </c>
      <c r="M834" s="74">
        <f t="shared" si="367"/>
        <v>0</v>
      </c>
    </row>
    <row r="835" spans="1:13" ht="24" customHeight="1" hidden="1">
      <c r="A835" s="99" t="s">
        <v>47</v>
      </c>
      <c r="B835" s="97" t="s">
        <v>392</v>
      </c>
      <c r="C835" s="114">
        <v>3</v>
      </c>
      <c r="D835" s="96" t="s">
        <v>146</v>
      </c>
      <c r="E835" s="97" t="s">
        <v>179</v>
      </c>
      <c r="F835" s="114">
        <v>100</v>
      </c>
      <c r="G835" s="97" t="s">
        <v>48</v>
      </c>
      <c r="H835" s="74">
        <f>'Пр. 10'!I630</f>
        <v>0</v>
      </c>
      <c r="I835" s="74">
        <f>'Пр. 10'!J630</f>
        <v>0</v>
      </c>
      <c r="J835" s="74">
        <f>'Пр. 10'!K630</f>
        <v>0</v>
      </c>
      <c r="K835" s="74">
        <f>'Пр. 10'!L630</f>
        <v>0</v>
      </c>
      <c r="L835" s="74">
        <f>'Пр. 10'!M630</f>
        <v>0</v>
      </c>
      <c r="M835" s="74">
        <f>'Пр. 10'!N630</f>
        <v>0</v>
      </c>
    </row>
    <row r="836" spans="1:13" ht="15">
      <c r="A836" s="108" t="s">
        <v>323</v>
      </c>
      <c r="B836" s="97" t="s">
        <v>392</v>
      </c>
      <c r="C836" s="97" t="s">
        <v>133</v>
      </c>
      <c r="D836" s="97" t="s">
        <v>146</v>
      </c>
      <c r="E836" s="97" t="s">
        <v>324</v>
      </c>
      <c r="F836" s="96"/>
      <c r="G836" s="97"/>
      <c r="H836" s="74">
        <f aca="true" t="shared" si="368" ref="H836:M836">H837+H839+H841</f>
        <v>10058.4</v>
      </c>
      <c r="I836" s="74">
        <f t="shared" si="368"/>
        <v>10058.4</v>
      </c>
      <c r="J836" s="74">
        <f t="shared" si="368"/>
        <v>10322.6</v>
      </c>
      <c r="K836" s="74">
        <f t="shared" si="368"/>
        <v>10322.6</v>
      </c>
      <c r="L836" s="74">
        <f t="shared" si="368"/>
        <v>10322.6</v>
      </c>
      <c r="M836" s="74">
        <f t="shared" si="368"/>
        <v>10322.6</v>
      </c>
    </row>
    <row r="837" spans="1:13" ht="60">
      <c r="A837" s="108" t="s">
        <v>667</v>
      </c>
      <c r="B837" s="97" t="s">
        <v>392</v>
      </c>
      <c r="C837" s="97" t="s">
        <v>133</v>
      </c>
      <c r="D837" s="97" t="s">
        <v>146</v>
      </c>
      <c r="E837" s="97" t="s">
        <v>324</v>
      </c>
      <c r="F837" s="96" t="s">
        <v>668</v>
      </c>
      <c r="G837" s="97"/>
      <c r="H837" s="74">
        <f aca="true" t="shared" si="369" ref="H837:M837">H838</f>
        <v>8382</v>
      </c>
      <c r="I837" s="74">
        <f t="shared" si="369"/>
        <v>8382</v>
      </c>
      <c r="J837" s="74">
        <f t="shared" si="369"/>
        <v>8602.2</v>
      </c>
      <c r="K837" s="74">
        <f t="shared" si="369"/>
        <v>8602.2</v>
      </c>
      <c r="L837" s="74">
        <f t="shared" si="369"/>
        <v>8602.2</v>
      </c>
      <c r="M837" s="74">
        <f t="shared" si="369"/>
        <v>8602.2</v>
      </c>
    </row>
    <row r="838" spans="1:13" ht="45">
      <c r="A838" s="99" t="s">
        <v>43</v>
      </c>
      <c r="B838" s="97" t="s">
        <v>392</v>
      </c>
      <c r="C838" s="97" t="s">
        <v>133</v>
      </c>
      <c r="D838" s="97" t="s">
        <v>146</v>
      </c>
      <c r="E838" s="97" t="s">
        <v>324</v>
      </c>
      <c r="F838" s="96" t="s">
        <v>668</v>
      </c>
      <c r="G838" s="97" t="s">
        <v>44</v>
      </c>
      <c r="H838" s="74">
        <f>'Пр. 10'!I57</f>
        <v>8382</v>
      </c>
      <c r="I838" s="74">
        <f>'Пр. 10'!J57</f>
        <v>8382</v>
      </c>
      <c r="J838" s="74">
        <f>'Пр. 10'!K57</f>
        <v>8602.2</v>
      </c>
      <c r="K838" s="74">
        <f>'Пр. 10'!L57</f>
        <v>8602.2</v>
      </c>
      <c r="L838" s="74">
        <f>'Пр. 10'!M57</f>
        <v>8602.2</v>
      </c>
      <c r="M838" s="74">
        <f>'Пр. 10'!N57</f>
        <v>8602.2</v>
      </c>
    </row>
    <row r="839" spans="1:13" ht="30">
      <c r="A839" s="108" t="s">
        <v>670</v>
      </c>
      <c r="B839" s="97" t="s">
        <v>392</v>
      </c>
      <c r="C839" s="97" t="s">
        <v>133</v>
      </c>
      <c r="D839" s="97" t="s">
        <v>146</v>
      </c>
      <c r="E839" s="97" t="s">
        <v>324</v>
      </c>
      <c r="F839" s="96" t="s">
        <v>669</v>
      </c>
      <c r="G839" s="97"/>
      <c r="H839" s="74">
        <f aca="true" t="shared" si="370" ref="H839:M839">H840</f>
        <v>1676.4</v>
      </c>
      <c r="I839" s="74">
        <f t="shared" si="370"/>
        <v>1676.4</v>
      </c>
      <c r="J839" s="74">
        <f t="shared" si="370"/>
        <v>1720.4</v>
      </c>
      <c r="K839" s="74">
        <f t="shared" si="370"/>
        <v>1720.4</v>
      </c>
      <c r="L839" s="74">
        <f t="shared" si="370"/>
        <v>1720.4</v>
      </c>
      <c r="M839" s="74">
        <f t="shared" si="370"/>
        <v>1720.4</v>
      </c>
    </row>
    <row r="840" spans="1:13" ht="45">
      <c r="A840" s="99" t="s">
        <v>43</v>
      </c>
      <c r="B840" s="97" t="s">
        <v>392</v>
      </c>
      <c r="C840" s="97" t="s">
        <v>133</v>
      </c>
      <c r="D840" s="97" t="s">
        <v>146</v>
      </c>
      <c r="E840" s="97" t="s">
        <v>324</v>
      </c>
      <c r="F840" s="96" t="s">
        <v>669</v>
      </c>
      <c r="G840" s="97" t="s">
        <v>44</v>
      </c>
      <c r="H840" s="74">
        <f>'Пр. 10'!I58</f>
        <v>1676.4</v>
      </c>
      <c r="I840" s="74">
        <f>'Пр. 10'!J58</f>
        <v>1676.4</v>
      </c>
      <c r="J840" s="74">
        <f>'Пр. 10'!K58</f>
        <v>1720.4</v>
      </c>
      <c r="K840" s="74">
        <f>'Пр. 10'!L58</f>
        <v>1720.4</v>
      </c>
      <c r="L840" s="74">
        <f>'Пр. 10'!M58</f>
        <v>1720.4</v>
      </c>
      <c r="M840" s="74">
        <f>'Пр. 10'!N58</f>
        <v>1720.4</v>
      </c>
    </row>
    <row r="841" spans="1:13" ht="15" hidden="1">
      <c r="A841" s="108" t="s">
        <v>671</v>
      </c>
      <c r="B841" s="97" t="s">
        <v>392</v>
      </c>
      <c r="C841" s="97" t="s">
        <v>133</v>
      </c>
      <c r="D841" s="97" t="s">
        <v>146</v>
      </c>
      <c r="E841" s="97" t="s">
        <v>324</v>
      </c>
      <c r="F841" s="96" t="s">
        <v>672</v>
      </c>
      <c r="G841" s="97"/>
      <c r="H841" s="74">
        <f aca="true" t="shared" si="371" ref="H841:M841">H842</f>
        <v>0</v>
      </c>
      <c r="I841" s="74">
        <f t="shared" si="371"/>
        <v>0</v>
      </c>
      <c r="J841" s="74">
        <f t="shared" si="371"/>
        <v>0</v>
      </c>
      <c r="K841" s="74">
        <f t="shared" si="371"/>
        <v>0</v>
      </c>
      <c r="L841" s="74">
        <f t="shared" si="371"/>
        <v>0</v>
      </c>
      <c r="M841" s="74">
        <f t="shared" si="371"/>
        <v>0</v>
      </c>
    </row>
    <row r="842" spans="1:13" ht="45" hidden="1">
      <c r="A842" s="99" t="s">
        <v>43</v>
      </c>
      <c r="B842" s="97" t="s">
        <v>392</v>
      </c>
      <c r="C842" s="97" t="s">
        <v>133</v>
      </c>
      <c r="D842" s="97" t="s">
        <v>146</v>
      </c>
      <c r="E842" s="97" t="s">
        <v>324</v>
      </c>
      <c r="F842" s="96" t="s">
        <v>672</v>
      </c>
      <c r="G842" s="97" t="s">
        <v>44</v>
      </c>
      <c r="H842" s="74">
        <f>'Пр. 10'!I59</f>
        <v>0</v>
      </c>
      <c r="I842" s="74">
        <f>'Пр. 10'!J59</f>
        <v>0</v>
      </c>
      <c r="J842" s="74">
        <f>'Пр. 10'!K59</f>
        <v>0</v>
      </c>
      <c r="K842" s="74">
        <f>'Пр. 10'!L59</f>
        <v>0</v>
      </c>
      <c r="L842" s="74">
        <f>'Пр. 10'!M59</f>
        <v>0</v>
      </c>
      <c r="M842" s="74">
        <f>'Пр. 10'!N59</f>
        <v>0</v>
      </c>
    </row>
    <row r="843" spans="1:13" ht="15">
      <c r="A843" s="99" t="s">
        <v>408</v>
      </c>
      <c r="B843" s="97" t="s">
        <v>392</v>
      </c>
      <c r="C843" s="114">
        <v>3</v>
      </c>
      <c r="D843" s="96" t="s">
        <v>146</v>
      </c>
      <c r="E843" s="97" t="s">
        <v>409</v>
      </c>
      <c r="F843" s="114"/>
      <c r="G843" s="97"/>
      <c r="H843" s="74">
        <f aca="true" t="shared" si="372" ref="H843:M844">H844</f>
        <v>1488.2</v>
      </c>
      <c r="I843" s="74">
        <f t="shared" si="372"/>
        <v>1488.2</v>
      </c>
      <c r="J843" s="74">
        <f t="shared" si="372"/>
        <v>1488.2</v>
      </c>
      <c r="K843" s="74">
        <f t="shared" si="372"/>
        <v>1488.2</v>
      </c>
      <c r="L843" s="74">
        <f t="shared" si="372"/>
        <v>1488.2</v>
      </c>
      <c r="M843" s="74">
        <f t="shared" si="372"/>
        <v>1488.2</v>
      </c>
    </row>
    <row r="844" spans="1:13" ht="60">
      <c r="A844" s="99" t="s">
        <v>667</v>
      </c>
      <c r="B844" s="97" t="s">
        <v>392</v>
      </c>
      <c r="C844" s="114">
        <v>3</v>
      </c>
      <c r="D844" s="96" t="s">
        <v>146</v>
      </c>
      <c r="E844" s="97" t="s">
        <v>409</v>
      </c>
      <c r="F844" s="114">
        <v>100</v>
      </c>
      <c r="G844" s="97"/>
      <c r="H844" s="74">
        <f t="shared" si="372"/>
        <v>1488.2</v>
      </c>
      <c r="I844" s="74">
        <f t="shared" si="372"/>
        <v>1488.2</v>
      </c>
      <c r="J844" s="74">
        <f t="shared" si="372"/>
        <v>1488.2</v>
      </c>
      <c r="K844" s="74">
        <f t="shared" si="372"/>
        <v>1488.2</v>
      </c>
      <c r="L844" s="74">
        <f t="shared" si="372"/>
        <v>1488.2</v>
      </c>
      <c r="M844" s="74">
        <f t="shared" si="372"/>
        <v>1488.2</v>
      </c>
    </row>
    <row r="845" spans="1:13" ht="45">
      <c r="A845" s="99" t="s">
        <v>43</v>
      </c>
      <c r="B845" s="97" t="s">
        <v>392</v>
      </c>
      <c r="C845" s="114">
        <v>3</v>
      </c>
      <c r="D845" s="96" t="s">
        <v>146</v>
      </c>
      <c r="E845" s="97" t="s">
        <v>409</v>
      </c>
      <c r="F845" s="114">
        <v>100</v>
      </c>
      <c r="G845" s="97" t="s">
        <v>44</v>
      </c>
      <c r="H845" s="74">
        <f>'Пр. 10'!I61</f>
        <v>1488.2</v>
      </c>
      <c r="I845" s="74">
        <f>'Пр. 10'!J61</f>
        <v>1488.2</v>
      </c>
      <c r="J845" s="74">
        <f>'Пр. 10'!K61</f>
        <v>1488.2</v>
      </c>
      <c r="K845" s="74">
        <f>'Пр. 10'!L61</f>
        <v>1488.2</v>
      </c>
      <c r="L845" s="74">
        <f>'Пр. 10'!M61</f>
        <v>1488.2</v>
      </c>
      <c r="M845" s="74">
        <f>'Пр. 10'!N61</f>
        <v>1488.2</v>
      </c>
    </row>
    <row r="846" spans="1:13" ht="30">
      <c r="A846" s="99" t="s">
        <v>410</v>
      </c>
      <c r="B846" s="97" t="s">
        <v>392</v>
      </c>
      <c r="C846" s="114">
        <v>3</v>
      </c>
      <c r="D846" s="96" t="s">
        <v>146</v>
      </c>
      <c r="E846" s="97" t="s">
        <v>411</v>
      </c>
      <c r="F846" s="125"/>
      <c r="G846" s="97"/>
      <c r="H846" s="74">
        <f aca="true" t="shared" si="373" ref="H846:M846">H847+H849</f>
        <v>565.8</v>
      </c>
      <c r="I846" s="74">
        <f t="shared" si="373"/>
        <v>565.8</v>
      </c>
      <c r="J846" s="74">
        <f t="shared" si="373"/>
        <v>588.6</v>
      </c>
      <c r="K846" s="74">
        <f t="shared" si="373"/>
        <v>588.6</v>
      </c>
      <c r="L846" s="74">
        <f t="shared" si="373"/>
        <v>588.6</v>
      </c>
      <c r="M846" s="74">
        <f t="shared" si="373"/>
        <v>588.6</v>
      </c>
    </row>
    <row r="847" spans="1:13" ht="60">
      <c r="A847" s="99" t="s">
        <v>667</v>
      </c>
      <c r="B847" s="97" t="s">
        <v>392</v>
      </c>
      <c r="C847" s="114">
        <v>3</v>
      </c>
      <c r="D847" s="96" t="s">
        <v>146</v>
      </c>
      <c r="E847" s="97" t="s">
        <v>411</v>
      </c>
      <c r="F847" s="114">
        <v>100</v>
      </c>
      <c r="G847" s="97"/>
      <c r="H847" s="74">
        <f aca="true" t="shared" si="374" ref="H847:M847">H848</f>
        <v>545.8</v>
      </c>
      <c r="I847" s="74">
        <f t="shared" si="374"/>
        <v>545.8</v>
      </c>
      <c r="J847" s="74">
        <f t="shared" si="374"/>
        <v>567.6</v>
      </c>
      <c r="K847" s="74">
        <f t="shared" si="374"/>
        <v>567.6</v>
      </c>
      <c r="L847" s="74">
        <f t="shared" si="374"/>
        <v>567.6</v>
      </c>
      <c r="M847" s="74">
        <f t="shared" si="374"/>
        <v>567.6</v>
      </c>
    </row>
    <row r="848" spans="1:13" ht="45">
      <c r="A848" s="99" t="s">
        <v>398</v>
      </c>
      <c r="B848" s="97" t="s">
        <v>392</v>
      </c>
      <c r="C848" s="114">
        <v>3</v>
      </c>
      <c r="D848" s="96" t="s">
        <v>146</v>
      </c>
      <c r="E848" s="97" t="s">
        <v>411</v>
      </c>
      <c r="F848" s="114">
        <v>100</v>
      </c>
      <c r="G848" s="97" t="s">
        <v>44</v>
      </c>
      <c r="H848" s="74">
        <f>'Пр. 10'!I63</f>
        <v>545.8</v>
      </c>
      <c r="I848" s="74">
        <f>'Пр. 10'!J63</f>
        <v>545.8</v>
      </c>
      <c r="J848" s="74">
        <f>'Пр. 10'!K63</f>
        <v>567.6</v>
      </c>
      <c r="K848" s="74">
        <f>'Пр. 10'!L63</f>
        <v>567.6</v>
      </c>
      <c r="L848" s="74">
        <f>'Пр. 10'!M63</f>
        <v>567.6</v>
      </c>
      <c r="M848" s="74">
        <f>'Пр. 10'!N63</f>
        <v>567.6</v>
      </c>
    </row>
    <row r="849" spans="1:13" ht="30">
      <c r="A849" s="99" t="s">
        <v>670</v>
      </c>
      <c r="B849" s="97" t="s">
        <v>392</v>
      </c>
      <c r="C849" s="114">
        <v>3</v>
      </c>
      <c r="D849" s="96" t="s">
        <v>146</v>
      </c>
      <c r="E849" s="97" t="s">
        <v>411</v>
      </c>
      <c r="F849" s="96" t="s">
        <v>669</v>
      </c>
      <c r="G849" s="97"/>
      <c r="H849" s="74">
        <f aca="true" t="shared" si="375" ref="H849:M849">H850</f>
        <v>20</v>
      </c>
      <c r="I849" s="74">
        <f t="shared" si="375"/>
        <v>20</v>
      </c>
      <c r="J849" s="74">
        <f t="shared" si="375"/>
        <v>21</v>
      </c>
      <c r="K849" s="74">
        <f t="shared" si="375"/>
        <v>21</v>
      </c>
      <c r="L849" s="74">
        <f t="shared" si="375"/>
        <v>21</v>
      </c>
      <c r="M849" s="74">
        <f t="shared" si="375"/>
        <v>21</v>
      </c>
    </row>
    <row r="850" spans="1:13" ht="45">
      <c r="A850" s="99" t="s">
        <v>398</v>
      </c>
      <c r="B850" s="97" t="s">
        <v>392</v>
      </c>
      <c r="C850" s="114">
        <v>3</v>
      </c>
      <c r="D850" s="96" t="s">
        <v>146</v>
      </c>
      <c r="E850" s="97" t="s">
        <v>411</v>
      </c>
      <c r="F850" s="96" t="s">
        <v>669</v>
      </c>
      <c r="G850" s="97" t="s">
        <v>44</v>
      </c>
      <c r="H850" s="74">
        <f>'Пр. 10'!I64</f>
        <v>20</v>
      </c>
      <c r="I850" s="74">
        <f>'Пр. 10'!J64</f>
        <v>20</v>
      </c>
      <c r="J850" s="74">
        <f>'Пр. 10'!K64</f>
        <v>21</v>
      </c>
      <c r="K850" s="74">
        <f>'Пр. 10'!L64</f>
        <v>21</v>
      </c>
      <c r="L850" s="74">
        <f>'Пр. 10'!M64</f>
        <v>21</v>
      </c>
      <c r="M850" s="74">
        <f>'Пр. 10'!N64</f>
        <v>21</v>
      </c>
    </row>
    <row r="851" spans="1:13" ht="30" hidden="1">
      <c r="A851" s="99" t="s">
        <v>412</v>
      </c>
      <c r="B851" s="97" t="s">
        <v>392</v>
      </c>
      <c r="C851" s="114">
        <v>3</v>
      </c>
      <c r="D851" s="96" t="s">
        <v>146</v>
      </c>
      <c r="E851" s="97" t="s">
        <v>413</v>
      </c>
      <c r="F851" s="96"/>
      <c r="G851" s="97"/>
      <c r="H851" s="74">
        <f aca="true" t="shared" si="376" ref="H851:M852">H852</f>
        <v>0</v>
      </c>
      <c r="I851" s="74">
        <f t="shared" si="376"/>
        <v>0</v>
      </c>
      <c r="J851" s="74">
        <f t="shared" si="376"/>
        <v>0</v>
      </c>
      <c r="K851" s="74">
        <f t="shared" si="376"/>
        <v>0</v>
      </c>
      <c r="L851" s="74">
        <f t="shared" si="376"/>
        <v>0</v>
      </c>
      <c r="M851" s="74">
        <f t="shared" si="376"/>
        <v>0</v>
      </c>
    </row>
    <row r="852" spans="1:13" ht="60" hidden="1">
      <c r="A852" s="99" t="s">
        <v>667</v>
      </c>
      <c r="B852" s="97" t="s">
        <v>392</v>
      </c>
      <c r="C852" s="114">
        <v>3</v>
      </c>
      <c r="D852" s="96" t="s">
        <v>146</v>
      </c>
      <c r="E852" s="97" t="s">
        <v>413</v>
      </c>
      <c r="F852" s="96" t="s">
        <v>668</v>
      </c>
      <c r="G852" s="97"/>
      <c r="H852" s="74">
        <f t="shared" si="376"/>
        <v>0</v>
      </c>
      <c r="I852" s="74">
        <f t="shared" si="376"/>
        <v>0</v>
      </c>
      <c r="J852" s="74">
        <f t="shared" si="376"/>
        <v>0</v>
      </c>
      <c r="K852" s="74">
        <f t="shared" si="376"/>
        <v>0</v>
      </c>
      <c r="L852" s="74">
        <f t="shared" si="376"/>
        <v>0</v>
      </c>
      <c r="M852" s="74">
        <f t="shared" si="376"/>
        <v>0</v>
      </c>
    </row>
    <row r="853" spans="1:13" ht="15" hidden="1">
      <c r="A853" s="126" t="s">
        <v>51</v>
      </c>
      <c r="B853" s="97" t="s">
        <v>392</v>
      </c>
      <c r="C853" s="114">
        <v>3</v>
      </c>
      <c r="D853" s="96" t="s">
        <v>146</v>
      </c>
      <c r="E853" s="97" t="s">
        <v>413</v>
      </c>
      <c r="F853" s="96" t="s">
        <v>668</v>
      </c>
      <c r="G853" s="97" t="s">
        <v>52</v>
      </c>
      <c r="H853" s="74">
        <f>'Пр. 10'!I748</f>
        <v>0</v>
      </c>
      <c r="I853" s="74">
        <f>'Пр. 10'!J748</f>
        <v>0</v>
      </c>
      <c r="J853" s="74">
        <f>'Пр. 10'!K748</f>
        <v>0</v>
      </c>
      <c r="K853" s="74">
        <f>'Пр. 10'!L748</f>
        <v>0</v>
      </c>
      <c r="L853" s="74">
        <f>'Пр. 10'!M748</f>
        <v>0</v>
      </c>
      <c r="M853" s="74">
        <f>'Пр. 10'!N748</f>
        <v>0</v>
      </c>
    </row>
    <row r="854" spans="1:13" ht="30" hidden="1">
      <c r="A854" s="99" t="s">
        <v>414</v>
      </c>
      <c r="B854" s="97" t="s">
        <v>392</v>
      </c>
      <c r="C854" s="114">
        <v>3</v>
      </c>
      <c r="D854" s="96" t="s">
        <v>146</v>
      </c>
      <c r="E854" s="127" t="s">
        <v>415</v>
      </c>
      <c r="F854" s="128"/>
      <c r="G854" s="127"/>
      <c r="H854" s="74">
        <f aca="true" t="shared" si="377" ref="H854:M855">H855</f>
        <v>0</v>
      </c>
      <c r="I854" s="74">
        <f t="shared" si="377"/>
        <v>0</v>
      </c>
      <c r="J854" s="74">
        <f t="shared" si="377"/>
        <v>0</v>
      </c>
      <c r="K854" s="74">
        <f t="shared" si="377"/>
        <v>0</v>
      </c>
      <c r="L854" s="74">
        <f t="shared" si="377"/>
        <v>0</v>
      </c>
      <c r="M854" s="74">
        <f t="shared" si="377"/>
        <v>0</v>
      </c>
    </row>
    <row r="855" spans="1:13" ht="60" hidden="1">
      <c r="A855" s="99" t="s">
        <v>667</v>
      </c>
      <c r="B855" s="97" t="s">
        <v>392</v>
      </c>
      <c r="C855" s="114">
        <v>3</v>
      </c>
      <c r="D855" s="96" t="s">
        <v>146</v>
      </c>
      <c r="E855" s="127" t="s">
        <v>415</v>
      </c>
      <c r="F855" s="128">
        <v>100</v>
      </c>
      <c r="G855" s="127"/>
      <c r="H855" s="74">
        <f t="shared" si="377"/>
        <v>0</v>
      </c>
      <c r="I855" s="74">
        <f t="shared" si="377"/>
        <v>0</v>
      </c>
      <c r="J855" s="74">
        <f t="shared" si="377"/>
        <v>0</v>
      </c>
      <c r="K855" s="74">
        <f t="shared" si="377"/>
        <v>0</v>
      </c>
      <c r="L855" s="74">
        <f t="shared" si="377"/>
        <v>0</v>
      </c>
      <c r="M855" s="74">
        <f t="shared" si="377"/>
        <v>0</v>
      </c>
    </row>
    <row r="856" spans="1:13" s="9" customFormat="1" ht="45" hidden="1">
      <c r="A856" s="99" t="s">
        <v>41</v>
      </c>
      <c r="B856" s="97" t="s">
        <v>392</v>
      </c>
      <c r="C856" s="114">
        <v>3</v>
      </c>
      <c r="D856" s="96" t="s">
        <v>146</v>
      </c>
      <c r="E856" s="127" t="s">
        <v>415</v>
      </c>
      <c r="F856" s="128">
        <v>100</v>
      </c>
      <c r="G856" s="127" t="s">
        <v>42</v>
      </c>
      <c r="H856" s="74">
        <f>'Пр. 10'!I801</f>
        <v>0</v>
      </c>
      <c r="I856" s="74">
        <f>'Пр. 10'!J801</f>
        <v>0</v>
      </c>
      <c r="J856" s="74">
        <f>'Пр. 10'!K801</f>
        <v>0</v>
      </c>
      <c r="K856" s="74">
        <f>'Пр. 10'!L801</f>
        <v>0</v>
      </c>
      <c r="L856" s="74">
        <f>'Пр. 10'!M801</f>
        <v>0</v>
      </c>
      <c r="M856" s="74">
        <f>'Пр. 10'!N801</f>
        <v>0</v>
      </c>
    </row>
    <row r="857" spans="1:13" ht="45" hidden="1">
      <c r="A857" s="99" t="s">
        <v>416</v>
      </c>
      <c r="B857" s="97" t="s">
        <v>392</v>
      </c>
      <c r="C857" s="114">
        <v>3</v>
      </c>
      <c r="D857" s="96" t="s">
        <v>146</v>
      </c>
      <c r="E857" s="127" t="s">
        <v>417</v>
      </c>
      <c r="F857" s="128"/>
      <c r="G857" s="127"/>
      <c r="H857" s="74">
        <f aca="true" t="shared" si="378" ref="H857:M858">H858</f>
        <v>0</v>
      </c>
      <c r="I857" s="74">
        <f t="shared" si="378"/>
        <v>0</v>
      </c>
      <c r="J857" s="74">
        <f t="shared" si="378"/>
        <v>0</v>
      </c>
      <c r="K857" s="74">
        <f t="shared" si="378"/>
        <v>0</v>
      </c>
      <c r="L857" s="74">
        <f t="shared" si="378"/>
        <v>0</v>
      </c>
      <c r="M857" s="74">
        <f t="shared" si="378"/>
        <v>0</v>
      </c>
    </row>
    <row r="858" spans="1:13" ht="60" hidden="1">
      <c r="A858" s="99" t="s">
        <v>667</v>
      </c>
      <c r="B858" s="97" t="s">
        <v>392</v>
      </c>
      <c r="C858" s="114">
        <v>3</v>
      </c>
      <c r="D858" s="96" t="s">
        <v>146</v>
      </c>
      <c r="E858" s="127" t="s">
        <v>417</v>
      </c>
      <c r="F858" s="128">
        <v>100</v>
      </c>
      <c r="G858" s="127"/>
      <c r="H858" s="74">
        <f t="shared" si="378"/>
        <v>0</v>
      </c>
      <c r="I858" s="74">
        <f t="shared" si="378"/>
        <v>0</v>
      </c>
      <c r="J858" s="74">
        <f t="shared" si="378"/>
        <v>0</v>
      </c>
      <c r="K858" s="74">
        <f t="shared" si="378"/>
        <v>0</v>
      </c>
      <c r="L858" s="74">
        <f t="shared" si="378"/>
        <v>0</v>
      </c>
      <c r="M858" s="74">
        <f t="shared" si="378"/>
        <v>0</v>
      </c>
    </row>
    <row r="859" spans="1:13" ht="30" hidden="1">
      <c r="A859" s="99" t="s">
        <v>47</v>
      </c>
      <c r="B859" s="97" t="s">
        <v>392</v>
      </c>
      <c r="C859" s="114">
        <v>3</v>
      </c>
      <c r="D859" s="96" t="s">
        <v>146</v>
      </c>
      <c r="E859" s="127" t="s">
        <v>417</v>
      </c>
      <c r="F859" s="128">
        <v>100</v>
      </c>
      <c r="G859" s="127" t="s">
        <v>48</v>
      </c>
      <c r="H859" s="74">
        <f>'Пр. 10'!I1117</f>
        <v>0</v>
      </c>
      <c r="I859" s="74">
        <f>'Пр. 10'!J1117</f>
        <v>0</v>
      </c>
      <c r="J859" s="74">
        <f>'Пр. 10'!K1117</f>
        <v>0</v>
      </c>
      <c r="K859" s="74">
        <f>'Пр. 10'!L1117</f>
        <v>0</v>
      </c>
      <c r="L859" s="74">
        <f>'Пр. 10'!M1117</f>
        <v>0</v>
      </c>
      <c r="M859" s="74">
        <f>'Пр. 10'!N1117</f>
        <v>0</v>
      </c>
    </row>
    <row r="860" spans="1:13" ht="28.5">
      <c r="A860" s="94" t="s">
        <v>418</v>
      </c>
      <c r="B860" s="93" t="s">
        <v>392</v>
      </c>
      <c r="C860" s="67" t="s">
        <v>134</v>
      </c>
      <c r="D860" s="67" t="s">
        <v>148</v>
      </c>
      <c r="E860" s="67" t="s">
        <v>149</v>
      </c>
      <c r="F860" s="67"/>
      <c r="G860" s="93"/>
      <c r="H860" s="36">
        <f aca="true" t="shared" si="379" ref="H860:I863">H861</f>
        <v>2660</v>
      </c>
      <c r="I860" s="36">
        <f t="shared" si="379"/>
        <v>0</v>
      </c>
      <c r="J860" s="36">
        <f aca="true" t="shared" si="380" ref="J860:M863">J861</f>
        <v>2660</v>
      </c>
      <c r="K860" s="36">
        <f t="shared" si="380"/>
        <v>0</v>
      </c>
      <c r="L860" s="36">
        <f t="shared" si="380"/>
        <v>2660</v>
      </c>
      <c r="M860" s="36">
        <f t="shared" si="380"/>
        <v>0</v>
      </c>
    </row>
    <row r="861" spans="1:15" ht="14.25">
      <c r="A861" s="94" t="s">
        <v>394</v>
      </c>
      <c r="B861" s="93" t="s">
        <v>392</v>
      </c>
      <c r="C861" s="92" t="s">
        <v>134</v>
      </c>
      <c r="D861" s="93" t="s">
        <v>146</v>
      </c>
      <c r="E861" s="93" t="s">
        <v>149</v>
      </c>
      <c r="F861" s="92"/>
      <c r="G861" s="93"/>
      <c r="H861" s="36">
        <f t="shared" si="379"/>
        <v>2660</v>
      </c>
      <c r="I861" s="36">
        <f t="shared" si="379"/>
        <v>0</v>
      </c>
      <c r="J861" s="36">
        <f t="shared" si="380"/>
        <v>2660</v>
      </c>
      <c r="K861" s="36">
        <f t="shared" si="380"/>
        <v>0</v>
      </c>
      <c r="L861" s="36">
        <f t="shared" si="380"/>
        <v>2660</v>
      </c>
      <c r="M861" s="36">
        <f t="shared" si="380"/>
        <v>0</v>
      </c>
      <c r="O861" s="37"/>
    </row>
    <row r="862" spans="1:13" ht="15">
      <c r="A862" s="99" t="s">
        <v>395</v>
      </c>
      <c r="B862" s="97" t="s">
        <v>392</v>
      </c>
      <c r="C862" s="114">
        <v>4</v>
      </c>
      <c r="D862" s="97" t="s">
        <v>146</v>
      </c>
      <c r="E862" s="97" t="s">
        <v>396</v>
      </c>
      <c r="F862" s="114"/>
      <c r="G862" s="97"/>
      <c r="H862" s="36">
        <f t="shared" si="379"/>
        <v>2660</v>
      </c>
      <c r="I862" s="36">
        <f t="shared" si="379"/>
        <v>0</v>
      </c>
      <c r="J862" s="36">
        <f t="shared" si="380"/>
        <v>2660</v>
      </c>
      <c r="K862" s="36">
        <f t="shared" si="380"/>
        <v>0</v>
      </c>
      <c r="L862" s="36">
        <f t="shared" si="380"/>
        <v>2660</v>
      </c>
      <c r="M862" s="36">
        <f t="shared" si="380"/>
        <v>0</v>
      </c>
    </row>
    <row r="863" spans="1:13" ht="60">
      <c r="A863" s="99" t="s">
        <v>667</v>
      </c>
      <c r="B863" s="97" t="s">
        <v>392</v>
      </c>
      <c r="C863" s="114">
        <v>4</v>
      </c>
      <c r="D863" s="97" t="s">
        <v>146</v>
      </c>
      <c r="E863" s="97" t="s">
        <v>396</v>
      </c>
      <c r="F863" s="114">
        <v>100</v>
      </c>
      <c r="G863" s="97"/>
      <c r="H863" s="74">
        <f t="shared" si="379"/>
        <v>2660</v>
      </c>
      <c r="I863" s="74">
        <f t="shared" si="379"/>
        <v>0</v>
      </c>
      <c r="J863" s="74">
        <f t="shared" si="380"/>
        <v>2660</v>
      </c>
      <c r="K863" s="74">
        <f t="shared" si="380"/>
        <v>0</v>
      </c>
      <c r="L863" s="74">
        <f t="shared" si="380"/>
        <v>2660</v>
      </c>
      <c r="M863" s="74">
        <f t="shared" si="380"/>
        <v>0</v>
      </c>
    </row>
    <row r="864" spans="1:16" ht="30">
      <c r="A864" s="99" t="s">
        <v>47</v>
      </c>
      <c r="B864" s="97" t="s">
        <v>392</v>
      </c>
      <c r="C864" s="114">
        <v>4</v>
      </c>
      <c r="D864" s="97" t="s">
        <v>146</v>
      </c>
      <c r="E864" s="97" t="s">
        <v>396</v>
      </c>
      <c r="F864" s="114">
        <v>100</v>
      </c>
      <c r="G864" s="97" t="s">
        <v>48</v>
      </c>
      <c r="H864" s="74">
        <f>'Пр. 10'!I1121</f>
        <v>2660</v>
      </c>
      <c r="I864" s="74">
        <f>'Пр. 10'!J1121</f>
        <v>0</v>
      </c>
      <c r="J864" s="74">
        <f>'Пр. 10'!K1121</f>
        <v>2660</v>
      </c>
      <c r="K864" s="74">
        <f>'Пр. 10'!L1121</f>
        <v>0</v>
      </c>
      <c r="L864" s="74">
        <f>'Пр. 10'!M1121</f>
        <v>2660</v>
      </c>
      <c r="M864" s="74">
        <f>'Пр. 10'!N1121</f>
        <v>0</v>
      </c>
      <c r="P864" s="37"/>
    </row>
    <row r="865" spans="1:13" ht="14.25">
      <c r="A865" s="107" t="s">
        <v>419</v>
      </c>
      <c r="B865" s="93" t="s">
        <v>420</v>
      </c>
      <c r="C865" s="92">
        <v>0</v>
      </c>
      <c r="D865" s="93" t="s">
        <v>148</v>
      </c>
      <c r="E865" s="93" t="s">
        <v>149</v>
      </c>
      <c r="F865" s="92"/>
      <c r="G865" s="93"/>
      <c r="H865" s="36">
        <f aca="true" t="shared" si="381" ref="H865:M865">H866</f>
        <v>159684.4</v>
      </c>
      <c r="I865" s="36">
        <f t="shared" si="381"/>
        <v>2639</v>
      </c>
      <c r="J865" s="36">
        <f t="shared" si="381"/>
        <v>132338.8</v>
      </c>
      <c r="K865" s="36">
        <f t="shared" si="381"/>
        <v>2835.5</v>
      </c>
      <c r="L865" s="36">
        <f t="shared" si="381"/>
        <v>137416.8</v>
      </c>
      <c r="M865" s="36">
        <f t="shared" si="381"/>
        <v>2852.8</v>
      </c>
    </row>
    <row r="866" spans="1:13" ht="14.25">
      <c r="A866" s="94" t="s">
        <v>394</v>
      </c>
      <c r="B866" s="67" t="s">
        <v>420</v>
      </c>
      <c r="C866" s="67" t="s">
        <v>325</v>
      </c>
      <c r="D866" s="67" t="s">
        <v>148</v>
      </c>
      <c r="E866" s="67" t="s">
        <v>149</v>
      </c>
      <c r="F866" s="67"/>
      <c r="G866" s="93"/>
      <c r="H866" s="36">
        <f aca="true" t="shared" si="382" ref="H866:M866">H867+H1065</f>
        <v>159684.4</v>
      </c>
      <c r="I866" s="36">
        <f t="shared" si="382"/>
        <v>2639</v>
      </c>
      <c r="J866" s="36">
        <f t="shared" si="382"/>
        <v>132338.8</v>
      </c>
      <c r="K866" s="36">
        <f t="shared" si="382"/>
        <v>2835.5</v>
      </c>
      <c r="L866" s="36">
        <f t="shared" si="382"/>
        <v>137416.8</v>
      </c>
      <c r="M866" s="36">
        <f t="shared" si="382"/>
        <v>2852.8</v>
      </c>
    </row>
    <row r="867" spans="1:13" ht="14.25">
      <c r="A867" s="94" t="s">
        <v>394</v>
      </c>
      <c r="B867" s="93" t="s">
        <v>421</v>
      </c>
      <c r="C867" s="92" t="s">
        <v>325</v>
      </c>
      <c r="D867" s="93" t="s">
        <v>146</v>
      </c>
      <c r="E867" s="93" t="s">
        <v>149</v>
      </c>
      <c r="F867" s="92"/>
      <c r="G867" s="93"/>
      <c r="H867" s="36">
        <f aca="true" t="shared" si="383" ref="H867:M867">H868+H878+H883+H886+H890+H893+H896+H908+H911+H916+H919+H924+H927+H938+H941+H944+H949+H952+H955+H958+H961+H964+H967+H970+H973+H976+H979+H982+H985+H997+H1000+H1003+H1006+H1009+H1012+H1021+H1027+H1036+H1039+H1047+H1050+H1053+H1056+H1059+H902+H934+H905+H1030+H1015+H1018+H1062+H988+H991+H994+H899</f>
        <v>150036.6</v>
      </c>
      <c r="I867" s="36">
        <f t="shared" si="383"/>
        <v>2639</v>
      </c>
      <c r="J867" s="36">
        <f t="shared" si="383"/>
        <v>132338.8</v>
      </c>
      <c r="K867" s="36">
        <f t="shared" si="383"/>
        <v>2835.5</v>
      </c>
      <c r="L867" s="36">
        <f t="shared" si="383"/>
        <v>137416.8</v>
      </c>
      <c r="M867" s="36">
        <f t="shared" si="383"/>
        <v>2852.8</v>
      </c>
    </row>
    <row r="868" spans="1:13" ht="15">
      <c r="A868" s="22" t="s">
        <v>188</v>
      </c>
      <c r="B868" s="97" t="s">
        <v>420</v>
      </c>
      <c r="C868" s="114">
        <v>9</v>
      </c>
      <c r="D868" s="97" t="s">
        <v>146</v>
      </c>
      <c r="E868" s="97" t="s">
        <v>189</v>
      </c>
      <c r="F868" s="114"/>
      <c r="G868" s="97"/>
      <c r="H868" s="74">
        <f aca="true" t="shared" si="384" ref="H868:M868">H869+H872+H875</f>
        <v>78453.8</v>
      </c>
      <c r="I868" s="74">
        <f t="shared" si="384"/>
        <v>0</v>
      </c>
      <c r="J868" s="74">
        <f t="shared" si="384"/>
        <v>77330.4</v>
      </c>
      <c r="K868" s="74">
        <f t="shared" si="384"/>
        <v>0</v>
      </c>
      <c r="L868" s="74">
        <f t="shared" si="384"/>
        <v>83047.7</v>
      </c>
      <c r="M868" s="74">
        <f t="shared" si="384"/>
        <v>0</v>
      </c>
    </row>
    <row r="869" spans="1:13" ht="60">
      <c r="A869" s="104" t="s">
        <v>667</v>
      </c>
      <c r="B869" s="97" t="s">
        <v>420</v>
      </c>
      <c r="C869" s="114">
        <v>9</v>
      </c>
      <c r="D869" s="97" t="s">
        <v>146</v>
      </c>
      <c r="E869" s="97" t="s">
        <v>189</v>
      </c>
      <c r="F869" s="114">
        <v>100</v>
      </c>
      <c r="G869" s="97"/>
      <c r="H869" s="74">
        <f aca="true" t="shared" si="385" ref="H869:M869">H870+H871</f>
        <v>60571</v>
      </c>
      <c r="I869" s="74">
        <f t="shared" si="385"/>
        <v>0</v>
      </c>
      <c r="J869" s="74">
        <f t="shared" si="385"/>
        <v>61246</v>
      </c>
      <c r="K869" s="74">
        <f t="shared" si="385"/>
        <v>0</v>
      </c>
      <c r="L869" s="74">
        <f t="shared" si="385"/>
        <v>62068</v>
      </c>
      <c r="M869" s="74">
        <f t="shared" si="385"/>
        <v>0</v>
      </c>
    </row>
    <row r="870" spans="1:13" ht="15">
      <c r="A870" s="99" t="s">
        <v>51</v>
      </c>
      <c r="B870" s="97" t="s">
        <v>420</v>
      </c>
      <c r="C870" s="114">
        <v>9</v>
      </c>
      <c r="D870" s="97" t="s">
        <v>146</v>
      </c>
      <c r="E870" s="97" t="s">
        <v>189</v>
      </c>
      <c r="F870" s="114">
        <v>100</v>
      </c>
      <c r="G870" s="97" t="s">
        <v>52</v>
      </c>
      <c r="H870" s="74">
        <f>'Пр. 10'!I117</f>
        <v>40382</v>
      </c>
      <c r="I870" s="74">
        <f>'Пр. 10'!J117</f>
        <v>0</v>
      </c>
      <c r="J870" s="74">
        <f>'Пр. 10'!K117</f>
        <v>40265</v>
      </c>
      <c r="K870" s="74">
        <f>'Пр. 10'!L117</f>
        <v>0</v>
      </c>
      <c r="L870" s="74">
        <f>'Пр. 10'!M117</f>
        <v>40265</v>
      </c>
      <c r="M870" s="74">
        <f>'Пр. 10'!N117</f>
        <v>0</v>
      </c>
    </row>
    <row r="871" spans="1:13" ht="15">
      <c r="A871" s="99" t="s">
        <v>94</v>
      </c>
      <c r="B871" s="97" t="s">
        <v>420</v>
      </c>
      <c r="C871" s="114">
        <v>9</v>
      </c>
      <c r="D871" s="97" t="s">
        <v>146</v>
      </c>
      <c r="E871" s="97" t="s">
        <v>189</v>
      </c>
      <c r="F871" s="114">
        <v>100</v>
      </c>
      <c r="G871" s="97" t="s">
        <v>95</v>
      </c>
      <c r="H871" s="74">
        <f>'Пр. 10'!I1066</f>
        <v>20189</v>
      </c>
      <c r="I871" s="74">
        <f>'Пр. 10'!J1066</f>
        <v>0</v>
      </c>
      <c r="J871" s="74">
        <f>'Пр. 10'!K1066</f>
        <v>20981</v>
      </c>
      <c r="K871" s="74">
        <f>'Пр. 10'!L1066</f>
        <v>0</v>
      </c>
      <c r="L871" s="74">
        <f>'Пр. 10'!M1066</f>
        <v>21803</v>
      </c>
      <c r="M871" s="74">
        <f>'Пр. 10'!N1066</f>
        <v>0</v>
      </c>
    </row>
    <row r="872" spans="1:13" ht="30">
      <c r="A872" s="99" t="s">
        <v>670</v>
      </c>
      <c r="B872" s="97" t="s">
        <v>420</v>
      </c>
      <c r="C872" s="114">
        <v>9</v>
      </c>
      <c r="D872" s="97" t="s">
        <v>146</v>
      </c>
      <c r="E872" s="97" t="s">
        <v>189</v>
      </c>
      <c r="F872" s="114">
        <v>200</v>
      </c>
      <c r="G872" s="97"/>
      <c r="H872" s="74">
        <f aca="true" t="shared" si="386" ref="H872:M872">H873+H874</f>
        <v>17698.8</v>
      </c>
      <c r="I872" s="74">
        <f t="shared" si="386"/>
        <v>0</v>
      </c>
      <c r="J872" s="74">
        <f t="shared" si="386"/>
        <v>15900.4</v>
      </c>
      <c r="K872" s="74">
        <f t="shared" si="386"/>
        <v>0</v>
      </c>
      <c r="L872" s="74">
        <f t="shared" si="386"/>
        <v>20795.7</v>
      </c>
      <c r="M872" s="74">
        <f t="shared" si="386"/>
        <v>0</v>
      </c>
    </row>
    <row r="873" spans="1:13" ht="15">
      <c r="A873" s="99" t="s">
        <v>51</v>
      </c>
      <c r="B873" s="97" t="s">
        <v>420</v>
      </c>
      <c r="C873" s="114">
        <v>9</v>
      </c>
      <c r="D873" s="97" t="s">
        <v>146</v>
      </c>
      <c r="E873" s="97" t="s">
        <v>189</v>
      </c>
      <c r="F873" s="114">
        <v>200</v>
      </c>
      <c r="G873" s="97" t="s">
        <v>52</v>
      </c>
      <c r="H873" s="74">
        <f>'Пр. 10'!I118</f>
        <v>17505.8</v>
      </c>
      <c r="I873" s="74">
        <f>'Пр. 10'!J118</f>
        <v>0</v>
      </c>
      <c r="J873" s="74">
        <f>'Пр. 10'!K118</f>
        <v>15690.4</v>
      </c>
      <c r="K873" s="74">
        <f>'Пр. 10'!L118</f>
        <v>0</v>
      </c>
      <c r="L873" s="74">
        <f>'Пр. 10'!M118</f>
        <v>20563.7</v>
      </c>
      <c r="M873" s="74">
        <f>'Пр. 10'!N118</f>
        <v>0</v>
      </c>
    </row>
    <row r="874" spans="1:13" ht="15">
      <c r="A874" s="99" t="s">
        <v>94</v>
      </c>
      <c r="B874" s="97" t="s">
        <v>420</v>
      </c>
      <c r="C874" s="114">
        <v>9</v>
      </c>
      <c r="D874" s="97" t="s">
        <v>146</v>
      </c>
      <c r="E874" s="97" t="s">
        <v>189</v>
      </c>
      <c r="F874" s="114">
        <v>200</v>
      </c>
      <c r="G874" s="97" t="s">
        <v>95</v>
      </c>
      <c r="H874" s="74">
        <f>'Пр. 10'!I1067</f>
        <v>193</v>
      </c>
      <c r="I874" s="74">
        <f>'Пр. 10'!J1067</f>
        <v>0</v>
      </c>
      <c r="J874" s="74">
        <f>'Пр. 10'!K1067</f>
        <v>210</v>
      </c>
      <c r="K874" s="74">
        <f>'Пр. 10'!L1067</f>
        <v>0</v>
      </c>
      <c r="L874" s="74">
        <f>'Пр. 10'!M1067</f>
        <v>232</v>
      </c>
      <c r="M874" s="74">
        <f>'Пр. 10'!N1067</f>
        <v>0</v>
      </c>
    </row>
    <row r="875" spans="1:13" ht="15">
      <c r="A875" s="99" t="s">
        <v>671</v>
      </c>
      <c r="B875" s="97" t="s">
        <v>420</v>
      </c>
      <c r="C875" s="114">
        <v>9</v>
      </c>
      <c r="D875" s="97" t="s">
        <v>146</v>
      </c>
      <c r="E875" s="97" t="s">
        <v>189</v>
      </c>
      <c r="F875" s="114">
        <v>800</v>
      </c>
      <c r="G875" s="97"/>
      <c r="H875" s="74">
        <f aca="true" t="shared" si="387" ref="H875:M875">H876+H877</f>
        <v>184</v>
      </c>
      <c r="I875" s="74">
        <f t="shared" si="387"/>
        <v>0</v>
      </c>
      <c r="J875" s="74">
        <f t="shared" si="387"/>
        <v>184</v>
      </c>
      <c r="K875" s="74">
        <f t="shared" si="387"/>
        <v>0</v>
      </c>
      <c r="L875" s="74">
        <f t="shared" si="387"/>
        <v>184</v>
      </c>
      <c r="M875" s="74">
        <f t="shared" si="387"/>
        <v>0</v>
      </c>
    </row>
    <row r="876" spans="1:13" ht="15">
      <c r="A876" s="99" t="s">
        <v>51</v>
      </c>
      <c r="B876" s="97" t="s">
        <v>420</v>
      </c>
      <c r="C876" s="114">
        <v>9</v>
      </c>
      <c r="D876" s="97" t="s">
        <v>146</v>
      </c>
      <c r="E876" s="97" t="s">
        <v>189</v>
      </c>
      <c r="F876" s="114">
        <v>800</v>
      </c>
      <c r="G876" s="97" t="s">
        <v>52</v>
      </c>
      <c r="H876" s="74">
        <f>'Пр. 10'!I119</f>
        <v>181</v>
      </c>
      <c r="I876" s="74">
        <f>'Пр. 10'!J119</f>
        <v>0</v>
      </c>
      <c r="J876" s="74">
        <f>'Пр. 10'!K119</f>
        <v>181</v>
      </c>
      <c r="K876" s="74">
        <f>'Пр. 10'!L119</f>
        <v>0</v>
      </c>
      <c r="L876" s="74">
        <f>'Пр. 10'!M119</f>
        <v>181</v>
      </c>
      <c r="M876" s="74">
        <f>'Пр. 10'!N119</f>
        <v>0</v>
      </c>
    </row>
    <row r="877" spans="1:13" ht="15">
      <c r="A877" s="99" t="s">
        <v>94</v>
      </c>
      <c r="B877" s="97" t="s">
        <v>420</v>
      </c>
      <c r="C877" s="114">
        <v>9</v>
      </c>
      <c r="D877" s="97" t="s">
        <v>146</v>
      </c>
      <c r="E877" s="97" t="s">
        <v>189</v>
      </c>
      <c r="F877" s="114">
        <v>800</v>
      </c>
      <c r="G877" s="97" t="s">
        <v>95</v>
      </c>
      <c r="H877" s="74">
        <f>'Пр. 10'!I1068</f>
        <v>3</v>
      </c>
      <c r="I877" s="74">
        <f>'Пр. 10'!J1068</f>
        <v>0</v>
      </c>
      <c r="J877" s="74">
        <f>'Пр. 10'!K1068</f>
        <v>3</v>
      </c>
      <c r="K877" s="74">
        <f>'Пр. 10'!L1068</f>
        <v>0</v>
      </c>
      <c r="L877" s="74">
        <f>'Пр. 10'!M1068</f>
        <v>3</v>
      </c>
      <c r="M877" s="74">
        <f>'Пр. 10'!N1068</f>
        <v>0</v>
      </c>
    </row>
    <row r="878" spans="1:13" s="9" customFormat="1" ht="18" customHeight="1" hidden="1">
      <c r="A878" s="106" t="s">
        <v>699</v>
      </c>
      <c r="B878" s="97" t="s">
        <v>420</v>
      </c>
      <c r="C878" s="97" t="s">
        <v>325</v>
      </c>
      <c r="D878" s="97" t="s">
        <v>146</v>
      </c>
      <c r="E878" s="97" t="s">
        <v>698</v>
      </c>
      <c r="F878" s="114"/>
      <c r="G878" s="97"/>
      <c r="H878" s="74">
        <f aca="true" t="shared" si="388" ref="H878:M878">H879+H881</f>
        <v>0</v>
      </c>
      <c r="I878" s="74">
        <f t="shared" si="388"/>
        <v>0</v>
      </c>
      <c r="J878" s="74">
        <f t="shared" si="388"/>
        <v>0</v>
      </c>
      <c r="K878" s="74">
        <f t="shared" si="388"/>
        <v>0</v>
      </c>
      <c r="L878" s="74">
        <f t="shared" si="388"/>
        <v>0</v>
      </c>
      <c r="M878" s="74">
        <f t="shared" si="388"/>
        <v>0</v>
      </c>
    </row>
    <row r="879" spans="1:13" ht="22.5" customHeight="1" hidden="1">
      <c r="A879" s="108" t="s">
        <v>667</v>
      </c>
      <c r="B879" s="97" t="s">
        <v>420</v>
      </c>
      <c r="C879" s="97" t="s">
        <v>325</v>
      </c>
      <c r="D879" s="97" t="s">
        <v>146</v>
      </c>
      <c r="E879" s="97" t="s">
        <v>698</v>
      </c>
      <c r="F879" s="114">
        <v>100</v>
      </c>
      <c r="G879" s="97"/>
      <c r="H879" s="74">
        <f aca="true" t="shared" si="389" ref="H879:M879">H880</f>
        <v>0</v>
      </c>
      <c r="I879" s="74">
        <f t="shared" si="389"/>
        <v>0</v>
      </c>
      <c r="J879" s="74">
        <f t="shared" si="389"/>
        <v>0</v>
      </c>
      <c r="K879" s="74">
        <f t="shared" si="389"/>
        <v>0</v>
      </c>
      <c r="L879" s="74">
        <f t="shared" si="389"/>
        <v>0</v>
      </c>
      <c r="M879" s="74">
        <f t="shared" si="389"/>
        <v>0</v>
      </c>
    </row>
    <row r="880" spans="1:13" ht="20.25" customHeight="1" hidden="1">
      <c r="A880" s="99" t="s">
        <v>51</v>
      </c>
      <c r="B880" s="97" t="s">
        <v>420</v>
      </c>
      <c r="C880" s="97" t="s">
        <v>325</v>
      </c>
      <c r="D880" s="97" t="s">
        <v>146</v>
      </c>
      <c r="E880" s="97" t="s">
        <v>698</v>
      </c>
      <c r="F880" s="114">
        <v>100</v>
      </c>
      <c r="G880" s="97" t="s">
        <v>52</v>
      </c>
      <c r="H880" s="74">
        <f>'Пр. 10'!I121</f>
        <v>0</v>
      </c>
      <c r="I880" s="74">
        <f>'Пр. 10'!J121</f>
        <v>0</v>
      </c>
      <c r="J880" s="74">
        <f>'Пр. 10'!K121</f>
        <v>0</v>
      </c>
      <c r="K880" s="74">
        <f>'Пр. 10'!L121</f>
        <v>0</v>
      </c>
      <c r="L880" s="74">
        <f>'Пр. 10'!M121</f>
        <v>0</v>
      </c>
      <c r="M880" s="74">
        <f>'Пр. 10'!N121</f>
        <v>0</v>
      </c>
    </row>
    <row r="881" spans="1:13" s="5" customFormat="1" ht="14.25" customHeight="1" hidden="1">
      <c r="A881" s="108" t="s">
        <v>670</v>
      </c>
      <c r="B881" s="97" t="s">
        <v>420</v>
      </c>
      <c r="C881" s="97" t="s">
        <v>325</v>
      </c>
      <c r="D881" s="97" t="s">
        <v>146</v>
      </c>
      <c r="E881" s="97" t="s">
        <v>698</v>
      </c>
      <c r="F881" s="114">
        <v>200</v>
      </c>
      <c r="G881" s="97"/>
      <c r="H881" s="74">
        <f aca="true" t="shared" si="390" ref="H881:M881">H882</f>
        <v>0</v>
      </c>
      <c r="I881" s="74">
        <f t="shared" si="390"/>
        <v>0</v>
      </c>
      <c r="J881" s="74">
        <f t="shared" si="390"/>
        <v>0</v>
      </c>
      <c r="K881" s="74">
        <f t="shared" si="390"/>
        <v>0</v>
      </c>
      <c r="L881" s="74">
        <f t="shared" si="390"/>
        <v>0</v>
      </c>
      <c r="M881" s="74">
        <f t="shared" si="390"/>
        <v>0</v>
      </c>
    </row>
    <row r="882" spans="1:13" ht="16.5" customHeight="1" hidden="1">
      <c r="A882" s="99" t="s">
        <v>51</v>
      </c>
      <c r="B882" s="97" t="s">
        <v>420</v>
      </c>
      <c r="C882" s="97" t="s">
        <v>325</v>
      </c>
      <c r="D882" s="97" t="s">
        <v>146</v>
      </c>
      <c r="E882" s="97" t="s">
        <v>698</v>
      </c>
      <c r="F882" s="114">
        <v>200</v>
      </c>
      <c r="G882" s="97" t="s">
        <v>52</v>
      </c>
      <c r="H882" s="74">
        <f>'Пр. 10'!I122</f>
        <v>0</v>
      </c>
      <c r="I882" s="74">
        <f>'Пр. 10'!J122</f>
        <v>0</v>
      </c>
      <c r="J882" s="74">
        <f>'Пр. 10'!K122</f>
        <v>0</v>
      </c>
      <c r="K882" s="74">
        <f>'Пр. 10'!L122</f>
        <v>0</v>
      </c>
      <c r="L882" s="74">
        <f>'Пр. 10'!M122</f>
        <v>0</v>
      </c>
      <c r="M882" s="74">
        <f>'Пр. 10'!N122</f>
        <v>0</v>
      </c>
    </row>
    <row r="883" spans="1:13" ht="15">
      <c r="A883" s="99" t="s">
        <v>298</v>
      </c>
      <c r="B883" s="97" t="s">
        <v>420</v>
      </c>
      <c r="C883" s="97" t="s">
        <v>325</v>
      </c>
      <c r="D883" s="96" t="s">
        <v>146</v>
      </c>
      <c r="E883" s="96" t="s">
        <v>299</v>
      </c>
      <c r="F883" s="96"/>
      <c r="G883" s="97"/>
      <c r="H883" s="74">
        <f aca="true" t="shared" si="391" ref="H883:M884">H884</f>
        <v>22231</v>
      </c>
      <c r="I883" s="74">
        <f t="shared" si="391"/>
        <v>0</v>
      </c>
      <c r="J883" s="74">
        <f t="shared" si="391"/>
        <v>22213</v>
      </c>
      <c r="K883" s="74">
        <f t="shared" si="391"/>
        <v>0</v>
      </c>
      <c r="L883" s="74">
        <f t="shared" si="391"/>
        <v>22231</v>
      </c>
      <c r="M883" s="74">
        <f t="shared" si="391"/>
        <v>0</v>
      </c>
    </row>
    <row r="884" spans="1:13" s="9" customFormat="1" ht="15">
      <c r="A884" s="99" t="s">
        <v>674</v>
      </c>
      <c r="B884" s="97" t="s">
        <v>420</v>
      </c>
      <c r="C884" s="97" t="s">
        <v>325</v>
      </c>
      <c r="D884" s="96" t="s">
        <v>146</v>
      </c>
      <c r="E884" s="96" t="s">
        <v>299</v>
      </c>
      <c r="F884" s="96" t="s">
        <v>673</v>
      </c>
      <c r="G884" s="97"/>
      <c r="H884" s="74">
        <f t="shared" si="391"/>
        <v>22231</v>
      </c>
      <c r="I884" s="74">
        <f t="shared" si="391"/>
        <v>0</v>
      </c>
      <c r="J884" s="74">
        <f t="shared" si="391"/>
        <v>22213</v>
      </c>
      <c r="K884" s="74">
        <f t="shared" si="391"/>
        <v>0</v>
      </c>
      <c r="L884" s="74">
        <f t="shared" si="391"/>
        <v>22231</v>
      </c>
      <c r="M884" s="74">
        <f t="shared" si="391"/>
        <v>0</v>
      </c>
    </row>
    <row r="885" spans="1:13" s="9" customFormat="1" ht="15">
      <c r="A885" s="22" t="s">
        <v>102</v>
      </c>
      <c r="B885" s="97" t="s">
        <v>420</v>
      </c>
      <c r="C885" s="97" t="s">
        <v>325</v>
      </c>
      <c r="D885" s="96" t="s">
        <v>146</v>
      </c>
      <c r="E885" s="96" t="s">
        <v>299</v>
      </c>
      <c r="F885" s="96" t="s">
        <v>673</v>
      </c>
      <c r="G885" s="97" t="s">
        <v>103</v>
      </c>
      <c r="H885" s="74">
        <f>'Пр. 10'!I505</f>
        <v>22231</v>
      </c>
      <c r="I885" s="74">
        <f>'Пр. 10'!J505</f>
        <v>0</v>
      </c>
      <c r="J885" s="74">
        <f>'Пр. 10'!K505</f>
        <v>22213</v>
      </c>
      <c r="K885" s="74">
        <f>'Пр. 10'!L505</f>
        <v>0</v>
      </c>
      <c r="L885" s="74">
        <f>'Пр. 10'!M505</f>
        <v>22231</v>
      </c>
      <c r="M885" s="74">
        <f>'Пр. 10'!N505</f>
        <v>0</v>
      </c>
    </row>
    <row r="886" spans="1:13" ht="15" hidden="1">
      <c r="A886" s="119" t="s">
        <v>234</v>
      </c>
      <c r="B886" s="97" t="s">
        <v>420</v>
      </c>
      <c r="C886" s="97" t="s">
        <v>325</v>
      </c>
      <c r="D886" s="96" t="s">
        <v>146</v>
      </c>
      <c r="E886" s="97" t="s">
        <v>201</v>
      </c>
      <c r="F886" s="96"/>
      <c r="G886" s="97"/>
      <c r="H886" s="74">
        <f aca="true" t="shared" si="392" ref="H886:M886">H887</f>
        <v>0</v>
      </c>
      <c r="I886" s="74">
        <f t="shared" si="392"/>
        <v>0</v>
      </c>
      <c r="J886" s="74">
        <f t="shared" si="392"/>
        <v>0</v>
      </c>
      <c r="K886" s="74">
        <f t="shared" si="392"/>
        <v>0</v>
      </c>
      <c r="L886" s="74">
        <f t="shared" si="392"/>
        <v>0</v>
      </c>
      <c r="M886" s="74">
        <f t="shared" si="392"/>
        <v>0</v>
      </c>
    </row>
    <row r="887" spans="1:13" ht="30" hidden="1">
      <c r="A887" s="22" t="s">
        <v>675</v>
      </c>
      <c r="B887" s="97" t="s">
        <v>420</v>
      </c>
      <c r="C887" s="97" t="s">
        <v>325</v>
      </c>
      <c r="D887" s="96" t="s">
        <v>146</v>
      </c>
      <c r="E887" s="97" t="s">
        <v>201</v>
      </c>
      <c r="F887" s="96" t="s">
        <v>676</v>
      </c>
      <c r="G887" s="97"/>
      <c r="H887" s="74">
        <f aca="true" t="shared" si="393" ref="H887:M887">H888+H889</f>
        <v>0</v>
      </c>
      <c r="I887" s="74">
        <f t="shared" si="393"/>
        <v>0</v>
      </c>
      <c r="J887" s="74">
        <f t="shared" si="393"/>
        <v>0</v>
      </c>
      <c r="K887" s="74">
        <f t="shared" si="393"/>
        <v>0</v>
      </c>
      <c r="L887" s="74">
        <f t="shared" si="393"/>
        <v>0</v>
      </c>
      <c r="M887" s="74">
        <f t="shared" si="393"/>
        <v>0</v>
      </c>
    </row>
    <row r="888" spans="1:13" ht="15" hidden="1">
      <c r="A888" s="22" t="s">
        <v>86</v>
      </c>
      <c r="B888" s="97" t="s">
        <v>420</v>
      </c>
      <c r="C888" s="97" t="s">
        <v>325</v>
      </c>
      <c r="D888" s="96" t="s">
        <v>146</v>
      </c>
      <c r="E888" s="97" t="s">
        <v>201</v>
      </c>
      <c r="F888" s="96" t="s">
        <v>676</v>
      </c>
      <c r="G888" s="97" t="s">
        <v>87</v>
      </c>
      <c r="H888" s="74">
        <f>'Пр. 10'!I976</f>
        <v>0</v>
      </c>
      <c r="I888" s="74">
        <f>'Пр. 10'!J976</f>
        <v>0</v>
      </c>
      <c r="J888" s="74">
        <f>'Пр. 10'!K976</f>
        <v>0</v>
      </c>
      <c r="K888" s="74">
        <f>'Пр. 10'!L976</f>
        <v>0</v>
      </c>
      <c r="L888" s="74">
        <f>'Пр. 10'!M976</f>
        <v>0</v>
      </c>
      <c r="M888" s="74">
        <f>'Пр. 10'!N976</f>
        <v>0</v>
      </c>
    </row>
    <row r="889" spans="1:13" ht="22.5" customHeight="1" hidden="1">
      <c r="A889" s="22" t="s">
        <v>88</v>
      </c>
      <c r="B889" s="97" t="s">
        <v>420</v>
      </c>
      <c r="C889" s="97" t="s">
        <v>325</v>
      </c>
      <c r="D889" s="96" t="s">
        <v>146</v>
      </c>
      <c r="E889" s="97" t="s">
        <v>201</v>
      </c>
      <c r="F889" s="96" t="s">
        <v>676</v>
      </c>
      <c r="G889" s="97" t="s">
        <v>89</v>
      </c>
      <c r="H889" s="74">
        <f>'Пр. 10'!I426</f>
        <v>0</v>
      </c>
      <c r="I889" s="74">
        <f>'Пр. 10'!J426</f>
        <v>0</v>
      </c>
      <c r="J889" s="74">
        <f>'Пр. 10'!K426</f>
        <v>0</v>
      </c>
      <c r="K889" s="74">
        <f>'Пр. 10'!L426</f>
        <v>0</v>
      </c>
      <c r="L889" s="74">
        <f>'Пр. 10'!M426</f>
        <v>0</v>
      </c>
      <c r="M889" s="74">
        <f>'Пр. 10'!N426</f>
        <v>0</v>
      </c>
    </row>
    <row r="890" spans="1:13" ht="27.75" customHeight="1" hidden="1">
      <c r="A890" s="99" t="s">
        <v>310</v>
      </c>
      <c r="B890" s="97" t="s">
        <v>420</v>
      </c>
      <c r="C890" s="97" t="s">
        <v>325</v>
      </c>
      <c r="D890" s="96" t="s">
        <v>146</v>
      </c>
      <c r="E890" s="96" t="s">
        <v>311</v>
      </c>
      <c r="F890" s="96"/>
      <c r="G890" s="97"/>
      <c r="H890" s="74">
        <f aca="true" t="shared" si="394" ref="H890:M891">H891</f>
        <v>0</v>
      </c>
      <c r="I890" s="74">
        <f t="shared" si="394"/>
        <v>0</v>
      </c>
      <c r="J890" s="74">
        <f t="shared" si="394"/>
        <v>0</v>
      </c>
      <c r="K890" s="74">
        <f t="shared" si="394"/>
        <v>0</v>
      </c>
      <c r="L890" s="74">
        <f t="shared" si="394"/>
        <v>0</v>
      </c>
      <c r="M890" s="74">
        <f t="shared" si="394"/>
        <v>0</v>
      </c>
    </row>
    <row r="891" spans="1:13" ht="22.5" customHeight="1" hidden="1">
      <c r="A891" s="104" t="s">
        <v>671</v>
      </c>
      <c r="B891" s="97" t="s">
        <v>420</v>
      </c>
      <c r="C891" s="97" t="s">
        <v>325</v>
      </c>
      <c r="D891" s="96" t="s">
        <v>146</v>
      </c>
      <c r="E891" s="96" t="s">
        <v>311</v>
      </c>
      <c r="F891" s="96" t="s">
        <v>672</v>
      </c>
      <c r="G891" s="97"/>
      <c r="H891" s="74">
        <f t="shared" si="394"/>
        <v>0</v>
      </c>
      <c r="I891" s="74">
        <f t="shared" si="394"/>
        <v>0</v>
      </c>
      <c r="J891" s="74">
        <f t="shared" si="394"/>
        <v>0</v>
      </c>
      <c r="K891" s="74">
        <f t="shared" si="394"/>
        <v>0</v>
      </c>
      <c r="L891" s="74">
        <f t="shared" si="394"/>
        <v>0</v>
      </c>
      <c r="M891" s="74">
        <f t="shared" si="394"/>
        <v>0</v>
      </c>
    </row>
    <row r="892" spans="1:13" ht="27" customHeight="1" hidden="1">
      <c r="A892" s="99" t="s">
        <v>60</v>
      </c>
      <c r="B892" s="97" t="s">
        <v>420</v>
      </c>
      <c r="C892" s="97" t="s">
        <v>325</v>
      </c>
      <c r="D892" s="96" t="s">
        <v>146</v>
      </c>
      <c r="E892" s="96" t="s">
        <v>311</v>
      </c>
      <c r="F892" s="96" t="s">
        <v>672</v>
      </c>
      <c r="G892" s="97" t="s">
        <v>61</v>
      </c>
      <c r="H892" s="74">
        <f>'Пр. 10'!I222</f>
        <v>0</v>
      </c>
      <c r="I892" s="74">
        <f>'Пр. 10'!J222</f>
        <v>0</v>
      </c>
      <c r="J892" s="74">
        <f>'Пр. 10'!K222</f>
        <v>0</v>
      </c>
      <c r="K892" s="74">
        <f>'Пр. 10'!L222</f>
        <v>0</v>
      </c>
      <c r="L892" s="74">
        <f>'Пр. 10'!M222</f>
        <v>0</v>
      </c>
      <c r="M892" s="74">
        <f>'Пр. 10'!N222</f>
        <v>0</v>
      </c>
    </row>
    <row r="893" spans="1:13" ht="35.25" customHeight="1" hidden="1">
      <c r="A893" s="99" t="s">
        <v>422</v>
      </c>
      <c r="B893" s="96" t="s">
        <v>420</v>
      </c>
      <c r="C893" s="96" t="s">
        <v>325</v>
      </c>
      <c r="D893" s="96" t="s">
        <v>146</v>
      </c>
      <c r="E893" s="96" t="s">
        <v>423</v>
      </c>
      <c r="F893" s="96"/>
      <c r="G893" s="96"/>
      <c r="H893" s="74">
        <f aca="true" t="shared" si="395" ref="H893:M894">H894</f>
        <v>0</v>
      </c>
      <c r="I893" s="74">
        <f t="shared" si="395"/>
        <v>0</v>
      </c>
      <c r="J893" s="74">
        <f t="shared" si="395"/>
        <v>0</v>
      </c>
      <c r="K893" s="74">
        <f t="shared" si="395"/>
        <v>0</v>
      </c>
      <c r="L893" s="74">
        <f t="shared" si="395"/>
        <v>0</v>
      </c>
      <c r="M893" s="74">
        <f t="shared" si="395"/>
        <v>0</v>
      </c>
    </row>
    <row r="894" spans="1:13" ht="26.25" customHeight="1" hidden="1">
      <c r="A894" s="104" t="s">
        <v>671</v>
      </c>
      <c r="B894" s="96" t="s">
        <v>420</v>
      </c>
      <c r="C894" s="96" t="s">
        <v>325</v>
      </c>
      <c r="D894" s="96" t="s">
        <v>146</v>
      </c>
      <c r="E894" s="96" t="s">
        <v>423</v>
      </c>
      <c r="F894" s="96" t="s">
        <v>672</v>
      </c>
      <c r="G894" s="96"/>
      <c r="H894" s="74">
        <f t="shared" si="395"/>
        <v>0</v>
      </c>
      <c r="I894" s="74">
        <f t="shared" si="395"/>
        <v>0</v>
      </c>
      <c r="J894" s="74">
        <f t="shared" si="395"/>
        <v>0</v>
      </c>
      <c r="K894" s="74">
        <f t="shared" si="395"/>
        <v>0</v>
      </c>
      <c r="L894" s="74">
        <f t="shared" si="395"/>
        <v>0</v>
      </c>
      <c r="M894" s="74">
        <f t="shared" si="395"/>
        <v>0</v>
      </c>
    </row>
    <row r="895" spans="1:13" ht="36.75" customHeight="1" hidden="1">
      <c r="A895" s="99" t="s">
        <v>60</v>
      </c>
      <c r="B895" s="96" t="s">
        <v>420</v>
      </c>
      <c r="C895" s="96" t="s">
        <v>325</v>
      </c>
      <c r="D895" s="96" t="s">
        <v>146</v>
      </c>
      <c r="E895" s="96" t="s">
        <v>423</v>
      </c>
      <c r="F895" s="96" t="s">
        <v>672</v>
      </c>
      <c r="G895" s="97" t="s">
        <v>61</v>
      </c>
      <c r="H895" s="74">
        <f>'Пр. 10'!I224</f>
        <v>0</v>
      </c>
      <c r="I895" s="74">
        <f>'Пр. 10'!J224</f>
        <v>0</v>
      </c>
      <c r="J895" s="74">
        <f>'Пр. 10'!K224</f>
        <v>0</v>
      </c>
      <c r="K895" s="74">
        <f>'Пр. 10'!L224</f>
        <v>0</v>
      </c>
      <c r="L895" s="74">
        <f>'Пр. 10'!M224</f>
        <v>0</v>
      </c>
      <c r="M895" s="74">
        <f>'Пр. 10'!N224</f>
        <v>0</v>
      </c>
    </row>
    <row r="896" spans="1:13" ht="27.75" customHeight="1" hidden="1">
      <c r="A896" s="99" t="s">
        <v>628</v>
      </c>
      <c r="B896" s="97" t="s">
        <v>420</v>
      </c>
      <c r="C896" s="97" t="s">
        <v>325</v>
      </c>
      <c r="D896" s="97" t="s">
        <v>146</v>
      </c>
      <c r="E896" s="97" t="s">
        <v>627</v>
      </c>
      <c r="F896" s="114"/>
      <c r="G896" s="97"/>
      <c r="H896" s="74">
        <f aca="true" t="shared" si="396" ref="H896:M897">H897</f>
        <v>0</v>
      </c>
      <c r="I896" s="74">
        <f t="shared" si="396"/>
        <v>0</v>
      </c>
      <c r="J896" s="74">
        <f t="shared" si="396"/>
        <v>0</v>
      </c>
      <c r="K896" s="74">
        <f t="shared" si="396"/>
        <v>0</v>
      </c>
      <c r="L896" s="74">
        <f t="shared" si="396"/>
        <v>0</v>
      </c>
      <c r="M896" s="74">
        <f t="shared" si="396"/>
        <v>0</v>
      </c>
    </row>
    <row r="897" spans="1:13" ht="26.25" customHeight="1" hidden="1">
      <c r="A897" s="99" t="s">
        <v>671</v>
      </c>
      <c r="B897" s="97" t="s">
        <v>420</v>
      </c>
      <c r="C897" s="97" t="s">
        <v>325</v>
      </c>
      <c r="D897" s="97" t="s">
        <v>146</v>
      </c>
      <c r="E897" s="97" t="s">
        <v>627</v>
      </c>
      <c r="F897" s="114">
        <v>400</v>
      </c>
      <c r="G897" s="97"/>
      <c r="H897" s="74">
        <f t="shared" si="396"/>
        <v>0</v>
      </c>
      <c r="I897" s="74">
        <f t="shared" si="396"/>
        <v>0</v>
      </c>
      <c r="J897" s="74">
        <f t="shared" si="396"/>
        <v>0</v>
      </c>
      <c r="K897" s="74">
        <f t="shared" si="396"/>
        <v>0</v>
      </c>
      <c r="L897" s="74">
        <f t="shared" si="396"/>
        <v>0</v>
      </c>
      <c r="M897" s="74">
        <f t="shared" si="396"/>
        <v>0</v>
      </c>
    </row>
    <row r="898" spans="1:13" ht="23.25" customHeight="1" hidden="1">
      <c r="A898" s="99" t="s">
        <v>51</v>
      </c>
      <c r="B898" s="97" t="s">
        <v>420</v>
      </c>
      <c r="C898" s="97" t="s">
        <v>325</v>
      </c>
      <c r="D898" s="97" t="s">
        <v>146</v>
      </c>
      <c r="E898" s="97" t="s">
        <v>627</v>
      </c>
      <c r="F898" s="114">
        <v>400</v>
      </c>
      <c r="G898" s="97" t="s">
        <v>52</v>
      </c>
      <c r="H898" s="74">
        <f>'Пр. 10'!I134</f>
        <v>0</v>
      </c>
      <c r="I898" s="74">
        <f>'Пр. 10'!J134</f>
        <v>0</v>
      </c>
      <c r="J898" s="74">
        <f>'Пр. 10'!K134</f>
        <v>0</v>
      </c>
      <c r="K898" s="74">
        <f>'Пр. 10'!L134</f>
        <v>0</v>
      </c>
      <c r="L898" s="74">
        <f>'Пр. 10'!M134</f>
        <v>0</v>
      </c>
      <c r="M898" s="74">
        <f>'Пр. 10'!N134</f>
        <v>0</v>
      </c>
    </row>
    <row r="899" spans="1:13" ht="78" customHeight="1" hidden="1">
      <c r="A899" s="112" t="s">
        <v>1082</v>
      </c>
      <c r="B899" s="96" t="s">
        <v>420</v>
      </c>
      <c r="C899" s="96" t="s">
        <v>325</v>
      </c>
      <c r="D899" s="96" t="s">
        <v>146</v>
      </c>
      <c r="E899" s="96" t="s">
        <v>1081</v>
      </c>
      <c r="F899" s="96"/>
      <c r="G899" s="97"/>
      <c r="H899" s="74">
        <f aca="true" t="shared" si="397" ref="H899:M900">H900</f>
        <v>0</v>
      </c>
      <c r="I899" s="74">
        <f t="shared" si="397"/>
        <v>0</v>
      </c>
      <c r="J899" s="74">
        <f t="shared" si="397"/>
        <v>0</v>
      </c>
      <c r="K899" s="74">
        <f t="shared" si="397"/>
        <v>0</v>
      </c>
      <c r="L899" s="74">
        <f t="shared" si="397"/>
        <v>0</v>
      </c>
      <c r="M899" s="74">
        <f t="shared" si="397"/>
        <v>0</v>
      </c>
    </row>
    <row r="900" spans="1:13" ht="18" customHeight="1" hidden="1">
      <c r="A900" s="112" t="s">
        <v>671</v>
      </c>
      <c r="B900" s="96" t="s">
        <v>420</v>
      </c>
      <c r="C900" s="96" t="s">
        <v>325</v>
      </c>
      <c r="D900" s="96" t="s">
        <v>146</v>
      </c>
      <c r="E900" s="96" t="s">
        <v>1081</v>
      </c>
      <c r="F900" s="96" t="s">
        <v>672</v>
      </c>
      <c r="G900" s="97"/>
      <c r="H900" s="74">
        <f t="shared" si="397"/>
        <v>0</v>
      </c>
      <c r="I900" s="74">
        <f t="shared" si="397"/>
        <v>0</v>
      </c>
      <c r="J900" s="74">
        <f t="shared" si="397"/>
        <v>0</v>
      </c>
      <c r="K900" s="74">
        <f t="shared" si="397"/>
        <v>0</v>
      </c>
      <c r="L900" s="74">
        <f t="shared" si="397"/>
        <v>0</v>
      </c>
      <c r="M900" s="74">
        <f t="shared" si="397"/>
        <v>0</v>
      </c>
    </row>
    <row r="901" spans="1:13" ht="23.25" customHeight="1" hidden="1">
      <c r="A901" s="69" t="s">
        <v>60</v>
      </c>
      <c r="B901" s="96" t="s">
        <v>420</v>
      </c>
      <c r="C901" s="96" t="s">
        <v>325</v>
      </c>
      <c r="D901" s="96" t="s">
        <v>146</v>
      </c>
      <c r="E901" s="96" t="s">
        <v>1081</v>
      </c>
      <c r="F901" s="96" t="s">
        <v>672</v>
      </c>
      <c r="G901" s="97" t="s">
        <v>61</v>
      </c>
      <c r="H901" s="74">
        <f>'Пр. 10'!I226</f>
        <v>0</v>
      </c>
      <c r="I901" s="74">
        <f>'Пр. 10'!J226</f>
        <v>0</v>
      </c>
      <c r="J901" s="74">
        <f>'Пр. 10'!K226</f>
        <v>0</v>
      </c>
      <c r="K901" s="74">
        <f>'Пр. 10'!L226</f>
        <v>0</v>
      </c>
      <c r="L901" s="74">
        <f>'Пр. 10'!M226</f>
        <v>0</v>
      </c>
      <c r="M901" s="74">
        <f>'Пр. 10'!N226</f>
        <v>0</v>
      </c>
    </row>
    <row r="902" spans="1:13" ht="23.25" customHeight="1" hidden="1">
      <c r="A902" s="108" t="s">
        <v>235</v>
      </c>
      <c r="B902" s="97" t="s">
        <v>420</v>
      </c>
      <c r="C902" s="97" t="s">
        <v>325</v>
      </c>
      <c r="D902" s="97" t="s">
        <v>146</v>
      </c>
      <c r="E902" s="97" t="s">
        <v>236</v>
      </c>
      <c r="F902" s="96"/>
      <c r="G902" s="97"/>
      <c r="H902" s="74">
        <f aca="true" t="shared" si="398" ref="H902:M903">H903</f>
        <v>0</v>
      </c>
      <c r="I902" s="74">
        <f t="shared" si="398"/>
        <v>0</v>
      </c>
      <c r="J902" s="74">
        <f t="shared" si="398"/>
        <v>0</v>
      </c>
      <c r="K902" s="74">
        <f t="shared" si="398"/>
        <v>0</v>
      </c>
      <c r="L902" s="74">
        <f t="shared" si="398"/>
        <v>0</v>
      </c>
      <c r="M902" s="74">
        <f t="shared" si="398"/>
        <v>0</v>
      </c>
    </row>
    <row r="903" spans="1:13" ht="17.25" customHeight="1" hidden="1">
      <c r="A903" s="106" t="s">
        <v>675</v>
      </c>
      <c r="B903" s="97" t="s">
        <v>420</v>
      </c>
      <c r="C903" s="97" t="s">
        <v>325</v>
      </c>
      <c r="D903" s="97" t="s">
        <v>146</v>
      </c>
      <c r="E903" s="97" t="s">
        <v>236</v>
      </c>
      <c r="F903" s="96" t="s">
        <v>676</v>
      </c>
      <c r="G903" s="97"/>
      <c r="H903" s="74">
        <f t="shared" si="398"/>
        <v>0</v>
      </c>
      <c r="I903" s="74">
        <f t="shared" si="398"/>
        <v>0</v>
      </c>
      <c r="J903" s="74">
        <f t="shared" si="398"/>
        <v>0</v>
      </c>
      <c r="K903" s="74">
        <f t="shared" si="398"/>
        <v>0</v>
      </c>
      <c r="L903" s="74">
        <f t="shared" si="398"/>
        <v>0</v>
      </c>
      <c r="M903" s="74">
        <f t="shared" si="398"/>
        <v>0</v>
      </c>
    </row>
    <row r="904" spans="1:13" ht="28.5" customHeight="1" hidden="1">
      <c r="A904" s="281" t="s">
        <v>84</v>
      </c>
      <c r="B904" s="97" t="s">
        <v>420</v>
      </c>
      <c r="C904" s="97" t="s">
        <v>325</v>
      </c>
      <c r="D904" s="97" t="s">
        <v>146</v>
      </c>
      <c r="E904" s="97" t="s">
        <v>236</v>
      </c>
      <c r="F904" s="96" t="s">
        <v>676</v>
      </c>
      <c r="G904" s="97" t="s">
        <v>85</v>
      </c>
      <c r="H904" s="74">
        <f>'Пр. 10'!I903</f>
        <v>0</v>
      </c>
      <c r="I904" s="74">
        <f>'Пр. 10'!J903</f>
        <v>0</v>
      </c>
      <c r="J904" s="74">
        <f>'Пр. 10'!K903</f>
        <v>0</v>
      </c>
      <c r="K904" s="74">
        <f>'Пр. 10'!L903</f>
        <v>0</v>
      </c>
      <c r="L904" s="74">
        <f>'Пр. 10'!M903</f>
        <v>0</v>
      </c>
      <c r="M904" s="74">
        <f>'Пр. 10'!N903</f>
        <v>0</v>
      </c>
    </row>
    <row r="905" spans="1:13" ht="15.75" customHeight="1" hidden="1">
      <c r="A905" s="279" t="s">
        <v>252</v>
      </c>
      <c r="B905" s="97" t="s">
        <v>420</v>
      </c>
      <c r="C905" s="97" t="s">
        <v>325</v>
      </c>
      <c r="D905" s="96" t="s">
        <v>146</v>
      </c>
      <c r="E905" s="97" t="s">
        <v>253</v>
      </c>
      <c r="F905" s="96"/>
      <c r="G905" s="97"/>
      <c r="H905" s="74">
        <f aca="true" t="shared" si="399" ref="H905:M906">H906</f>
        <v>0</v>
      </c>
      <c r="I905" s="74">
        <f t="shared" si="399"/>
        <v>0</v>
      </c>
      <c r="J905" s="74">
        <f t="shared" si="399"/>
        <v>0</v>
      </c>
      <c r="K905" s="74">
        <f t="shared" si="399"/>
        <v>0</v>
      </c>
      <c r="L905" s="74">
        <f t="shared" si="399"/>
        <v>0</v>
      </c>
      <c r="M905" s="74">
        <f t="shared" si="399"/>
        <v>0</v>
      </c>
    </row>
    <row r="906" spans="1:13" ht="16.5" customHeight="1" hidden="1">
      <c r="A906" s="106" t="s">
        <v>675</v>
      </c>
      <c r="B906" s="97" t="s">
        <v>420</v>
      </c>
      <c r="C906" s="97" t="s">
        <v>325</v>
      </c>
      <c r="D906" s="96" t="s">
        <v>146</v>
      </c>
      <c r="E906" s="97" t="s">
        <v>253</v>
      </c>
      <c r="F906" s="96" t="s">
        <v>676</v>
      </c>
      <c r="G906" s="97"/>
      <c r="H906" s="74">
        <f t="shared" si="399"/>
        <v>0</v>
      </c>
      <c r="I906" s="74">
        <f t="shared" si="399"/>
        <v>0</v>
      </c>
      <c r="J906" s="74">
        <f t="shared" si="399"/>
        <v>0</v>
      </c>
      <c r="K906" s="74">
        <f t="shared" si="399"/>
        <v>0</v>
      </c>
      <c r="L906" s="74">
        <f t="shared" si="399"/>
        <v>0</v>
      </c>
      <c r="M906" s="74">
        <f t="shared" si="399"/>
        <v>0</v>
      </c>
    </row>
    <row r="907" spans="1:13" ht="21.75" customHeight="1" hidden="1">
      <c r="A907" s="22" t="s">
        <v>86</v>
      </c>
      <c r="B907" s="97" t="s">
        <v>420</v>
      </c>
      <c r="C907" s="97" t="s">
        <v>325</v>
      </c>
      <c r="D907" s="96" t="s">
        <v>146</v>
      </c>
      <c r="E907" s="97" t="s">
        <v>253</v>
      </c>
      <c r="F907" s="96" t="s">
        <v>676</v>
      </c>
      <c r="G907" s="97" t="s">
        <v>87</v>
      </c>
      <c r="H907" s="74">
        <f>'Пр. 10'!I978</f>
        <v>0</v>
      </c>
      <c r="I907" s="74">
        <f>'Пр. 10'!J978</f>
        <v>0</v>
      </c>
      <c r="J907" s="74">
        <f>'Пр. 10'!K978</f>
        <v>0</v>
      </c>
      <c r="K907" s="74">
        <f>'Пр. 10'!L978</f>
        <v>0</v>
      </c>
      <c r="L907" s="74">
        <f>'Пр. 10'!M978</f>
        <v>0</v>
      </c>
      <c r="M907" s="74">
        <f>'Пр. 10'!N978</f>
        <v>0</v>
      </c>
    </row>
    <row r="908" spans="1:13" ht="21" customHeight="1" hidden="1">
      <c r="A908" s="99" t="s">
        <v>365</v>
      </c>
      <c r="B908" s="97" t="s">
        <v>420</v>
      </c>
      <c r="C908" s="97" t="s">
        <v>325</v>
      </c>
      <c r="D908" s="96" t="s">
        <v>146</v>
      </c>
      <c r="E908" s="97" t="s">
        <v>366</v>
      </c>
      <c r="F908" s="96"/>
      <c r="G908" s="97"/>
      <c r="H908" s="74">
        <f aca="true" t="shared" si="400" ref="H908:M909">H909</f>
        <v>0</v>
      </c>
      <c r="I908" s="74">
        <f t="shared" si="400"/>
        <v>0</v>
      </c>
      <c r="J908" s="74">
        <f t="shared" si="400"/>
        <v>0</v>
      </c>
      <c r="K908" s="74">
        <f t="shared" si="400"/>
        <v>0</v>
      </c>
      <c r="L908" s="74">
        <f t="shared" si="400"/>
        <v>0</v>
      </c>
      <c r="M908" s="74">
        <f t="shared" si="400"/>
        <v>0</v>
      </c>
    </row>
    <row r="909" spans="1:13" ht="25.5" customHeight="1" hidden="1">
      <c r="A909" s="22" t="s">
        <v>675</v>
      </c>
      <c r="B909" s="97" t="s">
        <v>420</v>
      </c>
      <c r="C909" s="97" t="s">
        <v>325</v>
      </c>
      <c r="D909" s="96" t="s">
        <v>146</v>
      </c>
      <c r="E909" s="97" t="s">
        <v>366</v>
      </c>
      <c r="F909" s="96" t="s">
        <v>676</v>
      </c>
      <c r="G909" s="97"/>
      <c r="H909" s="74">
        <f t="shared" si="400"/>
        <v>0</v>
      </c>
      <c r="I909" s="74">
        <f t="shared" si="400"/>
        <v>0</v>
      </c>
      <c r="J909" s="74">
        <f t="shared" si="400"/>
        <v>0</v>
      </c>
      <c r="K909" s="74">
        <f t="shared" si="400"/>
        <v>0</v>
      </c>
      <c r="L909" s="74">
        <f t="shared" si="400"/>
        <v>0</v>
      </c>
      <c r="M909" s="74">
        <f t="shared" si="400"/>
        <v>0</v>
      </c>
    </row>
    <row r="910" spans="1:13" ht="27" customHeight="1" hidden="1">
      <c r="A910" s="22" t="s">
        <v>86</v>
      </c>
      <c r="B910" s="97" t="s">
        <v>420</v>
      </c>
      <c r="C910" s="97" t="s">
        <v>325</v>
      </c>
      <c r="D910" s="96" t="s">
        <v>146</v>
      </c>
      <c r="E910" s="97" t="s">
        <v>366</v>
      </c>
      <c r="F910" s="96" t="s">
        <v>676</v>
      </c>
      <c r="G910" s="97" t="s">
        <v>95</v>
      </c>
      <c r="H910" s="74">
        <f>'Пр. 10'!I1070</f>
        <v>0</v>
      </c>
      <c r="I910" s="74">
        <f>'Пр. 10'!J1070</f>
        <v>0</v>
      </c>
      <c r="J910" s="74">
        <f>'Пр. 10'!K1070</f>
        <v>0</v>
      </c>
      <c r="K910" s="74">
        <f>'Пр. 10'!L1070</f>
        <v>0</v>
      </c>
      <c r="L910" s="74">
        <f>'Пр. 10'!M1070</f>
        <v>0</v>
      </c>
      <c r="M910" s="74">
        <f>'Пр. 10'!N1070</f>
        <v>0</v>
      </c>
    </row>
    <row r="911" spans="1:13" ht="19.5" customHeight="1">
      <c r="A911" s="99" t="s">
        <v>424</v>
      </c>
      <c r="B911" s="97" t="s">
        <v>420</v>
      </c>
      <c r="C911" s="114">
        <v>9</v>
      </c>
      <c r="D911" s="97" t="s">
        <v>146</v>
      </c>
      <c r="E911" s="97" t="s">
        <v>425</v>
      </c>
      <c r="F911" s="114"/>
      <c r="G911" s="97"/>
      <c r="H911" s="74">
        <f aca="true" t="shared" si="401" ref="H911:M911">H914+H912</f>
        <v>20000</v>
      </c>
      <c r="I911" s="74">
        <f t="shared" si="401"/>
        <v>0</v>
      </c>
      <c r="J911" s="74">
        <f t="shared" si="401"/>
        <v>15000</v>
      </c>
      <c r="K911" s="74">
        <f t="shared" si="401"/>
        <v>0</v>
      </c>
      <c r="L911" s="74">
        <f t="shared" si="401"/>
        <v>15000</v>
      </c>
      <c r="M911" s="74">
        <f t="shared" si="401"/>
        <v>0</v>
      </c>
    </row>
    <row r="912" spans="1:13" ht="33.75" customHeight="1" hidden="1">
      <c r="A912" s="99" t="s">
        <v>670</v>
      </c>
      <c r="B912" s="97" t="s">
        <v>420</v>
      </c>
      <c r="C912" s="114">
        <v>9</v>
      </c>
      <c r="D912" s="97" t="s">
        <v>146</v>
      </c>
      <c r="E912" s="97" t="s">
        <v>425</v>
      </c>
      <c r="F912" s="114">
        <v>200</v>
      </c>
      <c r="G912" s="97"/>
      <c r="H912" s="74">
        <f aca="true" t="shared" si="402" ref="H912:M912">H913</f>
        <v>0</v>
      </c>
      <c r="I912" s="74">
        <f t="shared" si="402"/>
        <v>0</v>
      </c>
      <c r="J912" s="74">
        <f t="shared" si="402"/>
        <v>0</v>
      </c>
      <c r="K912" s="74">
        <f t="shared" si="402"/>
        <v>0</v>
      </c>
      <c r="L912" s="74">
        <f t="shared" si="402"/>
        <v>0</v>
      </c>
      <c r="M912" s="74">
        <f t="shared" si="402"/>
        <v>0</v>
      </c>
    </row>
    <row r="913" spans="1:13" ht="19.5" customHeight="1" hidden="1">
      <c r="A913" s="69" t="s">
        <v>72</v>
      </c>
      <c r="B913" s="97" t="s">
        <v>420</v>
      </c>
      <c r="C913" s="114">
        <v>9</v>
      </c>
      <c r="D913" s="97" t="s">
        <v>146</v>
      </c>
      <c r="E913" s="97" t="s">
        <v>425</v>
      </c>
      <c r="F913" s="114">
        <v>200</v>
      </c>
      <c r="G913" s="97" t="s">
        <v>73</v>
      </c>
      <c r="H913" s="74">
        <f>'Пр. 10'!I352</f>
        <v>0</v>
      </c>
      <c r="I913" s="74">
        <f>'Пр. 10'!J352</f>
        <v>0</v>
      </c>
      <c r="J913" s="74">
        <f>'Пр. 10'!K352</f>
        <v>0</v>
      </c>
      <c r="K913" s="74">
        <f>'Пр. 10'!L352</f>
        <v>0</v>
      </c>
      <c r="L913" s="74">
        <f>'Пр. 10'!M352</f>
        <v>0</v>
      </c>
      <c r="M913" s="74">
        <f>'Пр. 10'!N352</f>
        <v>0</v>
      </c>
    </row>
    <row r="914" spans="1:13" ht="15">
      <c r="A914" s="99" t="s">
        <v>671</v>
      </c>
      <c r="B914" s="97" t="s">
        <v>420</v>
      </c>
      <c r="C914" s="114">
        <v>9</v>
      </c>
      <c r="D914" s="97" t="s">
        <v>146</v>
      </c>
      <c r="E914" s="97" t="s">
        <v>425</v>
      </c>
      <c r="F914" s="114">
        <v>800</v>
      </c>
      <c r="G914" s="97"/>
      <c r="H914" s="74">
        <f aca="true" t="shared" si="403" ref="H914:M914">H915</f>
        <v>20000</v>
      </c>
      <c r="I914" s="74">
        <f t="shared" si="403"/>
        <v>0</v>
      </c>
      <c r="J914" s="74">
        <f t="shared" si="403"/>
        <v>15000</v>
      </c>
      <c r="K914" s="74">
        <f t="shared" si="403"/>
        <v>0</v>
      </c>
      <c r="L914" s="74">
        <f t="shared" si="403"/>
        <v>15000</v>
      </c>
      <c r="M914" s="74">
        <f t="shared" si="403"/>
        <v>0</v>
      </c>
    </row>
    <row r="915" spans="1:13" ht="15">
      <c r="A915" s="99" t="s">
        <v>426</v>
      </c>
      <c r="B915" s="97" t="s">
        <v>420</v>
      </c>
      <c r="C915" s="114">
        <v>9</v>
      </c>
      <c r="D915" s="97" t="s">
        <v>146</v>
      </c>
      <c r="E915" s="97" t="s">
        <v>425</v>
      </c>
      <c r="F915" s="114">
        <v>800</v>
      </c>
      <c r="G915" s="97" t="s">
        <v>50</v>
      </c>
      <c r="H915" s="74">
        <f>'Пр. 10'!I636</f>
        <v>20000</v>
      </c>
      <c r="I915" s="74">
        <f>'Пр. 10'!J636</f>
        <v>0</v>
      </c>
      <c r="J915" s="74">
        <f>'Пр. 10'!K636</f>
        <v>15000</v>
      </c>
      <c r="K915" s="74">
        <f>'Пр. 10'!L636</f>
        <v>0</v>
      </c>
      <c r="L915" s="74">
        <f>'Пр. 10'!M636</f>
        <v>15000</v>
      </c>
      <c r="M915" s="74">
        <f>'Пр. 10'!N636</f>
        <v>0</v>
      </c>
    </row>
    <row r="916" spans="1:13" ht="30">
      <c r="A916" s="99" t="s">
        <v>427</v>
      </c>
      <c r="B916" s="97" t="s">
        <v>420</v>
      </c>
      <c r="C916" s="114">
        <v>9</v>
      </c>
      <c r="D916" s="97" t="s">
        <v>146</v>
      </c>
      <c r="E916" s="97" t="s">
        <v>428</v>
      </c>
      <c r="F916" s="114"/>
      <c r="G916" s="97"/>
      <c r="H916" s="74">
        <f aca="true" t="shared" si="404" ref="H916:M917">H917</f>
        <v>250</v>
      </c>
      <c r="I916" s="74">
        <f t="shared" si="404"/>
        <v>0</v>
      </c>
      <c r="J916" s="74">
        <f t="shared" si="404"/>
        <v>210.3</v>
      </c>
      <c r="K916" s="74">
        <f t="shared" si="404"/>
        <v>0</v>
      </c>
      <c r="L916" s="74">
        <f t="shared" si="404"/>
        <v>210.3</v>
      </c>
      <c r="M916" s="74">
        <f t="shared" si="404"/>
        <v>0</v>
      </c>
    </row>
    <row r="917" spans="1:13" ht="30">
      <c r="A917" s="99" t="s">
        <v>670</v>
      </c>
      <c r="B917" s="97" t="s">
        <v>420</v>
      </c>
      <c r="C917" s="114">
        <v>9</v>
      </c>
      <c r="D917" s="97" t="s">
        <v>146</v>
      </c>
      <c r="E917" s="97" t="s">
        <v>428</v>
      </c>
      <c r="F917" s="114">
        <v>200</v>
      </c>
      <c r="G917" s="97"/>
      <c r="H917" s="74">
        <f t="shared" si="404"/>
        <v>250</v>
      </c>
      <c r="I917" s="74">
        <f t="shared" si="404"/>
        <v>0</v>
      </c>
      <c r="J917" s="74">
        <f t="shared" si="404"/>
        <v>210.3</v>
      </c>
      <c r="K917" s="74">
        <f t="shared" si="404"/>
        <v>0</v>
      </c>
      <c r="L917" s="74">
        <f t="shared" si="404"/>
        <v>210.3</v>
      </c>
      <c r="M917" s="74">
        <f t="shared" si="404"/>
        <v>0</v>
      </c>
    </row>
    <row r="918" spans="1:13" ht="15">
      <c r="A918" s="99" t="s">
        <v>51</v>
      </c>
      <c r="B918" s="97" t="s">
        <v>420</v>
      </c>
      <c r="C918" s="114">
        <v>9</v>
      </c>
      <c r="D918" s="97" t="s">
        <v>146</v>
      </c>
      <c r="E918" s="97" t="s">
        <v>428</v>
      </c>
      <c r="F918" s="114">
        <v>200</v>
      </c>
      <c r="G918" s="97" t="s">
        <v>52</v>
      </c>
      <c r="H918" s="74">
        <f>'Пр. 10'!I753</f>
        <v>250</v>
      </c>
      <c r="I918" s="74">
        <f>'Пр. 10'!J753</f>
        <v>0</v>
      </c>
      <c r="J918" s="74">
        <f>'Пр. 10'!K753</f>
        <v>210.3</v>
      </c>
      <c r="K918" s="74">
        <f>'Пр. 10'!L753</f>
        <v>0</v>
      </c>
      <c r="L918" s="74">
        <f>'Пр. 10'!M753</f>
        <v>210.3</v>
      </c>
      <c r="M918" s="74">
        <f>'Пр. 10'!N753</f>
        <v>0</v>
      </c>
    </row>
    <row r="919" spans="1:13" ht="15" hidden="1">
      <c r="A919" s="99" t="s">
        <v>429</v>
      </c>
      <c r="B919" s="97" t="s">
        <v>420</v>
      </c>
      <c r="C919" s="114">
        <v>9</v>
      </c>
      <c r="D919" s="97" t="s">
        <v>146</v>
      </c>
      <c r="E919" s="97" t="s">
        <v>430</v>
      </c>
      <c r="F919" s="114"/>
      <c r="G919" s="97"/>
      <c r="H919" s="74">
        <f aca="true" t="shared" si="405" ref="H919:M919">H920+H922</f>
        <v>0</v>
      </c>
      <c r="I919" s="74">
        <f t="shared" si="405"/>
        <v>0</v>
      </c>
      <c r="J919" s="74">
        <f t="shared" si="405"/>
        <v>0</v>
      </c>
      <c r="K919" s="74">
        <f t="shared" si="405"/>
        <v>0</v>
      </c>
      <c r="L919" s="74">
        <f t="shared" si="405"/>
        <v>0</v>
      </c>
      <c r="M919" s="74">
        <f t="shared" si="405"/>
        <v>0</v>
      </c>
    </row>
    <row r="920" spans="1:13" ht="30" hidden="1">
      <c r="A920" s="99" t="s">
        <v>670</v>
      </c>
      <c r="B920" s="97" t="s">
        <v>420</v>
      </c>
      <c r="C920" s="114">
        <v>9</v>
      </c>
      <c r="D920" s="97" t="s">
        <v>146</v>
      </c>
      <c r="E920" s="97" t="s">
        <v>430</v>
      </c>
      <c r="F920" s="114">
        <v>200</v>
      </c>
      <c r="G920" s="97"/>
      <c r="H920" s="74">
        <f aca="true" t="shared" si="406" ref="H920:M920">H921</f>
        <v>0</v>
      </c>
      <c r="I920" s="74">
        <f t="shared" si="406"/>
        <v>0</v>
      </c>
      <c r="J920" s="74">
        <f t="shared" si="406"/>
        <v>0</v>
      </c>
      <c r="K920" s="74">
        <f t="shared" si="406"/>
        <v>0</v>
      </c>
      <c r="L920" s="74">
        <f t="shared" si="406"/>
        <v>0</v>
      </c>
      <c r="M920" s="74">
        <f t="shared" si="406"/>
        <v>0</v>
      </c>
    </row>
    <row r="921" spans="1:13" ht="15" hidden="1">
      <c r="A921" s="99" t="s">
        <v>51</v>
      </c>
      <c r="B921" s="97" t="s">
        <v>420</v>
      </c>
      <c r="C921" s="114">
        <v>9</v>
      </c>
      <c r="D921" s="97" t="s">
        <v>146</v>
      </c>
      <c r="E921" s="97" t="s">
        <v>430</v>
      </c>
      <c r="F921" s="114">
        <v>200</v>
      </c>
      <c r="G921" s="97" t="s">
        <v>52</v>
      </c>
      <c r="H921" s="74"/>
      <c r="I921" s="74"/>
      <c r="J921" s="74">
        <f>'Пр. 10'!K755</f>
        <v>0</v>
      </c>
      <c r="K921" s="74">
        <f>'Пр. 10'!L755</f>
        <v>0</v>
      </c>
      <c r="L921" s="74">
        <f>'Пр. 10'!M755</f>
        <v>0</v>
      </c>
      <c r="M921" s="74">
        <f>'Пр. 10'!N755</f>
        <v>0</v>
      </c>
    </row>
    <row r="922" spans="1:13" ht="15" hidden="1">
      <c r="A922" s="99" t="s">
        <v>671</v>
      </c>
      <c r="B922" s="97" t="s">
        <v>420</v>
      </c>
      <c r="C922" s="114">
        <v>9</v>
      </c>
      <c r="D922" s="97" t="s">
        <v>146</v>
      </c>
      <c r="E922" s="97" t="s">
        <v>430</v>
      </c>
      <c r="F922" s="114">
        <v>800</v>
      </c>
      <c r="G922" s="97"/>
      <c r="H922" s="74">
        <f aca="true" t="shared" si="407" ref="H922:M922">H923</f>
        <v>0</v>
      </c>
      <c r="I922" s="74">
        <f t="shared" si="407"/>
        <v>0</v>
      </c>
      <c r="J922" s="74">
        <f t="shared" si="407"/>
        <v>0</v>
      </c>
      <c r="K922" s="74">
        <f t="shared" si="407"/>
        <v>0</v>
      </c>
      <c r="L922" s="74">
        <f t="shared" si="407"/>
        <v>0</v>
      </c>
      <c r="M922" s="74">
        <f t="shared" si="407"/>
        <v>0</v>
      </c>
    </row>
    <row r="923" spans="1:13" ht="15" hidden="1">
      <c r="A923" s="99" t="s">
        <v>51</v>
      </c>
      <c r="B923" s="97" t="s">
        <v>420</v>
      </c>
      <c r="C923" s="114">
        <v>9</v>
      </c>
      <c r="D923" s="97" t="s">
        <v>146</v>
      </c>
      <c r="E923" s="97" t="s">
        <v>430</v>
      </c>
      <c r="F923" s="114">
        <v>800</v>
      </c>
      <c r="G923" s="97" t="s">
        <v>52</v>
      </c>
      <c r="H923" s="74">
        <f>'Пр. 10'!I756</f>
        <v>0</v>
      </c>
      <c r="I923" s="74">
        <f>'Пр. 10'!J756</f>
        <v>0</v>
      </c>
      <c r="J923" s="74">
        <f>'Пр. 10'!K756</f>
        <v>0</v>
      </c>
      <c r="K923" s="74">
        <f>'Пр. 10'!L756</f>
        <v>0</v>
      </c>
      <c r="L923" s="74">
        <f>'Пр. 10'!M756</f>
        <v>0</v>
      </c>
      <c r="M923" s="74">
        <f>'Пр. 10'!N756</f>
        <v>0</v>
      </c>
    </row>
    <row r="924" spans="1:13" ht="15">
      <c r="A924" s="99" t="s">
        <v>431</v>
      </c>
      <c r="B924" s="97" t="s">
        <v>420</v>
      </c>
      <c r="C924" s="114">
        <v>9</v>
      </c>
      <c r="D924" s="97" t="s">
        <v>146</v>
      </c>
      <c r="E924" s="97" t="s">
        <v>432</v>
      </c>
      <c r="F924" s="114"/>
      <c r="G924" s="97"/>
      <c r="H924" s="74">
        <f aca="true" t="shared" si="408" ref="H924:M925">H925</f>
        <v>260</v>
      </c>
      <c r="I924" s="74">
        <f t="shared" si="408"/>
        <v>0</v>
      </c>
      <c r="J924" s="74">
        <f t="shared" si="408"/>
        <v>260</v>
      </c>
      <c r="K924" s="74">
        <f t="shared" si="408"/>
        <v>0</v>
      </c>
      <c r="L924" s="74">
        <f t="shared" si="408"/>
        <v>260</v>
      </c>
      <c r="M924" s="74">
        <f t="shared" si="408"/>
        <v>0</v>
      </c>
    </row>
    <row r="925" spans="1:13" ht="15">
      <c r="A925" s="99" t="s">
        <v>671</v>
      </c>
      <c r="B925" s="97" t="s">
        <v>420</v>
      </c>
      <c r="C925" s="114">
        <v>9</v>
      </c>
      <c r="D925" s="97" t="s">
        <v>146</v>
      </c>
      <c r="E925" s="97" t="s">
        <v>432</v>
      </c>
      <c r="F925" s="114">
        <v>800</v>
      </c>
      <c r="G925" s="97"/>
      <c r="H925" s="74">
        <f t="shared" si="408"/>
        <v>260</v>
      </c>
      <c r="I925" s="74">
        <f t="shared" si="408"/>
        <v>0</v>
      </c>
      <c r="J925" s="74">
        <f t="shared" si="408"/>
        <v>260</v>
      </c>
      <c r="K925" s="74">
        <f t="shared" si="408"/>
        <v>0</v>
      </c>
      <c r="L925" s="74">
        <f t="shared" si="408"/>
        <v>260</v>
      </c>
      <c r="M925" s="74">
        <f t="shared" si="408"/>
        <v>0</v>
      </c>
    </row>
    <row r="926" spans="1:13" ht="15">
      <c r="A926" s="99" t="s">
        <v>51</v>
      </c>
      <c r="B926" s="97" t="s">
        <v>420</v>
      </c>
      <c r="C926" s="114">
        <v>9</v>
      </c>
      <c r="D926" s="97" t="s">
        <v>146</v>
      </c>
      <c r="E926" s="97" t="s">
        <v>432</v>
      </c>
      <c r="F926" s="114">
        <v>800</v>
      </c>
      <c r="G926" s="97" t="s">
        <v>52</v>
      </c>
      <c r="H926" s="74">
        <f>'Пр. 10'!I817</f>
        <v>260</v>
      </c>
      <c r="I926" s="74">
        <f>'Пр. 10'!J817</f>
        <v>0</v>
      </c>
      <c r="J926" s="74">
        <f>'Пр. 10'!K817</f>
        <v>260</v>
      </c>
      <c r="K926" s="74">
        <f>'Пр. 10'!L817</f>
        <v>0</v>
      </c>
      <c r="L926" s="74">
        <f>'Пр. 10'!M817</f>
        <v>260</v>
      </c>
      <c r="M926" s="74">
        <f>'Пр. 10'!N817</f>
        <v>0</v>
      </c>
    </row>
    <row r="927" spans="1:13" ht="15">
      <c r="A927" s="99" t="s">
        <v>433</v>
      </c>
      <c r="B927" s="97" t="s">
        <v>420</v>
      </c>
      <c r="C927" s="114">
        <v>9</v>
      </c>
      <c r="D927" s="97" t="s">
        <v>146</v>
      </c>
      <c r="E927" s="97" t="s">
        <v>434</v>
      </c>
      <c r="F927" s="114"/>
      <c r="G927" s="97"/>
      <c r="H927" s="74">
        <f aca="true" t="shared" si="409" ref="H927:M927">H928+H930+H932</f>
        <v>1475</v>
      </c>
      <c r="I927" s="74">
        <f t="shared" si="409"/>
        <v>0</v>
      </c>
      <c r="J927" s="74">
        <f t="shared" si="409"/>
        <v>1495</v>
      </c>
      <c r="K927" s="74">
        <f t="shared" si="409"/>
        <v>0</v>
      </c>
      <c r="L927" s="74">
        <f t="shared" si="409"/>
        <v>1515</v>
      </c>
      <c r="M927" s="74">
        <f t="shared" si="409"/>
        <v>0</v>
      </c>
    </row>
    <row r="928" spans="1:13" ht="30">
      <c r="A928" s="99" t="s">
        <v>670</v>
      </c>
      <c r="B928" s="97" t="s">
        <v>420</v>
      </c>
      <c r="C928" s="114">
        <v>9</v>
      </c>
      <c r="D928" s="97" t="s">
        <v>146</v>
      </c>
      <c r="E928" s="97" t="s">
        <v>434</v>
      </c>
      <c r="F928" s="114">
        <v>200</v>
      </c>
      <c r="G928" s="97"/>
      <c r="H928" s="74">
        <f aca="true" t="shared" si="410" ref="H928:M928">H929</f>
        <v>1385</v>
      </c>
      <c r="I928" s="74">
        <f t="shared" si="410"/>
        <v>0</v>
      </c>
      <c r="J928" s="74">
        <f t="shared" si="410"/>
        <v>1405</v>
      </c>
      <c r="K928" s="74">
        <f t="shared" si="410"/>
        <v>0</v>
      </c>
      <c r="L928" s="74">
        <f t="shared" si="410"/>
        <v>1425</v>
      </c>
      <c r="M928" s="74">
        <f t="shared" si="410"/>
        <v>0</v>
      </c>
    </row>
    <row r="929" spans="1:13" ht="15">
      <c r="A929" s="99" t="s">
        <v>51</v>
      </c>
      <c r="B929" s="97" t="s">
        <v>420</v>
      </c>
      <c r="C929" s="114">
        <v>9</v>
      </c>
      <c r="D929" s="97" t="s">
        <v>146</v>
      </c>
      <c r="E929" s="97" t="s">
        <v>434</v>
      </c>
      <c r="F929" s="114">
        <v>200</v>
      </c>
      <c r="G929" s="97" t="s">
        <v>52</v>
      </c>
      <c r="H929" s="74">
        <f>'Пр. 10'!I124</f>
        <v>1385</v>
      </c>
      <c r="I929" s="74">
        <f>'Пр. 10'!J124</f>
        <v>0</v>
      </c>
      <c r="J929" s="74">
        <f>'Пр. 10'!K124</f>
        <v>1405</v>
      </c>
      <c r="K929" s="74">
        <f>'Пр. 10'!L124</f>
        <v>0</v>
      </c>
      <c r="L929" s="74">
        <f>'Пр. 10'!M124</f>
        <v>1425</v>
      </c>
      <c r="M929" s="74">
        <f>'Пр. 10'!N124</f>
        <v>0</v>
      </c>
    </row>
    <row r="930" spans="1:13" ht="15">
      <c r="A930" s="99" t="s">
        <v>674</v>
      </c>
      <c r="B930" s="97" t="s">
        <v>420</v>
      </c>
      <c r="C930" s="114">
        <v>9</v>
      </c>
      <c r="D930" s="97" t="s">
        <v>146</v>
      </c>
      <c r="E930" s="97" t="s">
        <v>434</v>
      </c>
      <c r="F930" s="114">
        <v>300</v>
      </c>
      <c r="G930" s="97"/>
      <c r="H930" s="74">
        <f aca="true" t="shared" si="411" ref="H930:M930">H931</f>
        <v>90</v>
      </c>
      <c r="I930" s="74">
        <f t="shared" si="411"/>
        <v>0</v>
      </c>
      <c r="J930" s="74">
        <f t="shared" si="411"/>
        <v>90</v>
      </c>
      <c r="K930" s="74">
        <f t="shared" si="411"/>
        <v>0</v>
      </c>
      <c r="L930" s="74">
        <f t="shared" si="411"/>
        <v>90</v>
      </c>
      <c r="M930" s="74">
        <f t="shared" si="411"/>
        <v>0</v>
      </c>
    </row>
    <row r="931" spans="1:13" s="3" customFormat="1" ht="15">
      <c r="A931" s="120" t="s">
        <v>51</v>
      </c>
      <c r="B931" s="97" t="s">
        <v>420</v>
      </c>
      <c r="C931" s="114">
        <v>9</v>
      </c>
      <c r="D931" s="97" t="s">
        <v>146</v>
      </c>
      <c r="E931" s="97" t="s">
        <v>434</v>
      </c>
      <c r="F931" s="114">
        <v>300</v>
      </c>
      <c r="G931" s="97" t="s">
        <v>52</v>
      </c>
      <c r="H931" s="116">
        <f>'Пр. 10'!I125</f>
        <v>90</v>
      </c>
      <c r="I931" s="116">
        <f>'Пр. 10'!J125</f>
        <v>0</v>
      </c>
      <c r="J931" s="116">
        <f>'Пр. 10'!K125</f>
        <v>90</v>
      </c>
      <c r="K931" s="116">
        <f>'Пр. 10'!L125</f>
        <v>0</v>
      </c>
      <c r="L931" s="116">
        <f>'Пр. 10'!M125</f>
        <v>90</v>
      </c>
      <c r="M931" s="116">
        <f>'Пр. 10'!N125</f>
        <v>0</v>
      </c>
    </row>
    <row r="932" spans="1:13" ht="15" hidden="1">
      <c r="A932" s="99" t="s">
        <v>671</v>
      </c>
      <c r="B932" s="97" t="s">
        <v>420</v>
      </c>
      <c r="C932" s="114">
        <v>9</v>
      </c>
      <c r="D932" s="97" t="s">
        <v>146</v>
      </c>
      <c r="E932" s="97" t="s">
        <v>434</v>
      </c>
      <c r="F932" s="114">
        <v>800</v>
      </c>
      <c r="G932" s="97"/>
      <c r="H932" s="74">
        <f aca="true" t="shared" si="412" ref="H932:M932">H933</f>
        <v>0</v>
      </c>
      <c r="I932" s="74">
        <f t="shared" si="412"/>
        <v>0</v>
      </c>
      <c r="J932" s="74">
        <f t="shared" si="412"/>
        <v>0</v>
      </c>
      <c r="K932" s="74">
        <f t="shared" si="412"/>
        <v>0</v>
      </c>
      <c r="L932" s="74">
        <f t="shared" si="412"/>
        <v>0</v>
      </c>
      <c r="M932" s="74">
        <f t="shared" si="412"/>
        <v>0</v>
      </c>
    </row>
    <row r="933" spans="1:13" ht="15" hidden="1">
      <c r="A933" s="99" t="s">
        <v>51</v>
      </c>
      <c r="B933" s="97" t="s">
        <v>420</v>
      </c>
      <c r="C933" s="114">
        <v>9</v>
      </c>
      <c r="D933" s="97" t="s">
        <v>146</v>
      </c>
      <c r="E933" s="97" t="s">
        <v>434</v>
      </c>
      <c r="F933" s="114">
        <v>800</v>
      </c>
      <c r="G933" s="97" t="s">
        <v>52</v>
      </c>
      <c r="H933" s="74">
        <f>'Пр. 10'!I126</f>
        <v>0</v>
      </c>
      <c r="I933" s="74">
        <f>'Пр. 10'!J126</f>
        <v>0</v>
      </c>
      <c r="J933" s="74">
        <f>'Пр. 10'!K126</f>
        <v>0</v>
      </c>
      <c r="K933" s="74">
        <f>'Пр. 10'!L126</f>
        <v>0</v>
      </c>
      <c r="L933" s="74">
        <f>'Пр. 10'!M126</f>
        <v>0</v>
      </c>
      <c r="M933" s="74">
        <f>'Пр. 10'!N126</f>
        <v>0</v>
      </c>
    </row>
    <row r="934" spans="1:13" ht="15" hidden="1">
      <c r="A934" s="99" t="s">
        <v>909</v>
      </c>
      <c r="B934" s="97" t="s">
        <v>420</v>
      </c>
      <c r="C934" s="97" t="s">
        <v>325</v>
      </c>
      <c r="D934" s="97" t="s">
        <v>146</v>
      </c>
      <c r="E934" s="97" t="s">
        <v>237</v>
      </c>
      <c r="F934" s="96"/>
      <c r="G934" s="97"/>
      <c r="H934" s="74">
        <f aca="true" t="shared" si="413" ref="H934:M934">H935</f>
        <v>0</v>
      </c>
      <c r="I934" s="74">
        <f t="shared" si="413"/>
        <v>0</v>
      </c>
      <c r="J934" s="74">
        <f t="shared" si="413"/>
        <v>0</v>
      </c>
      <c r="K934" s="74">
        <f t="shared" si="413"/>
        <v>0</v>
      </c>
      <c r="L934" s="74">
        <f t="shared" si="413"/>
        <v>0</v>
      </c>
      <c r="M934" s="74">
        <f t="shared" si="413"/>
        <v>0</v>
      </c>
    </row>
    <row r="935" spans="1:13" ht="30" hidden="1">
      <c r="A935" s="106" t="s">
        <v>675</v>
      </c>
      <c r="B935" s="97" t="s">
        <v>420</v>
      </c>
      <c r="C935" s="97" t="s">
        <v>325</v>
      </c>
      <c r="D935" s="97" t="s">
        <v>146</v>
      </c>
      <c r="E935" s="97" t="s">
        <v>237</v>
      </c>
      <c r="F935" s="96" t="s">
        <v>676</v>
      </c>
      <c r="G935" s="97"/>
      <c r="H935" s="74">
        <f aca="true" t="shared" si="414" ref="H935:M935">H936+H937</f>
        <v>0</v>
      </c>
      <c r="I935" s="74">
        <f t="shared" si="414"/>
        <v>0</v>
      </c>
      <c r="J935" s="74">
        <f t="shared" si="414"/>
        <v>0</v>
      </c>
      <c r="K935" s="74">
        <f t="shared" si="414"/>
        <v>0</v>
      </c>
      <c r="L935" s="74">
        <f t="shared" si="414"/>
        <v>0</v>
      </c>
      <c r="M935" s="74">
        <f t="shared" si="414"/>
        <v>0</v>
      </c>
    </row>
    <row r="936" spans="1:13" ht="15.75" hidden="1">
      <c r="A936" s="281" t="s">
        <v>84</v>
      </c>
      <c r="B936" s="97" t="s">
        <v>420</v>
      </c>
      <c r="C936" s="97" t="s">
        <v>325</v>
      </c>
      <c r="D936" s="97" t="s">
        <v>146</v>
      </c>
      <c r="E936" s="97" t="s">
        <v>237</v>
      </c>
      <c r="F936" s="96" t="s">
        <v>676</v>
      </c>
      <c r="G936" s="97" t="s">
        <v>85</v>
      </c>
      <c r="H936" s="74">
        <f>'Пр. 10'!I905</f>
        <v>0</v>
      </c>
      <c r="I936" s="74">
        <f>'Пр. 10'!J905</f>
        <v>0</v>
      </c>
      <c r="J936" s="74">
        <f>'Пр. 10'!K905</f>
        <v>0</v>
      </c>
      <c r="K936" s="74">
        <f>'Пр. 10'!L905</f>
        <v>0</v>
      </c>
      <c r="L936" s="74">
        <f>'Пр. 10'!M905</f>
        <v>0</v>
      </c>
      <c r="M936" s="74">
        <f>'Пр. 10'!N905</f>
        <v>0</v>
      </c>
    </row>
    <row r="937" spans="1:13" ht="15" hidden="1">
      <c r="A937" s="22" t="s">
        <v>86</v>
      </c>
      <c r="B937" s="97" t="s">
        <v>420</v>
      </c>
      <c r="C937" s="97" t="s">
        <v>325</v>
      </c>
      <c r="D937" s="97" t="s">
        <v>146</v>
      </c>
      <c r="E937" s="97" t="s">
        <v>237</v>
      </c>
      <c r="F937" s="96" t="s">
        <v>676</v>
      </c>
      <c r="G937" s="97" t="s">
        <v>87</v>
      </c>
      <c r="H937" s="74">
        <f>'Пр. 10'!I980</f>
        <v>0</v>
      </c>
      <c r="I937" s="74">
        <f>'Пр. 10'!J980</f>
        <v>0</v>
      </c>
      <c r="J937" s="74">
        <f>'Пр. 10'!K980</f>
        <v>0</v>
      </c>
      <c r="K937" s="74">
        <f>'Пр. 10'!L980</f>
        <v>0</v>
      </c>
      <c r="L937" s="74">
        <f>'Пр. 10'!M980</f>
        <v>0</v>
      </c>
      <c r="M937" s="74">
        <f>'Пр. 10'!N980</f>
        <v>0</v>
      </c>
    </row>
    <row r="938" spans="1:13" ht="45" hidden="1">
      <c r="A938" s="99" t="s">
        <v>329</v>
      </c>
      <c r="B938" s="97" t="s">
        <v>420</v>
      </c>
      <c r="C938" s="114">
        <v>9</v>
      </c>
      <c r="D938" s="97" t="s">
        <v>146</v>
      </c>
      <c r="E938" s="97" t="s">
        <v>330</v>
      </c>
      <c r="F938" s="114"/>
      <c r="G938" s="97"/>
      <c r="H938" s="74">
        <f aca="true" t="shared" si="415" ref="H938:M939">H939</f>
        <v>0</v>
      </c>
      <c r="I938" s="74">
        <f t="shared" si="415"/>
        <v>0</v>
      </c>
      <c r="J938" s="74">
        <f t="shared" si="415"/>
        <v>0</v>
      </c>
      <c r="K938" s="74">
        <f t="shared" si="415"/>
        <v>0</v>
      </c>
      <c r="L938" s="74">
        <f t="shared" si="415"/>
        <v>0</v>
      </c>
      <c r="M938" s="74">
        <f t="shared" si="415"/>
        <v>0</v>
      </c>
    </row>
    <row r="939" spans="1:13" ht="30" hidden="1">
      <c r="A939" s="99" t="s">
        <v>675</v>
      </c>
      <c r="B939" s="97" t="s">
        <v>420</v>
      </c>
      <c r="C939" s="114">
        <v>9</v>
      </c>
      <c r="D939" s="97" t="s">
        <v>146</v>
      </c>
      <c r="E939" s="97" t="s">
        <v>330</v>
      </c>
      <c r="F939" s="114">
        <v>600</v>
      </c>
      <c r="G939" s="97"/>
      <c r="H939" s="74">
        <f t="shared" si="415"/>
        <v>0</v>
      </c>
      <c r="I939" s="74">
        <f t="shared" si="415"/>
        <v>0</v>
      </c>
      <c r="J939" s="74">
        <f t="shared" si="415"/>
        <v>0</v>
      </c>
      <c r="K939" s="74">
        <f t="shared" si="415"/>
        <v>0</v>
      </c>
      <c r="L939" s="74">
        <f t="shared" si="415"/>
        <v>0</v>
      </c>
      <c r="M939" s="74">
        <f t="shared" si="415"/>
        <v>0</v>
      </c>
    </row>
    <row r="940" spans="1:13" ht="15" hidden="1">
      <c r="A940" s="22" t="s">
        <v>86</v>
      </c>
      <c r="B940" s="97" t="s">
        <v>420</v>
      </c>
      <c r="C940" s="114">
        <v>9</v>
      </c>
      <c r="D940" s="97" t="s">
        <v>146</v>
      </c>
      <c r="E940" s="97" t="s">
        <v>330</v>
      </c>
      <c r="F940" s="114">
        <v>600</v>
      </c>
      <c r="G940" s="97" t="s">
        <v>87</v>
      </c>
      <c r="H940" s="74">
        <f>'Пр. 10'!I982</f>
        <v>0</v>
      </c>
      <c r="I940" s="74">
        <f>'Пр. 10'!J982</f>
        <v>0</v>
      </c>
      <c r="J940" s="74">
        <f>'Пр. 10'!K982</f>
        <v>0</v>
      </c>
      <c r="K940" s="74">
        <f>'Пр. 10'!L982</f>
        <v>0</v>
      </c>
      <c r="L940" s="74">
        <f>'Пр. 10'!M982</f>
        <v>0</v>
      </c>
      <c r="M940" s="74">
        <f>'Пр. 10'!N982</f>
        <v>0</v>
      </c>
    </row>
    <row r="941" spans="1:13" ht="45" hidden="1">
      <c r="A941" s="22" t="s">
        <v>435</v>
      </c>
      <c r="B941" s="97" t="s">
        <v>420</v>
      </c>
      <c r="C941" s="114">
        <v>9</v>
      </c>
      <c r="D941" s="97" t="s">
        <v>146</v>
      </c>
      <c r="E941" s="97" t="s">
        <v>436</v>
      </c>
      <c r="F941" s="114"/>
      <c r="G941" s="97"/>
      <c r="H941" s="74">
        <f aca="true" t="shared" si="416" ref="H941:M942">H942</f>
        <v>0</v>
      </c>
      <c r="I941" s="74">
        <f t="shared" si="416"/>
        <v>0</v>
      </c>
      <c r="J941" s="74">
        <f t="shared" si="416"/>
        <v>0</v>
      </c>
      <c r="K941" s="74">
        <f t="shared" si="416"/>
        <v>0</v>
      </c>
      <c r="L941" s="74">
        <f t="shared" si="416"/>
        <v>0</v>
      </c>
      <c r="M941" s="74">
        <f t="shared" si="416"/>
        <v>0</v>
      </c>
    </row>
    <row r="942" spans="1:13" ht="30" hidden="1">
      <c r="A942" s="22" t="s">
        <v>670</v>
      </c>
      <c r="B942" s="97" t="s">
        <v>420</v>
      </c>
      <c r="C942" s="114">
        <v>9</v>
      </c>
      <c r="D942" s="97" t="s">
        <v>146</v>
      </c>
      <c r="E942" s="97" t="s">
        <v>436</v>
      </c>
      <c r="F942" s="114">
        <v>200</v>
      </c>
      <c r="G942" s="97"/>
      <c r="H942" s="74">
        <f t="shared" si="416"/>
        <v>0</v>
      </c>
      <c r="I942" s="74">
        <f t="shared" si="416"/>
        <v>0</v>
      </c>
      <c r="J942" s="74">
        <f t="shared" si="416"/>
        <v>0</v>
      </c>
      <c r="K942" s="74">
        <f t="shared" si="416"/>
        <v>0</v>
      </c>
      <c r="L942" s="74">
        <f t="shared" si="416"/>
        <v>0</v>
      </c>
      <c r="M942" s="74">
        <f t="shared" si="416"/>
        <v>0</v>
      </c>
    </row>
    <row r="943" spans="1:13" ht="15" hidden="1">
      <c r="A943" s="22" t="s">
        <v>74</v>
      </c>
      <c r="B943" s="97" t="s">
        <v>420</v>
      </c>
      <c r="C943" s="114">
        <v>9</v>
      </c>
      <c r="D943" s="97" t="s">
        <v>146</v>
      </c>
      <c r="E943" s="97" t="s">
        <v>436</v>
      </c>
      <c r="F943" s="114">
        <v>200</v>
      </c>
      <c r="G943" s="97" t="s">
        <v>75</v>
      </c>
      <c r="H943" s="74">
        <f>'Пр. 10'!I367</f>
        <v>0</v>
      </c>
      <c r="I943" s="74">
        <f>'Пр. 10'!J367</f>
        <v>0</v>
      </c>
      <c r="J943" s="74">
        <f>'Пр. 10'!K367</f>
        <v>0</v>
      </c>
      <c r="K943" s="74">
        <f>'Пр. 10'!L367</f>
        <v>0</v>
      </c>
      <c r="L943" s="74">
        <f>'Пр. 10'!M367</f>
        <v>0</v>
      </c>
      <c r="M943" s="74">
        <f>'Пр. 10'!N367</f>
        <v>0</v>
      </c>
    </row>
    <row r="944" spans="1:13" ht="30">
      <c r="A944" s="99" t="s">
        <v>437</v>
      </c>
      <c r="B944" s="97" t="s">
        <v>420</v>
      </c>
      <c r="C944" s="114">
        <v>9</v>
      </c>
      <c r="D944" s="97" t="s">
        <v>146</v>
      </c>
      <c r="E944" s="97" t="s">
        <v>438</v>
      </c>
      <c r="F944" s="114"/>
      <c r="G944" s="97"/>
      <c r="H944" s="74">
        <f aca="true" t="shared" si="417" ref="H944:M944">H945+H947</f>
        <v>108</v>
      </c>
      <c r="I944" s="74">
        <f t="shared" si="417"/>
        <v>0</v>
      </c>
      <c r="J944" s="74">
        <f t="shared" si="417"/>
        <v>108</v>
      </c>
      <c r="K944" s="74">
        <f t="shared" si="417"/>
        <v>0</v>
      </c>
      <c r="L944" s="74">
        <f t="shared" si="417"/>
        <v>115</v>
      </c>
      <c r="M944" s="74">
        <f t="shared" si="417"/>
        <v>0</v>
      </c>
    </row>
    <row r="945" spans="1:13" ht="30">
      <c r="A945" s="99" t="s">
        <v>670</v>
      </c>
      <c r="B945" s="97" t="s">
        <v>420</v>
      </c>
      <c r="C945" s="114">
        <v>9</v>
      </c>
      <c r="D945" s="97" t="s">
        <v>146</v>
      </c>
      <c r="E945" s="97" t="s">
        <v>438</v>
      </c>
      <c r="F945" s="114">
        <v>200</v>
      </c>
      <c r="G945" s="97"/>
      <c r="H945" s="74">
        <f aca="true" t="shared" si="418" ref="H945:M945">H946</f>
        <v>108</v>
      </c>
      <c r="I945" s="74">
        <f t="shared" si="418"/>
        <v>0</v>
      </c>
      <c r="J945" s="74">
        <f t="shared" si="418"/>
        <v>108</v>
      </c>
      <c r="K945" s="74">
        <f t="shared" si="418"/>
        <v>0</v>
      </c>
      <c r="L945" s="74">
        <f t="shared" si="418"/>
        <v>115</v>
      </c>
      <c r="M945" s="74">
        <f t="shared" si="418"/>
        <v>0</v>
      </c>
    </row>
    <row r="946" spans="1:13" ht="15">
      <c r="A946" s="22" t="s">
        <v>51</v>
      </c>
      <c r="B946" s="97" t="s">
        <v>420</v>
      </c>
      <c r="C946" s="114">
        <v>9</v>
      </c>
      <c r="D946" s="97" t="s">
        <v>146</v>
      </c>
      <c r="E946" s="97" t="s">
        <v>438</v>
      </c>
      <c r="F946" s="114">
        <v>200</v>
      </c>
      <c r="G946" s="97" t="s">
        <v>52</v>
      </c>
      <c r="H946" s="74">
        <f>'Пр. 10'!I819</f>
        <v>108</v>
      </c>
      <c r="I946" s="74">
        <f>'Пр. 10'!J819</f>
        <v>0</v>
      </c>
      <c r="J946" s="74">
        <f>'Пр. 10'!K819</f>
        <v>108</v>
      </c>
      <c r="K946" s="74">
        <f>'Пр. 10'!L819</f>
        <v>0</v>
      </c>
      <c r="L946" s="74">
        <f>'Пр. 10'!M819</f>
        <v>115</v>
      </c>
      <c r="M946" s="74">
        <f>'Пр. 10'!N819</f>
        <v>0</v>
      </c>
    </row>
    <row r="947" spans="1:13" ht="15" hidden="1">
      <c r="A947" s="99" t="s">
        <v>674</v>
      </c>
      <c r="B947" s="97" t="s">
        <v>420</v>
      </c>
      <c r="C947" s="114">
        <v>9</v>
      </c>
      <c r="D947" s="97" t="s">
        <v>146</v>
      </c>
      <c r="E947" s="97" t="s">
        <v>438</v>
      </c>
      <c r="F947" s="114">
        <v>300</v>
      </c>
      <c r="G947" s="97"/>
      <c r="H947" s="74">
        <f aca="true" t="shared" si="419" ref="H947:M947">H948</f>
        <v>0</v>
      </c>
      <c r="I947" s="74">
        <f t="shared" si="419"/>
        <v>0</v>
      </c>
      <c r="J947" s="74">
        <f t="shared" si="419"/>
        <v>0</v>
      </c>
      <c r="K947" s="74">
        <f t="shared" si="419"/>
        <v>0</v>
      </c>
      <c r="L947" s="74">
        <f t="shared" si="419"/>
        <v>0</v>
      </c>
      <c r="M947" s="74">
        <f t="shared" si="419"/>
        <v>0</v>
      </c>
    </row>
    <row r="948" spans="1:13" ht="15" hidden="1">
      <c r="A948" s="22" t="s">
        <v>51</v>
      </c>
      <c r="B948" s="97" t="s">
        <v>420</v>
      </c>
      <c r="C948" s="114">
        <v>9</v>
      </c>
      <c r="D948" s="97" t="s">
        <v>146</v>
      </c>
      <c r="E948" s="97" t="s">
        <v>438</v>
      </c>
      <c r="F948" s="114">
        <v>300</v>
      </c>
      <c r="G948" s="97" t="s">
        <v>52</v>
      </c>
      <c r="H948" s="74">
        <f>'Пр. 10'!I820</f>
        <v>0</v>
      </c>
      <c r="I948" s="74">
        <f>'Пр. 10'!J820</f>
        <v>0</v>
      </c>
      <c r="J948" s="74">
        <f>'Пр. 10'!K820</f>
        <v>0</v>
      </c>
      <c r="K948" s="74">
        <f>'Пр. 10'!L820</f>
        <v>0</v>
      </c>
      <c r="L948" s="74">
        <f>'Пр. 10'!M820</f>
        <v>0</v>
      </c>
      <c r="M948" s="74">
        <f>'Пр. 10'!N820</f>
        <v>0</v>
      </c>
    </row>
    <row r="949" spans="1:13" ht="15" hidden="1">
      <c r="A949" s="99" t="s">
        <v>439</v>
      </c>
      <c r="B949" s="97" t="s">
        <v>420</v>
      </c>
      <c r="C949" s="114">
        <v>9</v>
      </c>
      <c r="D949" s="97" t="s">
        <v>146</v>
      </c>
      <c r="E949" s="97" t="s">
        <v>440</v>
      </c>
      <c r="F949" s="114"/>
      <c r="G949" s="97"/>
      <c r="H949" s="74">
        <f aca="true" t="shared" si="420" ref="H949:M950">H950</f>
        <v>0</v>
      </c>
      <c r="I949" s="74">
        <f t="shared" si="420"/>
        <v>0</v>
      </c>
      <c r="J949" s="74">
        <f t="shared" si="420"/>
        <v>0</v>
      </c>
      <c r="K949" s="74">
        <f t="shared" si="420"/>
        <v>0</v>
      </c>
      <c r="L949" s="74">
        <f t="shared" si="420"/>
        <v>0</v>
      </c>
      <c r="M949" s="74">
        <f t="shared" si="420"/>
        <v>0</v>
      </c>
    </row>
    <row r="950" spans="1:13" ht="30" hidden="1">
      <c r="A950" s="99" t="s">
        <v>670</v>
      </c>
      <c r="B950" s="97" t="s">
        <v>420</v>
      </c>
      <c r="C950" s="114">
        <v>9</v>
      </c>
      <c r="D950" s="97" t="s">
        <v>146</v>
      </c>
      <c r="E950" s="97" t="s">
        <v>440</v>
      </c>
      <c r="F950" s="114">
        <v>200</v>
      </c>
      <c r="G950" s="97"/>
      <c r="H950" s="74">
        <f t="shared" si="420"/>
        <v>0</v>
      </c>
      <c r="I950" s="74">
        <f t="shared" si="420"/>
        <v>0</v>
      </c>
      <c r="J950" s="74">
        <f t="shared" si="420"/>
        <v>0</v>
      </c>
      <c r="K950" s="74">
        <f t="shared" si="420"/>
        <v>0</v>
      </c>
      <c r="L950" s="74">
        <f t="shared" si="420"/>
        <v>0</v>
      </c>
      <c r="M950" s="74">
        <f t="shared" si="420"/>
        <v>0</v>
      </c>
    </row>
    <row r="951" spans="1:13" ht="30" hidden="1">
      <c r="A951" s="22" t="s">
        <v>1414</v>
      </c>
      <c r="B951" s="97" t="s">
        <v>420</v>
      </c>
      <c r="C951" s="114">
        <v>9</v>
      </c>
      <c r="D951" s="97" t="s">
        <v>146</v>
      </c>
      <c r="E951" s="97" t="s">
        <v>440</v>
      </c>
      <c r="F951" s="114">
        <v>200</v>
      </c>
      <c r="G951" s="97" t="s">
        <v>1413</v>
      </c>
      <c r="H951" s="74">
        <f>'Пр. 10'!I172</f>
        <v>0</v>
      </c>
      <c r="I951" s="74">
        <f>'Пр. 10'!J172</f>
        <v>0</v>
      </c>
      <c r="J951" s="74">
        <f>'Пр. 10'!K172</f>
        <v>0</v>
      </c>
      <c r="K951" s="74">
        <f>'Пр. 10'!L172</f>
        <v>0</v>
      </c>
      <c r="L951" s="74">
        <f>'Пр. 10'!M172</f>
        <v>0</v>
      </c>
      <c r="M951" s="74">
        <f>'Пр. 10'!N172</f>
        <v>0</v>
      </c>
    </row>
    <row r="952" spans="1:13" ht="15">
      <c r="A952" s="99" t="s">
        <v>441</v>
      </c>
      <c r="B952" s="97" t="s">
        <v>420</v>
      </c>
      <c r="C952" s="114">
        <v>9</v>
      </c>
      <c r="D952" s="97" t="s">
        <v>146</v>
      </c>
      <c r="E952" s="97" t="s">
        <v>442</v>
      </c>
      <c r="F952" s="114"/>
      <c r="G952" s="97"/>
      <c r="H952" s="74">
        <f aca="true" t="shared" si="421" ref="H952:M953">H953</f>
        <v>90</v>
      </c>
      <c r="I952" s="74">
        <f t="shared" si="421"/>
        <v>0</v>
      </c>
      <c r="J952" s="74">
        <f t="shared" si="421"/>
        <v>45.9</v>
      </c>
      <c r="K952" s="74">
        <f t="shared" si="421"/>
        <v>0</v>
      </c>
      <c r="L952" s="74">
        <f t="shared" si="421"/>
        <v>45.9</v>
      </c>
      <c r="M952" s="74">
        <f t="shared" si="421"/>
        <v>0</v>
      </c>
    </row>
    <row r="953" spans="1:13" ht="15">
      <c r="A953" s="99" t="s">
        <v>671</v>
      </c>
      <c r="B953" s="97" t="s">
        <v>420</v>
      </c>
      <c r="C953" s="114">
        <v>9</v>
      </c>
      <c r="D953" s="97" t="s">
        <v>146</v>
      </c>
      <c r="E953" s="97" t="s">
        <v>442</v>
      </c>
      <c r="F953" s="114">
        <v>800</v>
      </c>
      <c r="G953" s="97"/>
      <c r="H953" s="74">
        <f t="shared" si="421"/>
        <v>90</v>
      </c>
      <c r="I953" s="74">
        <f t="shared" si="421"/>
        <v>0</v>
      </c>
      <c r="J953" s="74">
        <f t="shared" si="421"/>
        <v>45.9</v>
      </c>
      <c r="K953" s="74">
        <f t="shared" si="421"/>
        <v>0</v>
      </c>
      <c r="L953" s="74">
        <f t="shared" si="421"/>
        <v>45.9</v>
      </c>
      <c r="M953" s="74">
        <f t="shared" si="421"/>
        <v>0</v>
      </c>
    </row>
    <row r="954" spans="1:13" ht="15">
      <c r="A954" s="22" t="s">
        <v>51</v>
      </c>
      <c r="B954" s="97" t="s">
        <v>420</v>
      </c>
      <c r="C954" s="114">
        <v>9</v>
      </c>
      <c r="D954" s="97" t="s">
        <v>146</v>
      </c>
      <c r="E954" s="97" t="s">
        <v>442</v>
      </c>
      <c r="F954" s="114">
        <v>800</v>
      </c>
      <c r="G954" s="97" t="s">
        <v>52</v>
      </c>
      <c r="H954" s="74">
        <f>'Пр. 10'!I128+'Пр. 10'!I649</f>
        <v>90</v>
      </c>
      <c r="I954" s="74">
        <f>'Пр. 10'!J128+'Пр. 10'!J649</f>
        <v>0</v>
      </c>
      <c r="J954" s="74">
        <f>'Пр. 10'!K128+'Пр. 10'!K649</f>
        <v>45.9</v>
      </c>
      <c r="K954" s="74">
        <f>'Пр. 10'!L128+'Пр. 10'!L649</f>
        <v>0</v>
      </c>
      <c r="L954" s="74">
        <f>'Пр. 10'!M128+'Пр. 10'!M649</f>
        <v>45.9</v>
      </c>
      <c r="M954" s="74">
        <f>'Пр. 10'!N128+'Пр. 10'!N649</f>
        <v>0</v>
      </c>
    </row>
    <row r="955" spans="1:13" ht="30" hidden="1">
      <c r="A955" s="22" t="s">
        <v>443</v>
      </c>
      <c r="B955" s="97" t="s">
        <v>420</v>
      </c>
      <c r="C955" s="114">
        <v>9</v>
      </c>
      <c r="D955" s="97" t="s">
        <v>146</v>
      </c>
      <c r="E955" s="97" t="s">
        <v>444</v>
      </c>
      <c r="F955" s="114"/>
      <c r="G955" s="97"/>
      <c r="H955" s="74">
        <f aca="true" t="shared" si="422" ref="H955:M956">H956</f>
        <v>0</v>
      </c>
      <c r="I955" s="74">
        <f t="shared" si="422"/>
        <v>0</v>
      </c>
      <c r="J955" s="74">
        <f t="shared" si="422"/>
        <v>0</v>
      </c>
      <c r="K955" s="74">
        <f t="shared" si="422"/>
        <v>0</v>
      </c>
      <c r="L955" s="74">
        <f t="shared" si="422"/>
        <v>0</v>
      </c>
      <c r="M955" s="74">
        <f t="shared" si="422"/>
        <v>0</v>
      </c>
    </row>
    <row r="956" spans="1:13" ht="30" hidden="1">
      <c r="A956" s="22" t="s">
        <v>670</v>
      </c>
      <c r="B956" s="97" t="s">
        <v>420</v>
      </c>
      <c r="C956" s="114">
        <v>9</v>
      </c>
      <c r="D956" s="97" t="s">
        <v>146</v>
      </c>
      <c r="E956" s="97" t="s">
        <v>444</v>
      </c>
      <c r="F956" s="114">
        <v>200</v>
      </c>
      <c r="G956" s="97"/>
      <c r="H956" s="74">
        <f t="shared" si="422"/>
        <v>0</v>
      </c>
      <c r="I956" s="74">
        <f t="shared" si="422"/>
        <v>0</v>
      </c>
      <c r="J956" s="74">
        <f t="shared" si="422"/>
        <v>0</v>
      </c>
      <c r="K956" s="74">
        <f t="shared" si="422"/>
        <v>0</v>
      </c>
      <c r="L956" s="74">
        <f t="shared" si="422"/>
        <v>0</v>
      </c>
      <c r="M956" s="74">
        <f t="shared" si="422"/>
        <v>0</v>
      </c>
    </row>
    <row r="957" spans="1:13" ht="15" hidden="1">
      <c r="A957" s="22" t="s">
        <v>66</v>
      </c>
      <c r="B957" s="97" t="s">
        <v>420</v>
      </c>
      <c r="C957" s="114">
        <v>9</v>
      </c>
      <c r="D957" s="97" t="s">
        <v>146</v>
      </c>
      <c r="E957" s="97" t="s">
        <v>444</v>
      </c>
      <c r="F957" s="114">
        <v>200</v>
      </c>
      <c r="G957" s="97" t="s">
        <v>67</v>
      </c>
      <c r="H957" s="74">
        <f>'Пр. 10'!I295</f>
        <v>0</v>
      </c>
      <c r="I957" s="74">
        <f>'Пр. 10'!J295</f>
        <v>0</v>
      </c>
      <c r="J957" s="74">
        <f>'Пр. 10'!K295</f>
        <v>0</v>
      </c>
      <c r="K957" s="74">
        <f>'Пр. 10'!L295</f>
        <v>0</v>
      </c>
      <c r="L957" s="74">
        <f>'Пр. 10'!M295</f>
        <v>0</v>
      </c>
      <c r="M957" s="74">
        <f>'Пр. 10'!N295</f>
        <v>0</v>
      </c>
    </row>
    <row r="958" spans="1:13" ht="30" hidden="1">
      <c r="A958" s="22" t="s">
        <v>497</v>
      </c>
      <c r="B958" s="96" t="s">
        <v>420</v>
      </c>
      <c r="C958" s="96" t="s">
        <v>325</v>
      </c>
      <c r="D958" s="96" t="s">
        <v>146</v>
      </c>
      <c r="E958" s="96" t="s">
        <v>498</v>
      </c>
      <c r="F958" s="96"/>
      <c r="G958" s="97"/>
      <c r="H958" s="74">
        <f aca="true" t="shared" si="423" ref="H958:M959">H959</f>
        <v>0</v>
      </c>
      <c r="I958" s="74">
        <f t="shared" si="423"/>
        <v>0</v>
      </c>
      <c r="J958" s="74">
        <f t="shared" si="423"/>
        <v>0</v>
      </c>
      <c r="K958" s="74">
        <f t="shared" si="423"/>
        <v>0</v>
      </c>
      <c r="L958" s="74">
        <f t="shared" si="423"/>
        <v>0</v>
      </c>
      <c r="M958" s="74">
        <f t="shared" si="423"/>
        <v>0</v>
      </c>
    </row>
    <row r="959" spans="1:13" ht="30" hidden="1">
      <c r="A959" s="22" t="s">
        <v>670</v>
      </c>
      <c r="B959" s="96" t="s">
        <v>420</v>
      </c>
      <c r="C959" s="96" t="s">
        <v>325</v>
      </c>
      <c r="D959" s="96" t="s">
        <v>146</v>
      </c>
      <c r="E959" s="96" t="s">
        <v>498</v>
      </c>
      <c r="F959" s="96" t="s">
        <v>669</v>
      </c>
      <c r="G959" s="97"/>
      <c r="H959" s="74">
        <f t="shared" si="423"/>
        <v>0</v>
      </c>
      <c r="I959" s="74">
        <f t="shared" si="423"/>
        <v>0</v>
      </c>
      <c r="J959" s="74">
        <f t="shared" si="423"/>
        <v>0</v>
      </c>
      <c r="K959" s="74">
        <f t="shared" si="423"/>
        <v>0</v>
      </c>
      <c r="L959" s="74">
        <f t="shared" si="423"/>
        <v>0</v>
      </c>
      <c r="M959" s="74">
        <f t="shared" si="423"/>
        <v>0</v>
      </c>
    </row>
    <row r="960" spans="1:13" ht="15" hidden="1">
      <c r="A960" s="22" t="s">
        <v>66</v>
      </c>
      <c r="B960" s="96" t="s">
        <v>420</v>
      </c>
      <c r="C960" s="96" t="s">
        <v>325</v>
      </c>
      <c r="D960" s="96" t="s">
        <v>146</v>
      </c>
      <c r="E960" s="96" t="s">
        <v>498</v>
      </c>
      <c r="F960" s="96" t="s">
        <v>669</v>
      </c>
      <c r="G960" s="97" t="s">
        <v>67</v>
      </c>
      <c r="H960" s="74">
        <f>'Пр. 10'!I297</f>
        <v>0</v>
      </c>
      <c r="I960" s="74">
        <f>'Пр. 10'!J297</f>
        <v>0</v>
      </c>
      <c r="J960" s="74">
        <f>'Пр. 10'!K297</f>
        <v>0</v>
      </c>
      <c r="K960" s="74">
        <f>'Пр. 10'!L297</f>
        <v>0</v>
      </c>
      <c r="L960" s="74">
        <f>'Пр. 10'!M297</f>
        <v>0</v>
      </c>
      <c r="M960" s="74">
        <f>'Пр. 10'!N297</f>
        <v>0</v>
      </c>
    </row>
    <row r="961" spans="1:13" ht="45" hidden="1">
      <c r="A961" s="99" t="s">
        <v>445</v>
      </c>
      <c r="B961" s="97" t="s">
        <v>420</v>
      </c>
      <c r="C961" s="114">
        <v>9</v>
      </c>
      <c r="D961" s="97" t="s">
        <v>146</v>
      </c>
      <c r="E961" s="97" t="s">
        <v>446</v>
      </c>
      <c r="F961" s="114"/>
      <c r="G961" s="97"/>
      <c r="H961" s="74">
        <f aca="true" t="shared" si="424" ref="H961:M962">H962</f>
        <v>0</v>
      </c>
      <c r="I961" s="74">
        <f t="shared" si="424"/>
        <v>0</v>
      </c>
      <c r="J961" s="74">
        <f t="shared" si="424"/>
        <v>0</v>
      </c>
      <c r="K961" s="74">
        <f t="shared" si="424"/>
        <v>0</v>
      </c>
      <c r="L961" s="74">
        <f t="shared" si="424"/>
        <v>0</v>
      </c>
      <c r="M961" s="74">
        <f t="shared" si="424"/>
        <v>0</v>
      </c>
    </row>
    <row r="962" spans="1:13" ht="30" hidden="1">
      <c r="A962" s="99" t="s">
        <v>670</v>
      </c>
      <c r="B962" s="97" t="s">
        <v>420</v>
      </c>
      <c r="C962" s="114">
        <v>9</v>
      </c>
      <c r="D962" s="97" t="s">
        <v>146</v>
      </c>
      <c r="E962" s="97" t="s">
        <v>446</v>
      </c>
      <c r="F962" s="114">
        <v>200</v>
      </c>
      <c r="G962" s="97"/>
      <c r="H962" s="74">
        <f t="shared" si="424"/>
        <v>0</v>
      </c>
      <c r="I962" s="74">
        <f t="shared" si="424"/>
        <v>0</v>
      </c>
      <c r="J962" s="74">
        <f t="shared" si="424"/>
        <v>0</v>
      </c>
      <c r="K962" s="74">
        <f t="shared" si="424"/>
        <v>0</v>
      </c>
      <c r="L962" s="74">
        <f t="shared" si="424"/>
        <v>0</v>
      </c>
      <c r="M962" s="74">
        <f t="shared" si="424"/>
        <v>0</v>
      </c>
    </row>
    <row r="963" spans="1:13" ht="15" hidden="1">
      <c r="A963" s="22" t="s">
        <v>51</v>
      </c>
      <c r="B963" s="97" t="s">
        <v>420</v>
      </c>
      <c r="C963" s="114">
        <v>9</v>
      </c>
      <c r="D963" s="97" t="s">
        <v>146</v>
      </c>
      <c r="E963" s="97" t="s">
        <v>446</v>
      </c>
      <c r="F963" s="114">
        <v>200</v>
      </c>
      <c r="G963" s="97" t="s">
        <v>52</v>
      </c>
      <c r="H963" s="74">
        <f>'Пр. 10'!I130</f>
        <v>0</v>
      </c>
      <c r="I963" s="74">
        <f>'Пр. 10'!J130</f>
        <v>0</v>
      </c>
      <c r="J963" s="74">
        <f>'Пр. 10'!K130</f>
        <v>0</v>
      </c>
      <c r="K963" s="74">
        <f>'Пр. 10'!L130</f>
        <v>0</v>
      </c>
      <c r="L963" s="74">
        <f>'Пр. 10'!M130</f>
        <v>0</v>
      </c>
      <c r="M963" s="74">
        <f>'Пр. 10'!N130</f>
        <v>0</v>
      </c>
    </row>
    <row r="964" spans="1:13" ht="15" hidden="1">
      <c r="A964" s="99" t="s">
        <v>447</v>
      </c>
      <c r="B964" s="97" t="s">
        <v>420</v>
      </c>
      <c r="C964" s="114">
        <v>9</v>
      </c>
      <c r="D964" s="97" t="s">
        <v>146</v>
      </c>
      <c r="E964" s="97" t="s">
        <v>448</v>
      </c>
      <c r="F964" s="114"/>
      <c r="G964" s="97"/>
      <c r="H964" s="74">
        <f aca="true" t="shared" si="425" ref="H964:M965">H965</f>
        <v>0</v>
      </c>
      <c r="I964" s="74">
        <f t="shared" si="425"/>
        <v>0</v>
      </c>
      <c r="J964" s="74">
        <f t="shared" si="425"/>
        <v>0</v>
      </c>
      <c r="K964" s="74">
        <f t="shared" si="425"/>
        <v>0</v>
      </c>
      <c r="L964" s="74">
        <f t="shared" si="425"/>
        <v>0</v>
      </c>
      <c r="M964" s="74">
        <f t="shared" si="425"/>
        <v>0</v>
      </c>
    </row>
    <row r="965" spans="1:13" ht="30" hidden="1">
      <c r="A965" s="99" t="s">
        <v>670</v>
      </c>
      <c r="B965" s="97" t="s">
        <v>420</v>
      </c>
      <c r="C965" s="114">
        <v>9</v>
      </c>
      <c r="D965" s="97" t="s">
        <v>146</v>
      </c>
      <c r="E965" s="97" t="s">
        <v>448</v>
      </c>
      <c r="F965" s="114">
        <v>200</v>
      </c>
      <c r="G965" s="97"/>
      <c r="H965" s="74">
        <f t="shared" si="425"/>
        <v>0</v>
      </c>
      <c r="I965" s="74">
        <f t="shared" si="425"/>
        <v>0</v>
      </c>
      <c r="J965" s="74">
        <f t="shared" si="425"/>
        <v>0</v>
      </c>
      <c r="K965" s="74">
        <f t="shared" si="425"/>
        <v>0</v>
      </c>
      <c r="L965" s="74">
        <f t="shared" si="425"/>
        <v>0</v>
      </c>
      <c r="M965" s="74">
        <f t="shared" si="425"/>
        <v>0</v>
      </c>
    </row>
    <row r="966" spans="1:13" ht="15" hidden="1">
      <c r="A966" s="22" t="s">
        <v>60</v>
      </c>
      <c r="B966" s="97" t="s">
        <v>420</v>
      </c>
      <c r="C966" s="114">
        <v>9</v>
      </c>
      <c r="D966" s="97" t="s">
        <v>146</v>
      </c>
      <c r="E966" s="97" t="s">
        <v>448</v>
      </c>
      <c r="F966" s="114">
        <v>200</v>
      </c>
      <c r="G966" s="97" t="s">
        <v>61</v>
      </c>
      <c r="H966" s="74">
        <f>'Пр. 10'!I228</f>
        <v>0</v>
      </c>
      <c r="I966" s="74">
        <f>'Пр. 10'!J228</f>
        <v>0</v>
      </c>
      <c r="J966" s="74">
        <f>'Пр. 10'!K228</f>
        <v>0</v>
      </c>
      <c r="K966" s="74">
        <f>'Пр. 10'!L228</f>
        <v>0</v>
      </c>
      <c r="L966" s="74">
        <f>'Пр. 10'!M228</f>
        <v>0</v>
      </c>
      <c r="M966" s="74">
        <f>'Пр. 10'!N228</f>
        <v>0</v>
      </c>
    </row>
    <row r="967" spans="1:13" ht="15">
      <c r="A967" s="99" t="s">
        <v>450</v>
      </c>
      <c r="B967" s="97" t="s">
        <v>420</v>
      </c>
      <c r="C967" s="114">
        <v>9</v>
      </c>
      <c r="D967" s="97" t="s">
        <v>146</v>
      </c>
      <c r="E967" s="97" t="s">
        <v>451</v>
      </c>
      <c r="F967" s="114"/>
      <c r="G967" s="97"/>
      <c r="H967" s="74">
        <f aca="true" t="shared" si="426" ref="H967:M968">H968</f>
        <v>100</v>
      </c>
      <c r="I967" s="74">
        <f t="shared" si="426"/>
        <v>0</v>
      </c>
      <c r="J967" s="74">
        <f t="shared" si="426"/>
        <v>130.4</v>
      </c>
      <c r="K967" s="74">
        <f t="shared" si="426"/>
        <v>0</v>
      </c>
      <c r="L967" s="74">
        <f t="shared" si="426"/>
        <v>157.6</v>
      </c>
      <c r="M967" s="74">
        <f t="shared" si="426"/>
        <v>0</v>
      </c>
    </row>
    <row r="968" spans="1:13" ht="30">
      <c r="A968" s="99" t="s">
        <v>670</v>
      </c>
      <c r="B968" s="97" t="s">
        <v>420</v>
      </c>
      <c r="C968" s="114">
        <v>9</v>
      </c>
      <c r="D968" s="97" t="s">
        <v>146</v>
      </c>
      <c r="E968" s="97" t="s">
        <v>451</v>
      </c>
      <c r="F968" s="114">
        <v>200</v>
      </c>
      <c r="G968" s="97"/>
      <c r="H968" s="74">
        <f t="shared" si="426"/>
        <v>100</v>
      </c>
      <c r="I968" s="74">
        <f t="shared" si="426"/>
        <v>0</v>
      </c>
      <c r="J968" s="74">
        <f t="shared" si="426"/>
        <v>130.4</v>
      </c>
      <c r="K968" s="74">
        <f t="shared" si="426"/>
        <v>0</v>
      </c>
      <c r="L968" s="74">
        <f t="shared" si="426"/>
        <v>157.6</v>
      </c>
      <c r="M968" s="74">
        <f t="shared" si="426"/>
        <v>0</v>
      </c>
    </row>
    <row r="969" spans="1:13" ht="15">
      <c r="A969" s="22" t="s">
        <v>66</v>
      </c>
      <c r="B969" s="97" t="s">
        <v>420</v>
      </c>
      <c r="C969" s="114">
        <v>9</v>
      </c>
      <c r="D969" s="97" t="s">
        <v>146</v>
      </c>
      <c r="E969" s="97" t="s">
        <v>451</v>
      </c>
      <c r="F969" s="114">
        <v>200</v>
      </c>
      <c r="G969" s="97" t="s">
        <v>67</v>
      </c>
      <c r="H969" s="74">
        <f>'Пр. 10'!I779</f>
        <v>100</v>
      </c>
      <c r="I969" s="74">
        <f>'Пр. 10'!J779</f>
        <v>0</v>
      </c>
      <c r="J969" s="74">
        <f>'Пр. 10'!K779</f>
        <v>130.4</v>
      </c>
      <c r="K969" s="74">
        <f>'Пр. 10'!L779</f>
        <v>0</v>
      </c>
      <c r="L969" s="74">
        <f>'Пр. 10'!M779</f>
        <v>157.6</v>
      </c>
      <c r="M969" s="74">
        <f>'Пр. 10'!N779</f>
        <v>0</v>
      </c>
    </row>
    <row r="970" spans="1:13" ht="75">
      <c r="A970" s="99" t="s">
        <v>494</v>
      </c>
      <c r="B970" s="97" t="s">
        <v>420</v>
      </c>
      <c r="C970" s="97" t="s">
        <v>325</v>
      </c>
      <c r="D970" s="97" t="s">
        <v>146</v>
      </c>
      <c r="E970" s="97" t="s">
        <v>493</v>
      </c>
      <c r="F970" s="114"/>
      <c r="G970" s="114"/>
      <c r="H970" s="74">
        <f aca="true" t="shared" si="427" ref="H970:M971">H971</f>
        <v>100</v>
      </c>
      <c r="I970" s="74">
        <f t="shared" si="427"/>
        <v>0</v>
      </c>
      <c r="J970" s="74">
        <f t="shared" si="427"/>
        <v>100</v>
      </c>
      <c r="K970" s="74">
        <f t="shared" si="427"/>
        <v>0</v>
      </c>
      <c r="L970" s="74">
        <f t="shared" si="427"/>
        <v>100</v>
      </c>
      <c r="M970" s="74">
        <f t="shared" si="427"/>
        <v>0</v>
      </c>
    </row>
    <row r="971" spans="1:13" ht="30">
      <c r="A971" s="99" t="s">
        <v>670</v>
      </c>
      <c r="B971" s="97" t="s">
        <v>420</v>
      </c>
      <c r="C971" s="97" t="s">
        <v>325</v>
      </c>
      <c r="D971" s="97" t="s">
        <v>146</v>
      </c>
      <c r="E971" s="97" t="s">
        <v>493</v>
      </c>
      <c r="F971" s="114">
        <v>200</v>
      </c>
      <c r="G971" s="114"/>
      <c r="H971" s="74">
        <f t="shared" si="427"/>
        <v>100</v>
      </c>
      <c r="I971" s="74">
        <f t="shared" si="427"/>
        <v>0</v>
      </c>
      <c r="J971" s="74">
        <f t="shared" si="427"/>
        <v>100</v>
      </c>
      <c r="K971" s="74">
        <f t="shared" si="427"/>
        <v>0</v>
      </c>
      <c r="L971" s="74">
        <f t="shared" si="427"/>
        <v>100</v>
      </c>
      <c r="M971" s="74">
        <f t="shared" si="427"/>
        <v>0</v>
      </c>
    </row>
    <row r="972" spans="1:13" ht="15">
      <c r="A972" s="99" t="s">
        <v>51</v>
      </c>
      <c r="B972" s="97" t="s">
        <v>420</v>
      </c>
      <c r="C972" s="97" t="s">
        <v>325</v>
      </c>
      <c r="D972" s="97" t="s">
        <v>146</v>
      </c>
      <c r="E972" s="97" t="s">
        <v>493</v>
      </c>
      <c r="F972" s="114">
        <v>200</v>
      </c>
      <c r="G972" s="97" t="s">
        <v>52</v>
      </c>
      <c r="H972" s="74">
        <f>'Пр. 10'!I132</f>
        <v>100</v>
      </c>
      <c r="I972" s="74">
        <f>'Пр. 10'!J132</f>
        <v>0</v>
      </c>
      <c r="J972" s="74">
        <f>'Пр. 10'!K132</f>
        <v>100</v>
      </c>
      <c r="K972" s="74">
        <f>'Пр. 10'!L132</f>
        <v>0</v>
      </c>
      <c r="L972" s="74">
        <f>'Пр. 10'!M132</f>
        <v>100</v>
      </c>
      <c r="M972" s="74">
        <f>'Пр. 10'!N132</f>
        <v>0</v>
      </c>
    </row>
    <row r="973" spans="1:13" ht="45">
      <c r="A973" s="129" t="s">
        <v>510</v>
      </c>
      <c r="B973" s="96" t="s">
        <v>420</v>
      </c>
      <c r="C973" s="96" t="s">
        <v>325</v>
      </c>
      <c r="D973" s="96" t="s">
        <v>146</v>
      </c>
      <c r="E973" s="96" t="s">
        <v>508</v>
      </c>
      <c r="F973" s="96"/>
      <c r="G973" s="97"/>
      <c r="H973" s="74">
        <f aca="true" t="shared" si="428" ref="H973:M974">H974</f>
        <v>1110.7</v>
      </c>
      <c r="I973" s="74">
        <f t="shared" si="428"/>
        <v>0</v>
      </c>
      <c r="J973" s="74">
        <f t="shared" si="428"/>
        <v>1175.9</v>
      </c>
      <c r="K973" s="74">
        <f t="shared" si="428"/>
        <v>0</v>
      </c>
      <c r="L973" s="74">
        <f t="shared" si="428"/>
        <v>1241.2</v>
      </c>
      <c r="M973" s="74">
        <f t="shared" si="428"/>
        <v>0</v>
      </c>
    </row>
    <row r="974" spans="1:13" ht="30">
      <c r="A974" s="22" t="s">
        <v>670</v>
      </c>
      <c r="B974" s="96" t="s">
        <v>420</v>
      </c>
      <c r="C974" s="96" t="s">
        <v>325</v>
      </c>
      <c r="D974" s="96" t="s">
        <v>146</v>
      </c>
      <c r="E974" s="96" t="s">
        <v>508</v>
      </c>
      <c r="F974" s="96" t="s">
        <v>669</v>
      </c>
      <c r="G974" s="97"/>
      <c r="H974" s="74">
        <f t="shared" si="428"/>
        <v>1110.7</v>
      </c>
      <c r="I974" s="74">
        <f t="shared" si="428"/>
        <v>0</v>
      </c>
      <c r="J974" s="74">
        <f t="shared" si="428"/>
        <v>1175.9</v>
      </c>
      <c r="K974" s="74">
        <f t="shared" si="428"/>
        <v>0</v>
      </c>
      <c r="L974" s="74">
        <f t="shared" si="428"/>
        <v>1241.2</v>
      </c>
      <c r="M974" s="74">
        <f t="shared" si="428"/>
        <v>0</v>
      </c>
    </row>
    <row r="975" spans="1:13" ht="15">
      <c r="A975" s="130" t="s">
        <v>70</v>
      </c>
      <c r="B975" s="96" t="s">
        <v>420</v>
      </c>
      <c r="C975" s="96" t="s">
        <v>325</v>
      </c>
      <c r="D975" s="96" t="s">
        <v>146</v>
      </c>
      <c r="E975" s="96" t="s">
        <v>508</v>
      </c>
      <c r="F975" s="96" t="s">
        <v>669</v>
      </c>
      <c r="G975" s="97" t="s">
        <v>71</v>
      </c>
      <c r="H975" s="74">
        <f>'Пр. 10'!I313</f>
        <v>1110.7</v>
      </c>
      <c r="I975" s="74">
        <f>'Пр. 10'!J313</f>
        <v>0</v>
      </c>
      <c r="J975" s="74">
        <f>'Пр. 10'!K313</f>
        <v>1175.9</v>
      </c>
      <c r="K975" s="74">
        <f>'Пр. 10'!L313</f>
        <v>0</v>
      </c>
      <c r="L975" s="74">
        <f>'Пр. 10'!M313</f>
        <v>1241.2</v>
      </c>
      <c r="M975" s="74">
        <f>'Пр. 10'!N313</f>
        <v>0</v>
      </c>
    </row>
    <row r="976" spans="1:13" ht="30">
      <c r="A976" s="129" t="s">
        <v>511</v>
      </c>
      <c r="B976" s="96" t="s">
        <v>420</v>
      </c>
      <c r="C976" s="96" t="s">
        <v>325</v>
      </c>
      <c r="D976" s="96" t="s">
        <v>146</v>
      </c>
      <c r="E976" s="96" t="s">
        <v>509</v>
      </c>
      <c r="F976" s="96"/>
      <c r="G976" s="97"/>
      <c r="H976" s="74">
        <f aca="true" t="shared" si="429" ref="H976:M977">H977</f>
        <v>22</v>
      </c>
      <c r="I976" s="74">
        <f t="shared" si="429"/>
        <v>0</v>
      </c>
      <c r="J976" s="74">
        <f t="shared" si="429"/>
        <v>23</v>
      </c>
      <c r="K976" s="74">
        <f t="shared" si="429"/>
        <v>0</v>
      </c>
      <c r="L976" s="74">
        <f t="shared" si="429"/>
        <v>24</v>
      </c>
      <c r="M976" s="74">
        <f t="shared" si="429"/>
        <v>0</v>
      </c>
    </row>
    <row r="977" spans="1:13" ht="30">
      <c r="A977" s="22" t="s">
        <v>670</v>
      </c>
      <c r="B977" s="96" t="s">
        <v>420</v>
      </c>
      <c r="C977" s="96" t="s">
        <v>325</v>
      </c>
      <c r="D977" s="96" t="s">
        <v>146</v>
      </c>
      <c r="E977" s="96" t="s">
        <v>509</v>
      </c>
      <c r="F977" s="96" t="s">
        <v>669</v>
      </c>
      <c r="G977" s="97"/>
      <c r="H977" s="74">
        <f t="shared" si="429"/>
        <v>22</v>
      </c>
      <c r="I977" s="74">
        <f t="shared" si="429"/>
        <v>0</v>
      </c>
      <c r="J977" s="74">
        <f t="shared" si="429"/>
        <v>23</v>
      </c>
      <c r="K977" s="74">
        <f t="shared" si="429"/>
        <v>0</v>
      </c>
      <c r="L977" s="74">
        <f t="shared" si="429"/>
        <v>24</v>
      </c>
      <c r="M977" s="74">
        <f t="shared" si="429"/>
        <v>0</v>
      </c>
    </row>
    <row r="978" spans="1:13" ht="15">
      <c r="A978" s="130" t="s">
        <v>70</v>
      </c>
      <c r="B978" s="96" t="s">
        <v>420</v>
      </c>
      <c r="C978" s="96" t="s">
        <v>325</v>
      </c>
      <c r="D978" s="96" t="s">
        <v>146</v>
      </c>
      <c r="E978" s="96" t="s">
        <v>509</v>
      </c>
      <c r="F978" s="96" t="s">
        <v>669</v>
      </c>
      <c r="G978" s="97" t="s">
        <v>71</v>
      </c>
      <c r="H978" s="74">
        <f>'Пр. 10'!I315</f>
        <v>22</v>
      </c>
      <c r="I978" s="74">
        <f>'Пр. 10'!J315</f>
        <v>0</v>
      </c>
      <c r="J978" s="74">
        <f>'Пр. 10'!K315</f>
        <v>23</v>
      </c>
      <c r="K978" s="74">
        <f>'Пр. 10'!L315</f>
        <v>0</v>
      </c>
      <c r="L978" s="74">
        <f>'Пр. 10'!M315</f>
        <v>24</v>
      </c>
      <c r="M978" s="74">
        <f>'Пр. 10'!N315</f>
        <v>0</v>
      </c>
    </row>
    <row r="979" spans="1:13" ht="30" hidden="1">
      <c r="A979" s="22" t="s">
        <v>516</v>
      </c>
      <c r="B979" s="96" t="s">
        <v>420</v>
      </c>
      <c r="C979" s="96" t="s">
        <v>325</v>
      </c>
      <c r="D979" s="96" t="s">
        <v>146</v>
      </c>
      <c r="E979" s="96" t="s">
        <v>515</v>
      </c>
      <c r="F979" s="96"/>
      <c r="G979" s="97"/>
      <c r="H979" s="74">
        <f aca="true" t="shared" si="430" ref="H979:M980">H980</f>
        <v>0</v>
      </c>
      <c r="I979" s="74">
        <f t="shared" si="430"/>
        <v>0</v>
      </c>
      <c r="J979" s="74">
        <f t="shared" si="430"/>
        <v>0</v>
      </c>
      <c r="K979" s="74">
        <f t="shared" si="430"/>
        <v>0</v>
      </c>
      <c r="L979" s="74">
        <f t="shared" si="430"/>
        <v>0</v>
      </c>
      <c r="M979" s="74">
        <f t="shared" si="430"/>
        <v>0</v>
      </c>
    </row>
    <row r="980" spans="1:13" ht="30" hidden="1">
      <c r="A980" s="22" t="s">
        <v>670</v>
      </c>
      <c r="B980" s="96" t="s">
        <v>420</v>
      </c>
      <c r="C980" s="96" t="s">
        <v>325</v>
      </c>
      <c r="D980" s="96" t="s">
        <v>146</v>
      </c>
      <c r="E980" s="96" t="s">
        <v>515</v>
      </c>
      <c r="F980" s="96" t="s">
        <v>669</v>
      </c>
      <c r="G980" s="97"/>
      <c r="H980" s="74">
        <f t="shared" si="430"/>
        <v>0</v>
      </c>
      <c r="I980" s="74">
        <f t="shared" si="430"/>
        <v>0</v>
      </c>
      <c r="J980" s="74">
        <f t="shared" si="430"/>
        <v>0</v>
      </c>
      <c r="K980" s="74">
        <f t="shared" si="430"/>
        <v>0</v>
      </c>
      <c r="L980" s="74">
        <f t="shared" si="430"/>
        <v>0</v>
      </c>
      <c r="M980" s="74">
        <f t="shared" si="430"/>
        <v>0</v>
      </c>
    </row>
    <row r="981" spans="1:13" ht="15" hidden="1">
      <c r="A981" s="22" t="s">
        <v>66</v>
      </c>
      <c r="B981" s="96" t="s">
        <v>420</v>
      </c>
      <c r="C981" s="96" t="s">
        <v>325</v>
      </c>
      <c r="D981" s="96" t="s">
        <v>146</v>
      </c>
      <c r="E981" s="96" t="s">
        <v>515</v>
      </c>
      <c r="F981" s="96" t="s">
        <v>669</v>
      </c>
      <c r="G981" s="97" t="s">
        <v>67</v>
      </c>
      <c r="H981" s="74">
        <f>'Пр. 10'!I299</f>
        <v>0</v>
      </c>
      <c r="I981" s="74">
        <f>'Пр. 10'!J299</f>
        <v>0</v>
      </c>
      <c r="J981" s="74">
        <f>'Пр. 10'!K299</f>
        <v>0</v>
      </c>
      <c r="K981" s="74">
        <f>'Пр. 10'!L299</f>
        <v>0</v>
      </c>
      <c r="L981" s="74">
        <f>'Пр. 10'!M299</f>
        <v>0</v>
      </c>
      <c r="M981" s="74">
        <f>'Пр. 10'!N299</f>
        <v>0</v>
      </c>
    </row>
    <row r="982" spans="1:13" ht="21" customHeight="1">
      <c r="A982" s="22" t="s">
        <v>625</v>
      </c>
      <c r="B982" s="96" t="s">
        <v>420</v>
      </c>
      <c r="C982" s="96" t="s">
        <v>325</v>
      </c>
      <c r="D982" s="96" t="s">
        <v>146</v>
      </c>
      <c r="E982" s="96" t="s">
        <v>624</v>
      </c>
      <c r="F982" s="96"/>
      <c r="G982" s="97"/>
      <c r="H982" s="74">
        <f aca="true" t="shared" si="431" ref="H982:M983">H983</f>
        <v>800</v>
      </c>
      <c r="I982" s="74">
        <f t="shared" si="431"/>
        <v>0</v>
      </c>
      <c r="J982" s="74">
        <f t="shared" si="431"/>
        <v>800</v>
      </c>
      <c r="K982" s="74">
        <f t="shared" si="431"/>
        <v>0</v>
      </c>
      <c r="L982" s="74">
        <f t="shared" si="431"/>
        <v>0</v>
      </c>
      <c r="M982" s="74">
        <f t="shared" si="431"/>
        <v>0</v>
      </c>
    </row>
    <row r="983" spans="1:13" ht="30">
      <c r="A983" s="22" t="s">
        <v>670</v>
      </c>
      <c r="B983" s="96" t="s">
        <v>420</v>
      </c>
      <c r="C983" s="96" t="s">
        <v>325</v>
      </c>
      <c r="D983" s="96" t="s">
        <v>146</v>
      </c>
      <c r="E983" s="96" t="s">
        <v>624</v>
      </c>
      <c r="F983" s="96" t="s">
        <v>669</v>
      </c>
      <c r="G983" s="97"/>
      <c r="H983" s="74">
        <f t="shared" si="431"/>
        <v>800</v>
      </c>
      <c r="I983" s="74">
        <f t="shared" si="431"/>
        <v>0</v>
      </c>
      <c r="J983" s="74">
        <f t="shared" si="431"/>
        <v>800</v>
      </c>
      <c r="K983" s="74">
        <f t="shared" si="431"/>
        <v>0</v>
      </c>
      <c r="L983" s="74">
        <f t="shared" si="431"/>
        <v>0</v>
      </c>
      <c r="M983" s="74">
        <f t="shared" si="431"/>
        <v>0</v>
      </c>
    </row>
    <row r="984" spans="1:13" ht="15">
      <c r="A984" s="22" t="s">
        <v>66</v>
      </c>
      <c r="B984" s="96" t="s">
        <v>420</v>
      </c>
      <c r="C984" s="96" t="s">
        <v>325</v>
      </c>
      <c r="D984" s="96" t="s">
        <v>146</v>
      </c>
      <c r="E984" s="96" t="s">
        <v>624</v>
      </c>
      <c r="F984" s="96" t="s">
        <v>669</v>
      </c>
      <c r="G984" s="97" t="s">
        <v>67</v>
      </c>
      <c r="H984" s="74">
        <f>'Пр. 10'!I301</f>
        <v>800</v>
      </c>
      <c r="I984" s="74">
        <f>'Пр. 10'!J301</f>
        <v>0</v>
      </c>
      <c r="J984" s="74">
        <f>'Пр. 10'!K301</f>
        <v>800</v>
      </c>
      <c r="K984" s="74">
        <f>'Пр. 10'!L301</f>
        <v>0</v>
      </c>
      <c r="L984" s="74">
        <f>'Пр. 10'!M301</f>
        <v>0</v>
      </c>
      <c r="M984" s="74">
        <f>'Пр. 10'!N301</f>
        <v>0</v>
      </c>
    </row>
    <row r="985" spans="1:13" ht="30" hidden="1">
      <c r="A985" s="108" t="s">
        <v>728</v>
      </c>
      <c r="B985" s="96" t="s">
        <v>420</v>
      </c>
      <c r="C985" s="96" t="s">
        <v>325</v>
      </c>
      <c r="D985" s="96" t="s">
        <v>146</v>
      </c>
      <c r="E985" s="96" t="s">
        <v>696</v>
      </c>
      <c r="F985" s="96"/>
      <c r="G985" s="97"/>
      <c r="H985" s="74">
        <f aca="true" t="shared" si="432" ref="H985:M986">H986</f>
        <v>0</v>
      </c>
      <c r="I985" s="74">
        <f t="shared" si="432"/>
        <v>0</v>
      </c>
      <c r="J985" s="74">
        <f t="shared" si="432"/>
        <v>0</v>
      </c>
      <c r="K985" s="74">
        <f t="shared" si="432"/>
        <v>0</v>
      </c>
      <c r="L985" s="74">
        <f t="shared" si="432"/>
        <v>0</v>
      </c>
      <c r="M985" s="74">
        <f t="shared" si="432"/>
        <v>0</v>
      </c>
    </row>
    <row r="986" spans="1:13" ht="30" hidden="1">
      <c r="A986" s="108" t="s">
        <v>670</v>
      </c>
      <c r="B986" s="96" t="s">
        <v>420</v>
      </c>
      <c r="C986" s="96" t="s">
        <v>325</v>
      </c>
      <c r="D986" s="96" t="s">
        <v>146</v>
      </c>
      <c r="E986" s="96" t="s">
        <v>696</v>
      </c>
      <c r="F986" s="96" t="s">
        <v>669</v>
      </c>
      <c r="G986" s="97"/>
      <c r="H986" s="74">
        <f t="shared" si="432"/>
        <v>0</v>
      </c>
      <c r="I986" s="74">
        <f t="shared" si="432"/>
        <v>0</v>
      </c>
      <c r="J986" s="74">
        <f t="shared" si="432"/>
        <v>0</v>
      </c>
      <c r="K986" s="74">
        <f t="shared" si="432"/>
        <v>0</v>
      </c>
      <c r="L986" s="74">
        <f t="shared" si="432"/>
        <v>0</v>
      </c>
      <c r="M986" s="74">
        <f t="shared" si="432"/>
        <v>0</v>
      </c>
    </row>
    <row r="987" spans="1:13" ht="15" hidden="1">
      <c r="A987" s="22" t="s">
        <v>60</v>
      </c>
      <c r="B987" s="96" t="s">
        <v>420</v>
      </c>
      <c r="C987" s="96" t="s">
        <v>325</v>
      </c>
      <c r="D987" s="96" t="s">
        <v>146</v>
      </c>
      <c r="E987" s="96" t="s">
        <v>696</v>
      </c>
      <c r="F987" s="96" t="s">
        <v>669</v>
      </c>
      <c r="G987" s="97" t="s">
        <v>61</v>
      </c>
      <c r="H987" s="74">
        <f>'Пр. 10'!I230</f>
        <v>0</v>
      </c>
      <c r="I987" s="74">
        <f>'Пр. 10'!J230</f>
        <v>0</v>
      </c>
      <c r="J987" s="74">
        <f>'Пр. 10'!K230</f>
        <v>0</v>
      </c>
      <c r="K987" s="74">
        <f>'Пр. 10'!L230</f>
        <v>0</v>
      </c>
      <c r="L987" s="74">
        <f>'Пр. 10'!M230</f>
        <v>0</v>
      </c>
      <c r="M987" s="74">
        <f>'Пр. 10'!N230</f>
        <v>0</v>
      </c>
    </row>
    <row r="988" spans="1:13" ht="15" hidden="1">
      <c r="A988" s="108" t="s">
        <v>1057</v>
      </c>
      <c r="B988" s="96" t="s">
        <v>420</v>
      </c>
      <c r="C988" s="96" t="s">
        <v>325</v>
      </c>
      <c r="D988" s="96" t="s">
        <v>146</v>
      </c>
      <c r="E988" s="96" t="s">
        <v>1056</v>
      </c>
      <c r="F988" s="96"/>
      <c r="G988" s="97"/>
      <c r="H988" s="74">
        <f aca="true" t="shared" si="433" ref="H988:M989">H989</f>
        <v>0</v>
      </c>
      <c r="I988" s="74">
        <f t="shared" si="433"/>
        <v>0</v>
      </c>
      <c r="J988" s="74">
        <f t="shared" si="433"/>
        <v>0</v>
      </c>
      <c r="K988" s="74">
        <f t="shared" si="433"/>
        <v>0</v>
      </c>
      <c r="L988" s="74">
        <f t="shared" si="433"/>
        <v>0</v>
      </c>
      <c r="M988" s="74">
        <f t="shared" si="433"/>
        <v>0</v>
      </c>
    </row>
    <row r="989" spans="1:13" ht="30" hidden="1">
      <c r="A989" s="108" t="s">
        <v>670</v>
      </c>
      <c r="B989" s="96" t="s">
        <v>420</v>
      </c>
      <c r="C989" s="96" t="s">
        <v>325</v>
      </c>
      <c r="D989" s="96" t="s">
        <v>146</v>
      </c>
      <c r="E989" s="96" t="s">
        <v>1056</v>
      </c>
      <c r="F989" s="96" t="s">
        <v>669</v>
      </c>
      <c r="G989" s="97"/>
      <c r="H989" s="74">
        <f t="shared" si="433"/>
        <v>0</v>
      </c>
      <c r="I989" s="74">
        <f t="shared" si="433"/>
        <v>0</v>
      </c>
      <c r="J989" s="74">
        <f t="shared" si="433"/>
        <v>0</v>
      </c>
      <c r="K989" s="74">
        <f t="shared" si="433"/>
        <v>0</v>
      </c>
      <c r="L989" s="74">
        <f t="shared" si="433"/>
        <v>0</v>
      </c>
      <c r="M989" s="74">
        <f t="shared" si="433"/>
        <v>0</v>
      </c>
    </row>
    <row r="990" spans="1:13" ht="33" customHeight="1" hidden="1">
      <c r="A990" s="70" t="s">
        <v>1414</v>
      </c>
      <c r="B990" s="96" t="s">
        <v>420</v>
      </c>
      <c r="C990" s="96" t="s">
        <v>325</v>
      </c>
      <c r="D990" s="96" t="s">
        <v>146</v>
      </c>
      <c r="E990" s="96" t="s">
        <v>1056</v>
      </c>
      <c r="F990" s="96" t="s">
        <v>669</v>
      </c>
      <c r="G990" s="97" t="s">
        <v>1413</v>
      </c>
      <c r="H990" s="74">
        <f>'Пр. 10'!I174</f>
        <v>0</v>
      </c>
      <c r="I990" s="74">
        <f>'Пр. 10'!J174</f>
        <v>0</v>
      </c>
      <c r="J990" s="74">
        <f>'Пр. 10'!K174</f>
        <v>0</v>
      </c>
      <c r="K990" s="74">
        <f>'Пр. 10'!L174</f>
        <v>0</v>
      </c>
      <c r="L990" s="74">
        <f>'Пр. 10'!M174</f>
        <v>0</v>
      </c>
      <c r="M990" s="74">
        <f>'Пр. 10'!N174</f>
        <v>0</v>
      </c>
    </row>
    <row r="991" spans="1:13" ht="30" hidden="1">
      <c r="A991" s="106" t="s">
        <v>1059</v>
      </c>
      <c r="B991" s="97" t="s">
        <v>420</v>
      </c>
      <c r="C991" s="97" t="s">
        <v>325</v>
      </c>
      <c r="D991" s="97" t="s">
        <v>146</v>
      </c>
      <c r="E991" s="97" t="s">
        <v>1058</v>
      </c>
      <c r="F991" s="96"/>
      <c r="G991" s="97"/>
      <c r="H991" s="74">
        <f aca="true" t="shared" si="434" ref="H991:M992">H992</f>
        <v>0</v>
      </c>
      <c r="I991" s="74">
        <f t="shared" si="434"/>
        <v>0</v>
      </c>
      <c r="J991" s="74">
        <f t="shared" si="434"/>
        <v>0</v>
      </c>
      <c r="K991" s="74">
        <f t="shared" si="434"/>
        <v>0</v>
      </c>
      <c r="L991" s="74">
        <f t="shared" si="434"/>
        <v>0</v>
      </c>
      <c r="M991" s="74">
        <f t="shared" si="434"/>
        <v>0</v>
      </c>
    </row>
    <row r="992" spans="1:13" ht="30" hidden="1">
      <c r="A992" s="112" t="s">
        <v>675</v>
      </c>
      <c r="B992" s="97" t="s">
        <v>420</v>
      </c>
      <c r="C992" s="97" t="s">
        <v>325</v>
      </c>
      <c r="D992" s="97" t="s">
        <v>146</v>
      </c>
      <c r="E992" s="97" t="s">
        <v>1058</v>
      </c>
      <c r="F992" s="96" t="s">
        <v>676</v>
      </c>
      <c r="G992" s="97"/>
      <c r="H992" s="74">
        <f t="shared" si="434"/>
        <v>0</v>
      </c>
      <c r="I992" s="74">
        <f t="shared" si="434"/>
        <v>0</v>
      </c>
      <c r="J992" s="74">
        <f t="shared" si="434"/>
        <v>0</v>
      </c>
      <c r="K992" s="74">
        <f t="shared" si="434"/>
        <v>0</v>
      </c>
      <c r="L992" s="74">
        <f t="shared" si="434"/>
        <v>0</v>
      </c>
      <c r="M992" s="74">
        <f t="shared" si="434"/>
        <v>0</v>
      </c>
    </row>
    <row r="993" spans="1:13" ht="15" hidden="1">
      <c r="A993" s="88" t="s">
        <v>84</v>
      </c>
      <c r="B993" s="97" t="s">
        <v>420</v>
      </c>
      <c r="C993" s="97" t="s">
        <v>325</v>
      </c>
      <c r="D993" s="97" t="s">
        <v>146</v>
      </c>
      <c r="E993" s="97" t="s">
        <v>1058</v>
      </c>
      <c r="F993" s="96" t="s">
        <v>676</v>
      </c>
      <c r="G993" s="97" t="s">
        <v>85</v>
      </c>
      <c r="H993" s="74">
        <f>'Пр. 10'!I907</f>
        <v>0</v>
      </c>
      <c r="I993" s="74">
        <f>'Пр. 10'!J907</f>
        <v>0</v>
      </c>
      <c r="J993" s="74">
        <f>'Пр. 10'!K907</f>
        <v>0</v>
      </c>
      <c r="K993" s="74">
        <f>'Пр. 10'!L907</f>
        <v>0</v>
      </c>
      <c r="L993" s="74">
        <f>'Пр. 10'!M907</f>
        <v>0</v>
      </c>
      <c r="M993" s="74">
        <f>'Пр. 10'!N907</f>
        <v>0</v>
      </c>
    </row>
    <row r="994" spans="1:13" ht="18" customHeight="1">
      <c r="A994" s="106" t="s">
        <v>1065</v>
      </c>
      <c r="B994" s="96" t="s">
        <v>420</v>
      </c>
      <c r="C994" s="96" t="s">
        <v>325</v>
      </c>
      <c r="D994" s="96" t="s">
        <v>146</v>
      </c>
      <c r="E994" s="96" t="s">
        <v>1066</v>
      </c>
      <c r="F994" s="96"/>
      <c r="G994" s="97"/>
      <c r="H994" s="74">
        <f aca="true" t="shared" si="435" ref="H994:M995">H995</f>
        <v>15</v>
      </c>
      <c r="I994" s="74">
        <f t="shared" si="435"/>
        <v>0</v>
      </c>
      <c r="J994" s="74">
        <f t="shared" si="435"/>
        <v>111.4</v>
      </c>
      <c r="K994" s="74">
        <f t="shared" si="435"/>
        <v>0</v>
      </c>
      <c r="L994" s="74">
        <f t="shared" si="435"/>
        <v>116.3</v>
      </c>
      <c r="M994" s="74">
        <f t="shared" si="435"/>
        <v>0</v>
      </c>
    </row>
    <row r="995" spans="1:13" ht="33" customHeight="1">
      <c r="A995" s="106" t="s">
        <v>670</v>
      </c>
      <c r="B995" s="96" t="s">
        <v>420</v>
      </c>
      <c r="C995" s="96" t="s">
        <v>325</v>
      </c>
      <c r="D995" s="96" t="s">
        <v>146</v>
      </c>
      <c r="E995" s="96" t="s">
        <v>1066</v>
      </c>
      <c r="F995" s="96" t="s">
        <v>669</v>
      </c>
      <c r="G995" s="97"/>
      <c r="H995" s="74">
        <f t="shared" si="435"/>
        <v>15</v>
      </c>
      <c r="I995" s="74">
        <f t="shared" si="435"/>
        <v>0</v>
      </c>
      <c r="J995" s="74">
        <f t="shared" si="435"/>
        <v>111.4</v>
      </c>
      <c r="K995" s="74">
        <f t="shared" si="435"/>
        <v>0</v>
      </c>
      <c r="L995" s="74">
        <f t="shared" si="435"/>
        <v>116.3</v>
      </c>
      <c r="M995" s="74">
        <f t="shared" si="435"/>
        <v>0</v>
      </c>
    </row>
    <row r="996" spans="1:13" ht="18.75" customHeight="1">
      <c r="A996" s="130" t="s">
        <v>70</v>
      </c>
      <c r="B996" s="96" t="s">
        <v>420</v>
      </c>
      <c r="C996" s="96" t="s">
        <v>325</v>
      </c>
      <c r="D996" s="96" t="s">
        <v>146</v>
      </c>
      <c r="E996" s="96" t="s">
        <v>1066</v>
      </c>
      <c r="F996" s="96" t="s">
        <v>669</v>
      </c>
      <c r="G996" s="97" t="s">
        <v>71</v>
      </c>
      <c r="H996" s="74">
        <f>'Пр. 10'!I317</f>
        <v>15</v>
      </c>
      <c r="I996" s="74">
        <f>'Пр. 10'!J317</f>
        <v>0</v>
      </c>
      <c r="J996" s="74">
        <f>'Пр. 10'!K317</f>
        <v>111.4</v>
      </c>
      <c r="K996" s="74">
        <f>'Пр. 10'!L317</f>
        <v>0</v>
      </c>
      <c r="L996" s="74">
        <f>'Пр. 10'!M317</f>
        <v>116.3</v>
      </c>
      <c r="M996" s="74">
        <f>'Пр. 10'!N317</f>
        <v>0</v>
      </c>
    </row>
    <row r="997" spans="1:13" ht="45">
      <c r="A997" s="100" t="s">
        <v>452</v>
      </c>
      <c r="B997" s="97" t="s">
        <v>420</v>
      </c>
      <c r="C997" s="114">
        <v>9</v>
      </c>
      <c r="D997" s="97" t="s">
        <v>146</v>
      </c>
      <c r="E997" s="96" t="s">
        <v>453</v>
      </c>
      <c r="F997" s="114"/>
      <c r="G997" s="114"/>
      <c r="H997" s="74">
        <f aca="true" t="shared" si="436" ref="H997:M998">H998</f>
        <v>39</v>
      </c>
      <c r="I997" s="74">
        <f t="shared" si="436"/>
        <v>39</v>
      </c>
      <c r="J997" s="74">
        <f t="shared" si="436"/>
        <v>115.1</v>
      </c>
      <c r="K997" s="74">
        <f t="shared" si="436"/>
        <v>115.1</v>
      </c>
      <c r="L997" s="74">
        <f t="shared" si="436"/>
        <v>0</v>
      </c>
      <c r="M997" s="74">
        <f t="shared" si="436"/>
        <v>0</v>
      </c>
    </row>
    <row r="998" spans="1:13" ht="30">
      <c r="A998" s="99" t="s">
        <v>670</v>
      </c>
      <c r="B998" s="97" t="s">
        <v>420</v>
      </c>
      <c r="C998" s="114">
        <v>9</v>
      </c>
      <c r="D998" s="97" t="s">
        <v>146</v>
      </c>
      <c r="E998" s="96" t="s">
        <v>453</v>
      </c>
      <c r="F998" s="114">
        <v>200</v>
      </c>
      <c r="G998" s="114"/>
      <c r="H998" s="74">
        <f t="shared" si="436"/>
        <v>39</v>
      </c>
      <c r="I998" s="74">
        <f t="shared" si="436"/>
        <v>39</v>
      </c>
      <c r="J998" s="74">
        <f t="shared" si="436"/>
        <v>115.1</v>
      </c>
      <c r="K998" s="74">
        <f t="shared" si="436"/>
        <v>115.1</v>
      </c>
      <c r="L998" s="74">
        <f t="shared" si="436"/>
        <v>0</v>
      </c>
      <c r="M998" s="74">
        <f t="shared" si="436"/>
        <v>0</v>
      </c>
    </row>
    <row r="999" spans="1:13" ht="15">
      <c r="A999" s="100" t="s">
        <v>45</v>
      </c>
      <c r="B999" s="97" t="s">
        <v>420</v>
      </c>
      <c r="C999" s="114">
        <v>9</v>
      </c>
      <c r="D999" s="97" t="s">
        <v>146</v>
      </c>
      <c r="E999" s="96" t="s">
        <v>453</v>
      </c>
      <c r="F999" s="114">
        <v>200</v>
      </c>
      <c r="G999" s="97" t="s">
        <v>46</v>
      </c>
      <c r="H999" s="74">
        <f>'Пр. 10'!I70</f>
        <v>39</v>
      </c>
      <c r="I999" s="74">
        <f>'Пр. 10'!J70</f>
        <v>39</v>
      </c>
      <c r="J999" s="74">
        <f>'Пр. 10'!K70</f>
        <v>115.1</v>
      </c>
      <c r="K999" s="74">
        <f>'Пр. 10'!L70</f>
        <v>115.1</v>
      </c>
      <c r="L999" s="74">
        <f>'Пр. 10'!M70</f>
        <v>0</v>
      </c>
      <c r="M999" s="74">
        <f>'Пр. 10'!N70</f>
        <v>0</v>
      </c>
    </row>
    <row r="1000" spans="1:13" ht="45" hidden="1">
      <c r="A1000" s="99" t="s">
        <v>454</v>
      </c>
      <c r="B1000" s="97" t="s">
        <v>420</v>
      </c>
      <c r="C1000" s="114">
        <v>9</v>
      </c>
      <c r="D1000" s="97" t="s">
        <v>146</v>
      </c>
      <c r="E1000" s="97" t="s">
        <v>455</v>
      </c>
      <c r="F1000" s="114"/>
      <c r="G1000" s="97"/>
      <c r="H1000" s="74">
        <f aca="true" t="shared" si="437" ref="H1000:M1001">H1001</f>
        <v>0</v>
      </c>
      <c r="I1000" s="74">
        <f t="shared" si="437"/>
        <v>0</v>
      </c>
      <c r="J1000" s="74">
        <f t="shared" si="437"/>
        <v>0</v>
      </c>
      <c r="K1000" s="74">
        <f t="shared" si="437"/>
        <v>0</v>
      </c>
      <c r="L1000" s="74">
        <f t="shared" si="437"/>
        <v>0</v>
      </c>
      <c r="M1000" s="74">
        <f t="shared" si="437"/>
        <v>0</v>
      </c>
    </row>
    <row r="1001" spans="1:13" ht="15" hidden="1">
      <c r="A1001" s="104" t="s">
        <v>679</v>
      </c>
      <c r="B1001" s="97" t="s">
        <v>420</v>
      </c>
      <c r="C1001" s="114">
        <v>9</v>
      </c>
      <c r="D1001" s="97" t="s">
        <v>146</v>
      </c>
      <c r="E1001" s="97" t="s">
        <v>455</v>
      </c>
      <c r="F1001" s="114">
        <v>500</v>
      </c>
      <c r="G1001" s="97"/>
      <c r="H1001" s="74">
        <f t="shared" si="437"/>
        <v>0</v>
      </c>
      <c r="I1001" s="74">
        <f t="shared" si="437"/>
        <v>0</v>
      </c>
      <c r="J1001" s="74">
        <f t="shared" si="437"/>
        <v>0</v>
      </c>
      <c r="K1001" s="74">
        <f t="shared" si="437"/>
        <v>0</v>
      </c>
      <c r="L1001" s="74">
        <f t="shared" si="437"/>
        <v>0</v>
      </c>
      <c r="M1001" s="74">
        <f t="shared" si="437"/>
        <v>0</v>
      </c>
    </row>
    <row r="1002" spans="1:13" ht="15" hidden="1">
      <c r="A1002" s="104" t="s">
        <v>126</v>
      </c>
      <c r="B1002" s="97" t="s">
        <v>420</v>
      </c>
      <c r="C1002" s="114">
        <v>9</v>
      </c>
      <c r="D1002" s="97" t="s">
        <v>146</v>
      </c>
      <c r="E1002" s="97" t="s">
        <v>455</v>
      </c>
      <c r="F1002" s="114">
        <v>500</v>
      </c>
      <c r="G1002" s="97" t="s">
        <v>127</v>
      </c>
      <c r="H1002" s="74">
        <f>'Пр. 10'!I721</f>
        <v>0</v>
      </c>
      <c r="I1002" s="74">
        <f>'Пр. 10'!J721</f>
        <v>0</v>
      </c>
      <c r="J1002" s="74">
        <f>'Пр. 10'!K721</f>
        <v>0</v>
      </c>
      <c r="K1002" s="74">
        <f>'Пр. 10'!L721</f>
        <v>0</v>
      </c>
      <c r="L1002" s="74">
        <f>'Пр. 10'!M721</f>
        <v>0</v>
      </c>
      <c r="M1002" s="74">
        <f>'Пр. 10'!N721</f>
        <v>0</v>
      </c>
    </row>
    <row r="1003" spans="1:13" ht="120" hidden="1">
      <c r="A1003" s="104" t="s">
        <v>456</v>
      </c>
      <c r="B1003" s="97" t="s">
        <v>420</v>
      </c>
      <c r="C1003" s="114">
        <v>9</v>
      </c>
      <c r="D1003" s="97" t="s">
        <v>146</v>
      </c>
      <c r="E1003" s="97" t="s">
        <v>457</v>
      </c>
      <c r="F1003" s="114"/>
      <c r="G1003" s="97"/>
      <c r="H1003" s="74">
        <f aca="true" t="shared" si="438" ref="H1003:M1004">H1004</f>
        <v>0</v>
      </c>
      <c r="I1003" s="74">
        <f t="shared" si="438"/>
        <v>0</v>
      </c>
      <c r="J1003" s="74">
        <f t="shared" si="438"/>
        <v>0</v>
      </c>
      <c r="K1003" s="74">
        <f t="shared" si="438"/>
        <v>0</v>
      </c>
      <c r="L1003" s="74">
        <f t="shared" si="438"/>
        <v>0</v>
      </c>
      <c r="M1003" s="74">
        <f t="shared" si="438"/>
        <v>0</v>
      </c>
    </row>
    <row r="1004" spans="1:13" ht="15" hidden="1">
      <c r="A1004" s="104" t="s">
        <v>679</v>
      </c>
      <c r="B1004" s="97" t="s">
        <v>420</v>
      </c>
      <c r="C1004" s="114">
        <v>9</v>
      </c>
      <c r="D1004" s="97" t="s">
        <v>146</v>
      </c>
      <c r="E1004" s="97" t="s">
        <v>457</v>
      </c>
      <c r="F1004" s="114">
        <v>500</v>
      </c>
      <c r="G1004" s="97"/>
      <c r="H1004" s="74">
        <f t="shared" si="438"/>
        <v>0</v>
      </c>
      <c r="I1004" s="74">
        <f t="shared" si="438"/>
        <v>0</v>
      </c>
      <c r="J1004" s="74">
        <f t="shared" si="438"/>
        <v>0</v>
      </c>
      <c r="K1004" s="74">
        <f t="shared" si="438"/>
        <v>0</v>
      </c>
      <c r="L1004" s="74">
        <f t="shared" si="438"/>
        <v>0</v>
      </c>
      <c r="M1004" s="74">
        <f t="shared" si="438"/>
        <v>0</v>
      </c>
    </row>
    <row r="1005" spans="1:13" ht="15" hidden="1">
      <c r="A1005" s="88" t="s">
        <v>70</v>
      </c>
      <c r="B1005" s="97" t="s">
        <v>420</v>
      </c>
      <c r="C1005" s="114">
        <v>9</v>
      </c>
      <c r="D1005" s="97" t="s">
        <v>146</v>
      </c>
      <c r="E1005" s="97" t="s">
        <v>457</v>
      </c>
      <c r="F1005" s="114">
        <v>500</v>
      </c>
      <c r="G1005" s="97" t="s">
        <v>71</v>
      </c>
      <c r="H1005" s="74">
        <f>'Пр. 10'!I319</f>
        <v>0</v>
      </c>
      <c r="I1005" s="74">
        <f>'Пр. 10'!J319</f>
        <v>0</v>
      </c>
      <c r="J1005" s="74">
        <f>'Пр. 10'!K319</f>
        <v>0</v>
      </c>
      <c r="K1005" s="74">
        <f>'Пр. 10'!L319</f>
        <v>0</v>
      </c>
      <c r="L1005" s="74">
        <f>'Пр. 10'!M319</f>
        <v>0</v>
      </c>
      <c r="M1005" s="74">
        <f>'Пр. 10'!N319</f>
        <v>0</v>
      </c>
    </row>
    <row r="1006" spans="1:13" ht="45">
      <c r="A1006" s="104" t="s">
        <v>617</v>
      </c>
      <c r="B1006" s="97" t="s">
        <v>420</v>
      </c>
      <c r="C1006" s="97" t="s">
        <v>325</v>
      </c>
      <c r="D1006" s="97" t="s">
        <v>146</v>
      </c>
      <c r="E1006" s="97" t="s">
        <v>519</v>
      </c>
      <c r="F1006" s="114"/>
      <c r="G1006" s="97"/>
      <c r="H1006" s="74">
        <f aca="true" t="shared" si="439" ref="H1006:M1007">H1007</f>
        <v>12382.1</v>
      </c>
      <c r="I1006" s="74">
        <f t="shared" si="439"/>
        <v>0</v>
      </c>
      <c r="J1006" s="74">
        <f t="shared" si="439"/>
        <v>10500</v>
      </c>
      <c r="K1006" s="74">
        <f t="shared" si="439"/>
        <v>0</v>
      </c>
      <c r="L1006" s="74">
        <f t="shared" si="439"/>
        <v>10500</v>
      </c>
      <c r="M1006" s="74">
        <f t="shared" si="439"/>
        <v>0</v>
      </c>
    </row>
    <row r="1007" spans="1:13" ht="15">
      <c r="A1007" s="104" t="s">
        <v>152</v>
      </c>
      <c r="B1007" s="97" t="s">
        <v>420</v>
      </c>
      <c r="C1007" s="97" t="s">
        <v>325</v>
      </c>
      <c r="D1007" s="97" t="s">
        <v>146</v>
      </c>
      <c r="E1007" s="97" t="s">
        <v>519</v>
      </c>
      <c r="F1007" s="114">
        <v>500</v>
      </c>
      <c r="G1007" s="97"/>
      <c r="H1007" s="116">
        <f t="shared" si="439"/>
        <v>12382.1</v>
      </c>
      <c r="I1007" s="116">
        <f t="shared" si="439"/>
        <v>0</v>
      </c>
      <c r="J1007" s="116">
        <f t="shared" si="439"/>
        <v>10500</v>
      </c>
      <c r="K1007" s="116">
        <f t="shared" si="439"/>
        <v>0</v>
      </c>
      <c r="L1007" s="116">
        <f t="shared" si="439"/>
        <v>10500</v>
      </c>
      <c r="M1007" s="116">
        <f t="shared" si="439"/>
        <v>0</v>
      </c>
    </row>
    <row r="1008" spans="1:13" ht="15">
      <c r="A1008" s="104" t="s">
        <v>126</v>
      </c>
      <c r="B1008" s="97" t="s">
        <v>420</v>
      </c>
      <c r="C1008" s="97" t="s">
        <v>325</v>
      </c>
      <c r="D1008" s="97" t="s">
        <v>146</v>
      </c>
      <c r="E1008" s="97" t="s">
        <v>519</v>
      </c>
      <c r="F1008" s="114">
        <v>500</v>
      </c>
      <c r="G1008" s="97" t="s">
        <v>127</v>
      </c>
      <c r="H1008" s="116">
        <f>'Пр. 10'!I723</f>
        <v>12382.1</v>
      </c>
      <c r="I1008" s="116">
        <f>'Пр. 10'!J723</f>
        <v>0</v>
      </c>
      <c r="J1008" s="116">
        <f>'Пр. 10'!K723</f>
        <v>10500</v>
      </c>
      <c r="K1008" s="116">
        <f>'Пр. 10'!L723</f>
        <v>0</v>
      </c>
      <c r="L1008" s="116">
        <f>'Пр. 10'!M723</f>
        <v>10500</v>
      </c>
      <c r="M1008" s="116">
        <f>'Пр. 10'!N723</f>
        <v>0</v>
      </c>
    </row>
    <row r="1009" spans="1:13" ht="30" hidden="1">
      <c r="A1009" s="22" t="s">
        <v>619</v>
      </c>
      <c r="B1009" s="96" t="s">
        <v>420</v>
      </c>
      <c r="C1009" s="96" t="s">
        <v>325</v>
      </c>
      <c r="D1009" s="96" t="s">
        <v>146</v>
      </c>
      <c r="E1009" s="96" t="s">
        <v>618</v>
      </c>
      <c r="F1009" s="96"/>
      <c r="G1009" s="97"/>
      <c r="H1009" s="131">
        <f aca="true" t="shared" si="440" ref="H1009:M1010">H1010</f>
        <v>0</v>
      </c>
      <c r="I1009" s="131">
        <f t="shared" si="440"/>
        <v>0</v>
      </c>
      <c r="J1009" s="131">
        <f t="shared" si="440"/>
        <v>0</v>
      </c>
      <c r="K1009" s="131">
        <f t="shared" si="440"/>
        <v>0</v>
      </c>
      <c r="L1009" s="131">
        <f t="shared" si="440"/>
        <v>0</v>
      </c>
      <c r="M1009" s="131">
        <f t="shared" si="440"/>
        <v>0</v>
      </c>
    </row>
    <row r="1010" spans="1:13" ht="15" hidden="1">
      <c r="A1010" s="100" t="s">
        <v>677</v>
      </c>
      <c r="B1010" s="96" t="s">
        <v>420</v>
      </c>
      <c r="C1010" s="96" t="s">
        <v>325</v>
      </c>
      <c r="D1010" s="96" t="s">
        <v>146</v>
      </c>
      <c r="E1010" s="96" t="s">
        <v>618</v>
      </c>
      <c r="F1010" s="96" t="s">
        <v>678</v>
      </c>
      <c r="G1010" s="97"/>
      <c r="H1010" s="116">
        <f t="shared" si="440"/>
        <v>0</v>
      </c>
      <c r="I1010" s="116">
        <f t="shared" si="440"/>
        <v>0</v>
      </c>
      <c r="J1010" s="116">
        <f t="shared" si="440"/>
        <v>0</v>
      </c>
      <c r="K1010" s="116">
        <f t="shared" si="440"/>
        <v>0</v>
      </c>
      <c r="L1010" s="116">
        <f t="shared" si="440"/>
        <v>0</v>
      </c>
      <c r="M1010" s="116">
        <f t="shared" si="440"/>
        <v>0</v>
      </c>
    </row>
    <row r="1011" spans="1:13" ht="15" hidden="1">
      <c r="A1011" s="88" t="s">
        <v>66</v>
      </c>
      <c r="B1011" s="96" t="s">
        <v>420</v>
      </c>
      <c r="C1011" s="96" t="s">
        <v>325</v>
      </c>
      <c r="D1011" s="96" t="s">
        <v>146</v>
      </c>
      <c r="E1011" s="96" t="s">
        <v>618</v>
      </c>
      <c r="F1011" s="96" t="s">
        <v>678</v>
      </c>
      <c r="G1011" s="97" t="s">
        <v>67</v>
      </c>
      <c r="H1011" s="116">
        <f>'Пр. 10'!I673</f>
        <v>0</v>
      </c>
      <c r="I1011" s="116">
        <f>'Пр. 10'!J673</f>
        <v>0</v>
      </c>
      <c r="J1011" s="116">
        <f>'Пр. 10'!K673</f>
        <v>0</v>
      </c>
      <c r="K1011" s="116">
        <f>'Пр. 10'!L673</f>
        <v>0</v>
      </c>
      <c r="L1011" s="116">
        <f>'Пр. 10'!M673</f>
        <v>0</v>
      </c>
      <c r="M1011" s="116">
        <f>'Пр. 10'!N673</f>
        <v>0</v>
      </c>
    </row>
    <row r="1012" spans="1:13" ht="30" hidden="1">
      <c r="A1012" s="112" t="s">
        <v>735</v>
      </c>
      <c r="B1012" s="97" t="s">
        <v>420</v>
      </c>
      <c r="C1012" s="97" t="s">
        <v>325</v>
      </c>
      <c r="D1012" s="97" t="s">
        <v>146</v>
      </c>
      <c r="E1012" s="97" t="s">
        <v>733</v>
      </c>
      <c r="F1012" s="114"/>
      <c r="G1012" s="97"/>
      <c r="H1012" s="116">
        <f aca="true" t="shared" si="441" ref="H1012:M1013">H1013</f>
        <v>0</v>
      </c>
      <c r="I1012" s="116">
        <f t="shared" si="441"/>
        <v>0</v>
      </c>
      <c r="J1012" s="116">
        <f t="shared" si="441"/>
        <v>0</v>
      </c>
      <c r="K1012" s="116">
        <f t="shared" si="441"/>
        <v>0</v>
      </c>
      <c r="L1012" s="116">
        <f t="shared" si="441"/>
        <v>0</v>
      </c>
      <c r="M1012" s="116">
        <f t="shared" si="441"/>
        <v>0</v>
      </c>
    </row>
    <row r="1013" spans="1:13" ht="15" hidden="1">
      <c r="A1013" s="112" t="s">
        <v>679</v>
      </c>
      <c r="B1013" s="97" t="s">
        <v>420</v>
      </c>
      <c r="C1013" s="97" t="s">
        <v>325</v>
      </c>
      <c r="D1013" s="97" t="s">
        <v>146</v>
      </c>
      <c r="E1013" s="97" t="s">
        <v>733</v>
      </c>
      <c r="F1013" s="114">
        <v>500</v>
      </c>
      <c r="G1013" s="97"/>
      <c r="H1013" s="116">
        <f t="shared" si="441"/>
        <v>0</v>
      </c>
      <c r="I1013" s="116">
        <f t="shared" si="441"/>
        <v>0</v>
      </c>
      <c r="J1013" s="116">
        <f t="shared" si="441"/>
        <v>0</v>
      </c>
      <c r="K1013" s="116">
        <f t="shared" si="441"/>
        <v>0</v>
      </c>
      <c r="L1013" s="116">
        <f t="shared" si="441"/>
        <v>0</v>
      </c>
      <c r="M1013" s="116">
        <f t="shared" si="441"/>
        <v>0</v>
      </c>
    </row>
    <row r="1014" spans="1:13" ht="15" hidden="1">
      <c r="A1014" s="104" t="s">
        <v>126</v>
      </c>
      <c r="B1014" s="97" t="s">
        <v>420</v>
      </c>
      <c r="C1014" s="97" t="s">
        <v>325</v>
      </c>
      <c r="D1014" s="97" t="s">
        <v>146</v>
      </c>
      <c r="E1014" s="97" t="s">
        <v>733</v>
      </c>
      <c r="F1014" s="114">
        <v>500</v>
      </c>
      <c r="G1014" s="97" t="s">
        <v>127</v>
      </c>
      <c r="H1014" s="116">
        <f>'Пр. 10'!I725</f>
        <v>0</v>
      </c>
      <c r="I1014" s="116">
        <f>'Пр. 10'!J725</f>
        <v>0</v>
      </c>
      <c r="J1014" s="116">
        <f>'Пр. 10'!K725</f>
        <v>0</v>
      </c>
      <c r="K1014" s="116">
        <f>'Пр. 10'!L725</f>
        <v>0</v>
      </c>
      <c r="L1014" s="116">
        <f>'Пр. 10'!M725</f>
        <v>0</v>
      </c>
      <c r="M1014" s="116">
        <f>'Пр. 10'!N725</f>
        <v>0</v>
      </c>
    </row>
    <row r="1015" spans="1:13" ht="62.25" customHeight="1">
      <c r="A1015" s="112" t="s">
        <v>977</v>
      </c>
      <c r="B1015" s="97" t="s">
        <v>420</v>
      </c>
      <c r="C1015" s="97" t="s">
        <v>325</v>
      </c>
      <c r="D1015" s="97" t="s">
        <v>146</v>
      </c>
      <c r="E1015" s="97" t="s">
        <v>976</v>
      </c>
      <c r="F1015" s="114"/>
      <c r="G1015" s="97"/>
      <c r="H1015" s="116">
        <f aca="true" t="shared" si="442" ref="H1015:M1015">H1016</f>
        <v>10000</v>
      </c>
      <c r="I1015" s="116">
        <f t="shared" si="442"/>
        <v>0</v>
      </c>
      <c r="J1015" s="116">
        <f t="shared" si="442"/>
        <v>0</v>
      </c>
      <c r="K1015" s="116">
        <f t="shared" si="442"/>
        <v>0</v>
      </c>
      <c r="L1015" s="116">
        <f t="shared" si="442"/>
        <v>0</v>
      </c>
      <c r="M1015" s="116">
        <f t="shared" si="442"/>
        <v>0</v>
      </c>
    </row>
    <row r="1016" spans="1:13" ht="16.5" customHeight="1">
      <c r="A1016" s="112" t="s">
        <v>679</v>
      </c>
      <c r="B1016" s="97" t="s">
        <v>420</v>
      </c>
      <c r="C1016" s="97" t="s">
        <v>325</v>
      </c>
      <c r="D1016" s="97" t="s">
        <v>146</v>
      </c>
      <c r="E1016" s="97" t="s">
        <v>976</v>
      </c>
      <c r="F1016" s="114">
        <v>500</v>
      </c>
      <c r="G1016" s="97"/>
      <c r="H1016" s="116">
        <f>H1017</f>
        <v>10000</v>
      </c>
      <c r="I1016" s="116">
        <f>I1017</f>
        <v>0</v>
      </c>
      <c r="J1016" s="116">
        <f>J1017</f>
        <v>0</v>
      </c>
      <c r="K1016" s="116">
        <f>K1017</f>
        <v>0</v>
      </c>
      <c r="L1016" s="116"/>
      <c r="M1016" s="116"/>
    </row>
    <row r="1017" spans="1:13" ht="24.75" customHeight="1">
      <c r="A1017" s="104" t="s">
        <v>126</v>
      </c>
      <c r="B1017" s="97" t="s">
        <v>420</v>
      </c>
      <c r="C1017" s="97" t="s">
        <v>325</v>
      </c>
      <c r="D1017" s="97" t="s">
        <v>146</v>
      </c>
      <c r="E1017" s="97" t="s">
        <v>976</v>
      </c>
      <c r="F1017" s="114">
        <v>500</v>
      </c>
      <c r="G1017" s="97" t="s">
        <v>75</v>
      </c>
      <c r="H1017" s="116">
        <f>'Пр. 10'!I369</f>
        <v>10000</v>
      </c>
      <c r="I1017" s="116">
        <f>'Пр. 10'!J369</f>
        <v>0</v>
      </c>
      <c r="J1017" s="116">
        <f>'Пр. 10'!K369</f>
        <v>0</v>
      </c>
      <c r="K1017" s="116">
        <f>'Пр. 10'!L369</f>
        <v>0</v>
      </c>
      <c r="L1017" s="116">
        <f>'Пр. 10'!M369</f>
        <v>0</v>
      </c>
      <c r="M1017" s="116">
        <f>'Пр. 10'!N369</f>
        <v>0</v>
      </c>
    </row>
    <row r="1018" spans="1:13" ht="66" customHeight="1" hidden="1">
      <c r="A1018" s="112" t="s">
        <v>1030</v>
      </c>
      <c r="B1018" s="97" t="s">
        <v>420</v>
      </c>
      <c r="C1018" s="97" t="s">
        <v>325</v>
      </c>
      <c r="D1018" s="97" t="s">
        <v>146</v>
      </c>
      <c r="E1018" s="97" t="s">
        <v>1029</v>
      </c>
      <c r="F1018" s="114"/>
      <c r="G1018" s="97"/>
      <c r="H1018" s="116">
        <f aca="true" t="shared" si="443" ref="H1018:M1019">H1019</f>
        <v>0</v>
      </c>
      <c r="I1018" s="116">
        <f t="shared" si="443"/>
        <v>0</v>
      </c>
      <c r="J1018" s="116">
        <f t="shared" si="443"/>
        <v>0</v>
      </c>
      <c r="K1018" s="116">
        <f t="shared" si="443"/>
        <v>0</v>
      </c>
      <c r="L1018" s="116">
        <f t="shared" si="443"/>
        <v>0</v>
      </c>
      <c r="M1018" s="116">
        <f t="shared" si="443"/>
        <v>0</v>
      </c>
    </row>
    <row r="1019" spans="1:13" ht="19.5" customHeight="1" hidden="1">
      <c r="A1019" s="104" t="s">
        <v>126</v>
      </c>
      <c r="B1019" s="97" t="s">
        <v>420</v>
      </c>
      <c r="C1019" s="97" t="s">
        <v>325</v>
      </c>
      <c r="D1019" s="97" t="s">
        <v>146</v>
      </c>
      <c r="E1019" s="97" t="s">
        <v>1029</v>
      </c>
      <c r="F1019" s="114">
        <v>500</v>
      </c>
      <c r="G1019" s="97"/>
      <c r="H1019" s="116">
        <f t="shared" si="443"/>
        <v>0</v>
      </c>
      <c r="I1019" s="116">
        <f t="shared" si="443"/>
        <v>0</v>
      </c>
      <c r="J1019" s="116">
        <f t="shared" si="443"/>
        <v>0</v>
      </c>
      <c r="K1019" s="116">
        <f t="shared" si="443"/>
        <v>0</v>
      </c>
      <c r="L1019" s="116">
        <f t="shared" si="443"/>
        <v>0</v>
      </c>
      <c r="M1019" s="116">
        <f t="shared" si="443"/>
        <v>0</v>
      </c>
    </row>
    <row r="1020" spans="1:13" ht="19.5" customHeight="1" hidden="1">
      <c r="A1020" s="104" t="s">
        <v>126</v>
      </c>
      <c r="B1020" s="97" t="s">
        <v>420</v>
      </c>
      <c r="C1020" s="97" t="s">
        <v>325</v>
      </c>
      <c r="D1020" s="97" t="s">
        <v>146</v>
      </c>
      <c r="E1020" s="97" t="s">
        <v>1029</v>
      </c>
      <c r="F1020" s="114">
        <v>500</v>
      </c>
      <c r="G1020" s="97" t="s">
        <v>127</v>
      </c>
      <c r="H1020" s="116">
        <f>'Пр. 10'!I727</f>
        <v>0</v>
      </c>
      <c r="I1020" s="116">
        <f>'Пр. 10'!J727</f>
        <v>0</v>
      </c>
      <c r="J1020" s="116">
        <f>'Пр. 10'!K727</f>
        <v>0</v>
      </c>
      <c r="K1020" s="116">
        <f>'Пр. 10'!L727</f>
        <v>0</v>
      </c>
      <c r="L1020" s="116">
        <f>'Пр. 10'!M727</f>
        <v>0</v>
      </c>
      <c r="M1020" s="116">
        <f>'Пр. 10'!N727</f>
        <v>0</v>
      </c>
    </row>
    <row r="1021" spans="1:13" ht="51" customHeight="1" hidden="1">
      <c r="A1021" s="108" t="s">
        <v>726</v>
      </c>
      <c r="B1021" s="96" t="s">
        <v>420</v>
      </c>
      <c r="C1021" s="96" t="s">
        <v>325</v>
      </c>
      <c r="D1021" s="96" t="s">
        <v>146</v>
      </c>
      <c r="E1021" s="96" t="s">
        <v>725</v>
      </c>
      <c r="F1021" s="96"/>
      <c r="G1021" s="97"/>
      <c r="H1021" s="74">
        <f>H1022</f>
        <v>0</v>
      </c>
      <c r="I1021" s="74">
        <f>I1022</f>
        <v>0</v>
      </c>
      <c r="J1021" s="74">
        <f>J1022+J1024</f>
        <v>0</v>
      </c>
      <c r="K1021" s="74">
        <f>K1022+K1024</f>
        <v>0</v>
      </c>
      <c r="L1021" s="74">
        <f>L1022+L1024</f>
        <v>0</v>
      </c>
      <c r="M1021" s="74">
        <f>M1022+M1024</f>
        <v>0</v>
      </c>
    </row>
    <row r="1022" spans="1:13" ht="23.25" customHeight="1" hidden="1">
      <c r="A1022" s="109" t="s">
        <v>677</v>
      </c>
      <c r="B1022" s="96" t="s">
        <v>420</v>
      </c>
      <c r="C1022" s="96" t="s">
        <v>325</v>
      </c>
      <c r="D1022" s="96" t="s">
        <v>146</v>
      </c>
      <c r="E1022" s="96" t="s">
        <v>725</v>
      </c>
      <c r="F1022" s="96" t="s">
        <v>678</v>
      </c>
      <c r="G1022" s="97"/>
      <c r="H1022" s="74">
        <f aca="true" t="shared" si="444" ref="H1022:M1022">H1023+H1024+H1025+H1026</f>
        <v>0</v>
      </c>
      <c r="I1022" s="74">
        <f t="shared" si="444"/>
        <v>0</v>
      </c>
      <c r="J1022" s="74">
        <f t="shared" si="444"/>
        <v>0</v>
      </c>
      <c r="K1022" s="74">
        <f t="shared" si="444"/>
        <v>0</v>
      </c>
      <c r="L1022" s="74">
        <f t="shared" si="444"/>
        <v>0</v>
      </c>
      <c r="M1022" s="74">
        <f t="shared" si="444"/>
        <v>0</v>
      </c>
    </row>
    <row r="1023" spans="1:13" ht="39" customHeight="1" hidden="1">
      <c r="A1023" s="109" t="s">
        <v>1414</v>
      </c>
      <c r="B1023" s="96" t="s">
        <v>420</v>
      </c>
      <c r="C1023" s="96" t="s">
        <v>325</v>
      </c>
      <c r="D1023" s="96" t="s">
        <v>146</v>
      </c>
      <c r="E1023" s="96" t="s">
        <v>725</v>
      </c>
      <c r="F1023" s="96" t="s">
        <v>678</v>
      </c>
      <c r="G1023" s="97" t="s">
        <v>1413</v>
      </c>
      <c r="H1023" s="74">
        <f>'Пр. 10'!I656+'Пр. 10'!I176</f>
        <v>0</v>
      </c>
      <c r="I1023" s="74">
        <f>'Пр. 10'!J656+'Пр. 10'!J176</f>
        <v>0</v>
      </c>
      <c r="J1023" s="74">
        <f>'Пр. 10'!K656+'Пр. 10'!K176</f>
        <v>0</v>
      </c>
      <c r="K1023" s="74">
        <f>'Пр. 10'!L656+'Пр. 10'!L176</f>
        <v>0</v>
      </c>
      <c r="L1023" s="74">
        <f>'Пр. 10'!M656+'Пр. 10'!M176</f>
        <v>0</v>
      </c>
      <c r="M1023" s="74">
        <f>'Пр. 10'!N656+'Пр. 10'!N176</f>
        <v>0</v>
      </c>
    </row>
    <row r="1024" spans="1:13" ht="23.25" customHeight="1" hidden="1">
      <c r="A1024" s="69" t="s">
        <v>62</v>
      </c>
      <c r="B1024" s="96" t="s">
        <v>420</v>
      </c>
      <c r="C1024" s="96" t="s">
        <v>325</v>
      </c>
      <c r="D1024" s="96" t="s">
        <v>146</v>
      </c>
      <c r="E1024" s="96" t="s">
        <v>725</v>
      </c>
      <c r="F1024" s="96" t="s">
        <v>678</v>
      </c>
      <c r="G1024" s="97" t="s">
        <v>63</v>
      </c>
      <c r="H1024" s="74">
        <f>'Пр. 10'!I665</f>
        <v>0</v>
      </c>
      <c r="I1024" s="74">
        <f>'Пр. 10'!J665</f>
        <v>0</v>
      </c>
      <c r="J1024" s="74">
        <f>'Пр. 10'!K665</f>
        <v>0</v>
      </c>
      <c r="K1024" s="74">
        <f>'Пр. 10'!L665</f>
        <v>0</v>
      </c>
      <c r="L1024" s="74">
        <f>'Пр. 10'!M665</f>
        <v>0</v>
      </c>
      <c r="M1024" s="74">
        <f>'Пр. 10'!N665</f>
        <v>0</v>
      </c>
    </row>
    <row r="1025" spans="1:13" ht="21.75" customHeight="1" hidden="1">
      <c r="A1025" s="69" t="s">
        <v>72</v>
      </c>
      <c r="B1025" s="96" t="s">
        <v>420</v>
      </c>
      <c r="C1025" s="96" t="s">
        <v>325</v>
      </c>
      <c r="D1025" s="96" t="s">
        <v>146</v>
      </c>
      <c r="E1025" s="96" t="s">
        <v>725</v>
      </c>
      <c r="F1025" s="96" t="s">
        <v>678</v>
      </c>
      <c r="G1025" s="97" t="s">
        <v>73</v>
      </c>
      <c r="H1025" s="74">
        <f>'Пр. 10'!I680+'Пр. 10'!I354</f>
        <v>0</v>
      </c>
      <c r="I1025" s="74">
        <f>'Пр. 10'!J680+'Пр. 10'!J354</f>
        <v>0</v>
      </c>
      <c r="J1025" s="74">
        <f>'Пр. 10'!K680+'Пр. 10'!K354</f>
        <v>0</v>
      </c>
      <c r="K1025" s="74">
        <f>'Пр. 10'!L680+'Пр. 10'!L354</f>
        <v>0</v>
      </c>
      <c r="L1025" s="74">
        <f>'Пр. 10'!M680+'Пр. 10'!M354</f>
        <v>0</v>
      </c>
      <c r="M1025" s="74">
        <f>'Пр. 10'!N680+'Пр. 10'!N354</f>
        <v>0</v>
      </c>
    </row>
    <row r="1026" spans="1:13" ht="25.5" customHeight="1" hidden="1">
      <c r="A1026" s="69" t="s">
        <v>74</v>
      </c>
      <c r="B1026" s="96" t="s">
        <v>420</v>
      </c>
      <c r="C1026" s="96" t="s">
        <v>325</v>
      </c>
      <c r="D1026" s="96" t="s">
        <v>146</v>
      </c>
      <c r="E1026" s="96" t="s">
        <v>725</v>
      </c>
      <c r="F1026" s="96" t="s">
        <v>678</v>
      </c>
      <c r="G1026" s="97" t="s">
        <v>75</v>
      </c>
      <c r="H1026" s="74">
        <f>'Пр. 10'!I686</f>
        <v>0</v>
      </c>
      <c r="I1026" s="74">
        <f>'Пр. 10'!J686</f>
        <v>0</v>
      </c>
      <c r="J1026" s="74">
        <f>'Пр. 10'!K686</f>
        <v>0</v>
      </c>
      <c r="K1026" s="74">
        <f>'Пр. 10'!L686</f>
        <v>0</v>
      </c>
      <c r="L1026" s="74">
        <f>'Пр. 10'!M686</f>
        <v>0</v>
      </c>
      <c r="M1026" s="74">
        <f>'Пр. 10'!N686</f>
        <v>0</v>
      </c>
    </row>
    <row r="1027" spans="1:13" ht="27.75" customHeight="1" hidden="1">
      <c r="A1027" s="109" t="s">
        <v>190</v>
      </c>
      <c r="B1027" s="96" t="s">
        <v>420</v>
      </c>
      <c r="C1027" s="96" t="s">
        <v>325</v>
      </c>
      <c r="D1027" s="96" t="s">
        <v>146</v>
      </c>
      <c r="E1027" s="96" t="s">
        <v>734</v>
      </c>
      <c r="F1027" s="96"/>
      <c r="G1027" s="97"/>
      <c r="H1027" s="74">
        <f aca="true" t="shared" si="445" ref="H1027:M1028">H1028</f>
        <v>0</v>
      </c>
      <c r="I1027" s="74">
        <f t="shared" si="445"/>
        <v>0</v>
      </c>
      <c r="J1027" s="74">
        <f t="shared" si="445"/>
        <v>0</v>
      </c>
      <c r="K1027" s="74">
        <f t="shared" si="445"/>
        <v>0</v>
      </c>
      <c r="L1027" s="74">
        <f t="shared" si="445"/>
        <v>0</v>
      </c>
      <c r="M1027" s="74">
        <f t="shared" si="445"/>
        <v>0</v>
      </c>
    </row>
    <row r="1028" spans="1:13" ht="27" customHeight="1" hidden="1">
      <c r="A1028" s="109" t="s">
        <v>677</v>
      </c>
      <c r="B1028" s="96" t="s">
        <v>420</v>
      </c>
      <c r="C1028" s="96" t="s">
        <v>325</v>
      </c>
      <c r="D1028" s="96" t="s">
        <v>146</v>
      </c>
      <c r="E1028" s="96" t="s">
        <v>734</v>
      </c>
      <c r="F1028" s="96" t="s">
        <v>678</v>
      </c>
      <c r="G1028" s="97"/>
      <c r="H1028" s="74">
        <f t="shared" si="445"/>
        <v>0</v>
      </c>
      <c r="I1028" s="74">
        <f t="shared" si="445"/>
        <v>0</v>
      </c>
      <c r="J1028" s="74">
        <f t="shared" si="445"/>
        <v>0</v>
      </c>
      <c r="K1028" s="74">
        <f t="shared" si="445"/>
        <v>0</v>
      </c>
      <c r="L1028" s="74">
        <f t="shared" si="445"/>
        <v>0</v>
      </c>
      <c r="M1028" s="74">
        <f t="shared" si="445"/>
        <v>0</v>
      </c>
    </row>
    <row r="1029" spans="1:13" ht="30.75" customHeight="1" hidden="1">
      <c r="A1029" s="109" t="s">
        <v>98</v>
      </c>
      <c r="B1029" s="96" t="s">
        <v>420</v>
      </c>
      <c r="C1029" s="96" t="s">
        <v>325</v>
      </c>
      <c r="D1029" s="96" t="s">
        <v>146</v>
      </c>
      <c r="E1029" s="96" t="s">
        <v>734</v>
      </c>
      <c r="F1029" s="96" t="s">
        <v>678</v>
      </c>
      <c r="G1029" s="97" t="s">
        <v>99</v>
      </c>
      <c r="H1029" s="74">
        <f>'Пр. 10'!I699</f>
        <v>0</v>
      </c>
      <c r="I1029" s="74">
        <f>'Пр. 10'!J699</f>
        <v>0</v>
      </c>
      <c r="J1029" s="74">
        <f>'Пр. 10'!K699</f>
        <v>0</v>
      </c>
      <c r="K1029" s="74">
        <f>'Пр. 10'!L699</f>
        <v>0</v>
      </c>
      <c r="L1029" s="74">
        <f>'Пр. 10'!M699</f>
        <v>0</v>
      </c>
      <c r="M1029" s="74">
        <f>'Пр. 10'!N699</f>
        <v>0</v>
      </c>
    </row>
    <row r="1030" spans="1:13" ht="24.75" customHeight="1" hidden="1">
      <c r="A1030" s="106" t="s">
        <v>978</v>
      </c>
      <c r="B1030" s="97" t="s">
        <v>420</v>
      </c>
      <c r="C1030" s="97" t="s">
        <v>325</v>
      </c>
      <c r="D1030" s="97" t="s">
        <v>146</v>
      </c>
      <c r="E1030" s="97" t="s">
        <v>970</v>
      </c>
      <c r="F1030" s="114"/>
      <c r="G1030" s="285"/>
      <c r="H1030" s="286">
        <f aca="true" t="shared" si="446" ref="H1030:M1030">H1031+H1034</f>
        <v>0</v>
      </c>
      <c r="I1030" s="286">
        <f t="shared" si="446"/>
        <v>0</v>
      </c>
      <c r="J1030" s="286">
        <f t="shared" si="446"/>
        <v>0</v>
      </c>
      <c r="K1030" s="286">
        <f t="shared" si="446"/>
        <v>0</v>
      </c>
      <c r="L1030" s="286">
        <f t="shared" si="446"/>
        <v>0</v>
      </c>
      <c r="M1030" s="286">
        <f t="shared" si="446"/>
        <v>0</v>
      </c>
    </row>
    <row r="1031" spans="1:13" ht="32.25" customHeight="1" hidden="1">
      <c r="A1031" s="108" t="s">
        <v>670</v>
      </c>
      <c r="B1031" s="97" t="s">
        <v>420</v>
      </c>
      <c r="C1031" s="97" t="s">
        <v>325</v>
      </c>
      <c r="D1031" s="97" t="s">
        <v>146</v>
      </c>
      <c r="E1031" s="97" t="s">
        <v>970</v>
      </c>
      <c r="F1031" s="114">
        <v>200</v>
      </c>
      <c r="G1031" s="285"/>
      <c r="H1031" s="286">
        <f aca="true" t="shared" si="447" ref="H1031:M1031">H1032+H1033</f>
        <v>0</v>
      </c>
      <c r="I1031" s="286">
        <f t="shared" si="447"/>
        <v>0</v>
      </c>
      <c r="J1031" s="286">
        <f t="shared" si="447"/>
        <v>0</v>
      </c>
      <c r="K1031" s="286">
        <f t="shared" si="447"/>
        <v>0</v>
      </c>
      <c r="L1031" s="286">
        <f t="shared" si="447"/>
        <v>0</v>
      </c>
      <c r="M1031" s="286">
        <f t="shared" si="447"/>
        <v>0</v>
      </c>
    </row>
    <row r="1032" spans="1:13" ht="25.5" customHeight="1" hidden="1">
      <c r="A1032" s="99" t="s">
        <v>51</v>
      </c>
      <c r="B1032" s="97" t="s">
        <v>420</v>
      </c>
      <c r="C1032" s="97" t="s">
        <v>325</v>
      </c>
      <c r="D1032" s="97" t="s">
        <v>146</v>
      </c>
      <c r="E1032" s="97" t="s">
        <v>970</v>
      </c>
      <c r="F1032" s="114">
        <v>200</v>
      </c>
      <c r="G1032" s="97" t="s">
        <v>52</v>
      </c>
      <c r="H1032" s="74">
        <f>'Пр. 10'!I136</f>
        <v>0</v>
      </c>
      <c r="I1032" s="74">
        <f>'Пр. 10'!J136</f>
        <v>0</v>
      </c>
      <c r="J1032" s="74">
        <f>'Пр. 10'!K136</f>
        <v>0</v>
      </c>
      <c r="K1032" s="74">
        <f>'Пр. 10'!L136</f>
        <v>0</v>
      </c>
      <c r="L1032" s="74">
        <f>'Пр. 10'!M136</f>
        <v>0</v>
      </c>
      <c r="M1032" s="74">
        <f>'Пр. 10'!N136</f>
        <v>0</v>
      </c>
    </row>
    <row r="1033" spans="1:13" ht="30.75" customHeight="1" hidden="1">
      <c r="A1033" s="88" t="s">
        <v>94</v>
      </c>
      <c r="B1033" s="97" t="s">
        <v>420</v>
      </c>
      <c r="C1033" s="97" t="s">
        <v>325</v>
      </c>
      <c r="D1033" s="97" t="s">
        <v>146</v>
      </c>
      <c r="E1033" s="97" t="s">
        <v>970</v>
      </c>
      <c r="F1033" s="114">
        <v>200</v>
      </c>
      <c r="G1033" s="97" t="s">
        <v>95</v>
      </c>
      <c r="H1033" s="74">
        <f>'Пр. 10'!I1072</f>
        <v>0</v>
      </c>
      <c r="I1033" s="74">
        <f>'Пр. 10'!J1072</f>
        <v>0</v>
      </c>
      <c r="J1033" s="74">
        <f>'Пр. 10'!K1072</f>
        <v>0</v>
      </c>
      <c r="K1033" s="74">
        <f>'Пр. 10'!L1072</f>
        <v>0</v>
      </c>
      <c r="L1033" s="74">
        <f>'Пр. 10'!M1072</f>
        <v>0</v>
      </c>
      <c r="M1033" s="74">
        <f>'Пр. 10'!N1072</f>
        <v>0</v>
      </c>
    </row>
    <row r="1034" spans="1:13" ht="35.25" customHeight="1" hidden="1">
      <c r="A1034" s="109" t="s">
        <v>677</v>
      </c>
      <c r="B1034" s="97" t="s">
        <v>420</v>
      </c>
      <c r="C1034" s="97" t="s">
        <v>325</v>
      </c>
      <c r="D1034" s="97" t="s">
        <v>146</v>
      </c>
      <c r="E1034" s="97" t="s">
        <v>970</v>
      </c>
      <c r="F1034" s="114">
        <v>500</v>
      </c>
      <c r="G1034" s="285"/>
      <c r="H1034" s="74">
        <f aca="true" t="shared" si="448" ref="H1034:M1034">H1035</f>
        <v>0</v>
      </c>
      <c r="I1034" s="74">
        <f t="shared" si="448"/>
        <v>0</v>
      </c>
      <c r="J1034" s="74">
        <f t="shared" si="448"/>
        <v>0</v>
      </c>
      <c r="K1034" s="74">
        <f t="shared" si="448"/>
        <v>0</v>
      </c>
      <c r="L1034" s="74">
        <f t="shared" si="448"/>
        <v>0</v>
      </c>
      <c r="M1034" s="74">
        <f t="shared" si="448"/>
        <v>0</v>
      </c>
    </row>
    <row r="1035" spans="1:13" ht="33.75" customHeight="1" hidden="1">
      <c r="A1035" s="109" t="s">
        <v>398</v>
      </c>
      <c r="B1035" s="97" t="s">
        <v>420</v>
      </c>
      <c r="C1035" s="97" t="s">
        <v>325</v>
      </c>
      <c r="D1035" s="97" t="s">
        <v>146</v>
      </c>
      <c r="E1035" s="97" t="s">
        <v>970</v>
      </c>
      <c r="F1035" s="114">
        <v>500</v>
      </c>
      <c r="G1035" s="97" t="s">
        <v>44</v>
      </c>
      <c r="H1035" s="74">
        <f>'Пр. 10'!I600</f>
        <v>0</v>
      </c>
      <c r="I1035" s="74">
        <f>'Пр. 10'!J600</f>
        <v>0</v>
      </c>
      <c r="J1035" s="74">
        <f>'Пр. 10'!K600</f>
        <v>0</v>
      </c>
      <c r="K1035" s="74">
        <f>'Пр. 10'!L600</f>
        <v>0</v>
      </c>
      <c r="L1035" s="74">
        <f>'Пр. 10'!M600</f>
        <v>0</v>
      </c>
      <c r="M1035" s="74">
        <f>'Пр. 10'!N600</f>
        <v>0</v>
      </c>
    </row>
    <row r="1036" spans="1:13" ht="33" customHeight="1">
      <c r="A1036" s="99" t="s">
        <v>410</v>
      </c>
      <c r="B1036" s="97" t="s">
        <v>420</v>
      </c>
      <c r="C1036" s="114">
        <v>9</v>
      </c>
      <c r="D1036" s="97" t="s">
        <v>146</v>
      </c>
      <c r="E1036" s="97" t="s">
        <v>411</v>
      </c>
      <c r="F1036" s="114"/>
      <c r="G1036" s="97"/>
      <c r="H1036" s="74">
        <f aca="true" t="shared" si="449" ref="H1036:M1037">H1037</f>
        <v>2600</v>
      </c>
      <c r="I1036" s="74">
        <f t="shared" si="449"/>
        <v>2600</v>
      </c>
      <c r="J1036" s="74">
        <f t="shared" si="449"/>
        <v>2720.4</v>
      </c>
      <c r="K1036" s="74">
        <f t="shared" si="449"/>
        <v>2720.4</v>
      </c>
      <c r="L1036" s="74">
        <f t="shared" si="449"/>
        <v>2852.8</v>
      </c>
      <c r="M1036" s="74">
        <f t="shared" si="449"/>
        <v>2852.8</v>
      </c>
    </row>
    <row r="1037" spans="1:13" ht="35.25" customHeight="1">
      <c r="A1037" s="99" t="s">
        <v>670</v>
      </c>
      <c r="B1037" s="97" t="s">
        <v>420</v>
      </c>
      <c r="C1037" s="114">
        <v>9</v>
      </c>
      <c r="D1037" s="97" t="s">
        <v>146</v>
      </c>
      <c r="E1037" s="97" t="s">
        <v>411</v>
      </c>
      <c r="F1037" s="114">
        <v>200</v>
      </c>
      <c r="G1037" s="97"/>
      <c r="H1037" s="74">
        <f t="shared" si="449"/>
        <v>2600</v>
      </c>
      <c r="I1037" s="74">
        <f t="shared" si="449"/>
        <v>2600</v>
      </c>
      <c r="J1037" s="74">
        <f t="shared" si="449"/>
        <v>2720.4</v>
      </c>
      <c r="K1037" s="74">
        <f t="shared" si="449"/>
        <v>2720.4</v>
      </c>
      <c r="L1037" s="74">
        <f t="shared" si="449"/>
        <v>2852.8</v>
      </c>
      <c r="M1037" s="74">
        <f t="shared" si="449"/>
        <v>2852.8</v>
      </c>
    </row>
    <row r="1038" spans="1:13" ht="18" customHeight="1">
      <c r="A1038" s="99" t="s">
        <v>458</v>
      </c>
      <c r="B1038" s="97" t="s">
        <v>420</v>
      </c>
      <c r="C1038" s="114">
        <v>9</v>
      </c>
      <c r="D1038" s="97" t="s">
        <v>146</v>
      </c>
      <c r="E1038" s="97" t="s">
        <v>411</v>
      </c>
      <c r="F1038" s="114">
        <v>200</v>
      </c>
      <c r="G1038" s="97" t="s">
        <v>77</v>
      </c>
      <c r="H1038" s="74">
        <f>'Пр. 10'!I383</f>
        <v>2600</v>
      </c>
      <c r="I1038" s="74">
        <f>'Пр. 10'!J383</f>
        <v>2600</v>
      </c>
      <c r="J1038" s="74">
        <f>'Пр. 10'!K383</f>
        <v>2720.4</v>
      </c>
      <c r="K1038" s="74">
        <f>'Пр. 10'!L383</f>
        <v>2720.4</v>
      </c>
      <c r="L1038" s="74">
        <f>'Пр. 10'!M383</f>
        <v>2852.8</v>
      </c>
      <c r="M1038" s="74">
        <f>'Пр. 10'!N383</f>
        <v>2852.8</v>
      </c>
    </row>
    <row r="1039" spans="1:13" ht="35.25" customHeight="1" hidden="1">
      <c r="A1039" s="99" t="s">
        <v>459</v>
      </c>
      <c r="B1039" s="97" t="s">
        <v>420</v>
      </c>
      <c r="C1039" s="114">
        <v>9</v>
      </c>
      <c r="D1039" s="97" t="s">
        <v>146</v>
      </c>
      <c r="E1039" s="97" t="s">
        <v>460</v>
      </c>
      <c r="F1039" s="96"/>
      <c r="G1039" s="97"/>
      <c r="H1039" s="74">
        <f aca="true" t="shared" si="450" ref="H1039:M1039">H1040</f>
        <v>0</v>
      </c>
      <c r="I1039" s="74">
        <f t="shared" si="450"/>
        <v>0</v>
      </c>
      <c r="J1039" s="74">
        <f t="shared" si="450"/>
        <v>0</v>
      </c>
      <c r="K1039" s="74">
        <f t="shared" si="450"/>
        <v>0</v>
      </c>
      <c r="L1039" s="74">
        <f t="shared" si="450"/>
        <v>0</v>
      </c>
      <c r="M1039" s="74">
        <f t="shared" si="450"/>
        <v>0</v>
      </c>
    </row>
    <row r="1040" spans="1:13" ht="27.75" customHeight="1" hidden="1">
      <c r="A1040" s="100" t="s">
        <v>677</v>
      </c>
      <c r="B1040" s="97" t="s">
        <v>420</v>
      </c>
      <c r="C1040" s="114">
        <v>9</v>
      </c>
      <c r="D1040" s="97" t="s">
        <v>146</v>
      </c>
      <c r="E1040" s="97" t="s">
        <v>460</v>
      </c>
      <c r="F1040" s="96" t="s">
        <v>678</v>
      </c>
      <c r="G1040" s="97"/>
      <c r="H1040" s="74">
        <f aca="true" t="shared" si="451" ref="H1040:M1040">H1041+H1042+H1043+H1044+H1045+H1046</f>
        <v>0</v>
      </c>
      <c r="I1040" s="74">
        <f t="shared" si="451"/>
        <v>0</v>
      </c>
      <c r="J1040" s="74">
        <f t="shared" si="451"/>
        <v>0</v>
      </c>
      <c r="K1040" s="74">
        <f t="shared" si="451"/>
        <v>0</v>
      </c>
      <c r="L1040" s="74">
        <f t="shared" si="451"/>
        <v>0</v>
      </c>
      <c r="M1040" s="74">
        <f t="shared" si="451"/>
        <v>0</v>
      </c>
    </row>
    <row r="1041" spans="1:13" ht="51.75" customHeight="1" hidden="1">
      <c r="A1041" s="100" t="s">
        <v>398</v>
      </c>
      <c r="B1041" s="97" t="s">
        <v>420</v>
      </c>
      <c r="C1041" s="114">
        <v>9</v>
      </c>
      <c r="D1041" s="97" t="s">
        <v>146</v>
      </c>
      <c r="E1041" s="97" t="s">
        <v>460</v>
      </c>
      <c r="F1041" s="96" t="s">
        <v>678</v>
      </c>
      <c r="G1041" s="97" t="s">
        <v>44</v>
      </c>
      <c r="H1041" s="74">
        <f>'Пр. 10'!I602</f>
        <v>0</v>
      </c>
      <c r="I1041" s="74">
        <f>'Пр. 10'!J602</f>
        <v>0</v>
      </c>
      <c r="J1041" s="74">
        <f>'Пр. 10'!K602</f>
        <v>0</v>
      </c>
      <c r="K1041" s="74">
        <f>'Пр. 10'!L602</f>
        <v>0</v>
      </c>
      <c r="L1041" s="74">
        <f>'Пр. 10'!M602</f>
        <v>0</v>
      </c>
      <c r="M1041" s="74">
        <f>'Пр. 10'!N602</f>
        <v>0</v>
      </c>
    </row>
    <row r="1042" spans="1:13" ht="24" customHeight="1" hidden="1">
      <c r="A1042" s="99" t="s">
        <v>51</v>
      </c>
      <c r="B1042" s="97" t="s">
        <v>420</v>
      </c>
      <c r="C1042" s="114">
        <v>9</v>
      </c>
      <c r="D1042" s="97" t="s">
        <v>146</v>
      </c>
      <c r="E1042" s="97" t="s">
        <v>460</v>
      </c>
      <c r="F1042" s="96" t="s">
        <v>678</v>
      </c>
      <c r="G1042" s="97" t="s">
        <v>52</v>
      </c>
      <c r="H1042" s="74">
        <f>'Пр. 10'!I647</f>
        <v>0</v>
      </c>
      <c r="I1042" s="74">
        <f>'Пр. 10'!J647</f>
        <v>0</v>
      </c>
      <c r="J1042" s="74">
        <f>'Пр. 10'!K647</f>
        <v>0</v>
      </c>
      <c r="K1042" s="74">
        <f>'Пр. 10'!L647</f>
        <v>0</v>
      </c>
      <c r="L1042" s="74">
        <f>'Пр. 10'!M647</f>
        <v>0</v>
      </c>
      <c r="M1042" s="74">
        <f>'Пр. 10'!N647</f>
        <v>0</v>
      </c>
    </row>
    <row r="1043" spans="1:13" ht="22.5" customHeight="1" hidden="1">
      <c r="A1043" s="132" t="s">
        <v>62</v>
      </c>
      <c r="B1043" s="97" t="s">
        <v>420</v>
      </c>
      <c r="C1043" s="114">
        <v>9</v>
      </c>
      <c r="D1043" s="97" t="s">
        <v>146</v>
      </c>
      <c r="E1043" s="97" t="s">
        <v>460</v>
      </c>
      <c r="F1043" s="96" t="s">
        <v>678</v>
      </c>
      <c r="G1043" s="97" t="s">
        <v>63</v>
      </c>
      <c r="H1043" s="74">
        <f>'Пр. 10'!I667</f>
        <v>0</v>
      </c>
      <c r="I1043" s="74">
        <f>'Пр. 10'!J667</f>
        <v>0</v>
      </c>
      <c r="J1043" s="74">
        <f>'Пр. 10'!K667</f>
        <v>0</v>
      </c>
      <c r="K1043" s="74">
        <f>'Пр. 10'!L667</f>
        <v>0</v>
      </c>
      <c r="L1043" s="74">
        <f>'Пр. 10'!M667</f>
        <v>0</v>
      </c>
      <c r="M1043" s="74">
        <f>'Пр. 10'!N667</f>
        <v>0</v>
      </c>
    </row>
    <row r="1044" spans="1:13" ht="23.25" customHeight="1" hidden="1">
      <c r="A1044" s="22" t="s">
        <v>74</v>
      </c>
      <c r="B1044" s="97" t="s">
        <v>420</v>
      </c>
      <c r="C1044" s="114">
        <v>9</v>
      </c>
      <c r="D1044" s="97" t="s">
        <v>146</v>
      </c>
      <c r="E1044" s="97" t="s">
        <v>460</v>
      </c>
      <c r="F1044" s="96" t="s">
        <v>678</v>
      </c>
      <c r="G1044" s="97" t="s">
        <v>75</v>
      </c>
      <c r="H1044" s="74">
        <f>'Пр. 10'!I688</f>
        <v>0</v>
      </c>
      <c r="I1044" s="74">
        <f>'Пр. 10'!J688</f>
        <v>0</v>
      </c>
      <c r="J1044" s="74">
        <f>'Пр. 10'!K688</f>
        <v>0</v>
      </c>
      <c r="K1044" s="74">
        <f>'Пр. 10'!L688</f>
        <v>0</v>
      </c>
      <c r="L1044" s="74">
        <f>'Пр. 10'!M688</f>
        <v>0</v>
      </c>
      <c r="M1044" s="74">
        <f>'Пр. 10'!N688</f>
        <v>0</v>
      </c>
    </row>
    <row r="1045" spans="1:13" ht="19.5" customHeight="1" hidden="1">
      <c r="A1045" s="22" t="s">
        <v>98</v>
      </c>
      <c r="B1045" s="97" t="s">
        <v>420</v>
      </c>
      <c r="C1045" s="114">
        <v>9</v>
      </c>
      <c r="D1045" s="97" t="s">
        <v>146</v>
      </c>
      <c r="E1045" s="97" t="s">
        <v>460</v>
      </c>
      <c r="F1045" s="96" t="s">
        <v>678</v>
      </c>
      <c r="G1045" s="97" t="s">
        <v>99</v>
      </c>
      <c r="H1045" s="74">
        <f>'Пр. 10'!I697</f>
        <v>0</v>
      </c>
      <c r="I1045" s="74">
        <f>'Пр. 10'!J697</f>
        <v>0</v>
      </c>
      <c r="J1045" s="74">
        <f>'Пр. 10'!K697</f>
        <v>0</v>
      </c>
      <c r="K1045" s="74">
        <f>'Пр. 10'!L697</f>
        <v>0</v>
      </c>
      <c r="L1045" s="74">
        <f>'Пр. 10'!M697</f>
        <v>0</v>
      </c>
      <c r="M1045" s="74">
        <f>'Пр. 10'!N697</f>
        <v>0</v>
      </c>
    </row>
    <row r="1046" spans="1:13" ht="20.25" customHeight="1" hidden="1">
      <c r="A1046" s="89" t="s">
        <v>126</v>
      </c>
      <c r="B1046" s="97" t="s">
        <v>420</v>
      </c>
      <c r="C1046" s="114">
        <v>9</v>
      </c>
      <c r="D1046" s="97" t="s">
        <v>146</v>
      </c>
      <c r="E1046" s="97" t="s">
        <v>460</v>
      </c>
      <c r="F1046" s="96" t="s">
        <v>678</v>
      </c>
      <c r="G1046" s="97" t="s">
        <v>127</v>
      </c>
      <c r="H1046" s="74">
        <f>'Пр. 10'!I729</f>
        <v>0</v>
      </c>
      <c r="I1046" s="74">
        <f>'Пр. 10'!J729</f>
        <v>0</v>
      </c>
      <c r="J1046" s="74">
        <f>'Пр. 10'!K729</f>
        <v>0</v>
      </c>
      <c r="K1046" s="74">
        <f>'Пр. 10'!L729</f>
        <v>0</v>
      </c>
      <c r="L1046" s="74">
        <f>'Пр. 10'!M729</f>
        <v>0</v>
      </c>
      <c r="M1046" s="74">
        <f>'Пр. 10'!N729</f>
        <v>0</v>
      </c>
    </row>
    <row r="1047" spans="1:13" ht="57" customHeight="1" hidden="1">
      <c r="A1047" s="99" t="s">
        <v>302</v>
      </c>
      <c r="B1047" s="97" t="s">
        <v>420</v>
      </c>
      <c r="C1047" s="114">
        <v>9</v>
      </c>
      <c r="D1047" s="97" t="s">
        <v>146</v>
      </c>
      <c r="E1047" s="96" t="s">
        <v>303</v>
      </c>
      <c r="F1047" s="96"/>
      <c r="G1047" s="97"/>
      <c r="H1047" s="74">
        <f aca="true" t="shared" si="452" ref="H1047:M1048">H1048</f>
        <v>0</v>
      </c>
      <c r="I1047" s="74">
        <f t="shared" si="452"/>
        <v>0</v>
      </c>
      <c r="J1047" s="74">
        <f t="shared" si="452"/>
        <v>0</v>
      </c>
      <c r="K1047" s="74">
        <f t="shared" si="452"/>
        <v>0</v>
      </c>
      <c r="L1047" s="74">
        <f t="shared" si="452"/>
        <v>0</v>
      </c>
      <c r="M1047" s="74">
        <f t="shared" si="452"/>
        <v>0</v>
      </c>
    </row>
    <row r="1048" spans="1:13" ht="19.5" customHeight="1" hidden="1">
      <c r="A1048" s="99" t="s">
        <v>671</v>
      </c>
      <c r="B1048" s="97" t="s">
        <v>420</v>
      </c>
      <c r="C1048" s="114">
        <v>9</v>
      </c>
      <c r="D1048" s="97" t="s">
        <v>146</v>
      </c>
      <c r="E1048" s="96" t="s">
        <v>303</v>
      </c>
      <c r="F1048" s="96" t="s">
        <v>672</v>
      </c>
      <c r="G1048" s="97"/>
      <c r="H1048" s="74">
        <f t="shared" si="452"/>
        <v>0</v>
      </c>
      <c r="I1048" s="74">
        <f t="shared" si="452"/>
        <v>0</v>
      </c>
      <c r="J1048" s="74">
        <f t="shared" si="452"/>
        <v>0</v>
      </c>
      <c r="K1048" s="74">
        <f t="shared" si="452"/>
        <v>0</v>
      </c>
      <c r="L1048" s="74">
        <f t="shared" si="452"/>
        <v>0</v>
      </c>
      <c r="M1048" s="74">
        <f t="shared" si="452"/>
        <v>0</v>
      </c>
    </row>
    <row r="1049" spans="1:13" ht="20.25" customHeight="1" hidden="1">
      <c r="A1049" s="99" t="s">
        <v>106</v>
      </c>
      <c r="B1049" s="97" t="s">
        <v>420</v>
      </c>
      <c r="C1049" s="114">
        <v>9</v>
      </c>
      <c r="D1049" s="97" t="s">
        <v>146</v>
      </c>
      <c r="E1049" s="96" t="s">
        <v>303</v>
      </c>
      <c r="F1049" s="96" t="s">
        <v>672</v>
      </c>
      <c r="G1049" s="97" t="s">
        <v>107</v>
      </c>
      <c r="H1049" s="74">
        <f>'Пр. 10'!I544</f>
        <v>0</v>
      </c>
      <c r="I1049" s="74">
        <f>'Пр. 10'!J544</f>
        <v>0</v>
      </c>
      <c r="J1049" s="74">
        <f>'Пр. 10'!K544</f>
        <v>0</v>
      </c>
      <c r="K1049" s="74">
        <f>'Пр. 10'!L544</f>
        <v>0</v>
      </c>
      <c r="L1049" s="74">
        <f>'Пр. 10'!M544</f>
        <v>0</v>
      </c>
      <c r="M1049" s="74">
        <f>'Пр. 10'!N544</f>
        <v>0</v>
      </c>
    </row>
    <row r="1050" spans="1:13" ht="69" customHeight="1" hidden="1">
      <c r="A1050" s="99" t="s">
        <v>304</v>
      </c>
      <c r="B1050" s="97" t="s">
        <v>420</v>
      </c>
      <c r="C1050" s="114">
        <v>9</v>
      </c>
      <c r="D1050" s="97" t="s">
        <v>146</v>
      </c>
      <c r="E1050" s="96" t="s">
        <v>305</v>
      </c>
      <c r="F1050" s="96"/>
      <c r="G1050" s="97"/>
      <c r="H1050" s="74">
        <f aca="true" t="shared" si="453" ref="H1050:M1051">H1051</f>
        <v>0</v>
      </c>
      <c r="I1050" s="74">
        <f t="shared" si="453"/>
        <v>0</v>
      </c>
      <c r="J1050" s="74">
        <f t="shared" si="453"/>
        <v>0</v>
      </c>
      <c r="K1050" s="74">
        <f t="shared" si="453"/>
        <v>0</v>
      </c>
      <c r="L1050" s="74">
        <f t="shared" si="453"/>
        <v>0</v>
      </c>
      <c r="M1050" s="74">
        <f t="shared" si="453"/>
        <v>0</v>
      </c>
    </row>
    <row r="1051" spans="1:13" ht="18.75" customHeight="1" hidden="1">
      <c r="A1051" s="99" t="s">
        <v>671</v>
      </c>
      <c r="B1051" s="97" t="s">
        <v>420</v>
      </c>
      <c r="C1051" s="114">
        <v>9</v>
      </c>
      <c r="D1051" s="97" t="s">
        <v>146</v>
      </c>
      <c r="E1051" s="96" t="s">
        <v>305</v>
      </c>
      <c r="F1051" s="96" t="s">
        <v>672</v>
      </c>
      <c r="G1051" s="97"/>
      <c r="H1051" s="74">
        <f t="shared" si="453"/>
        <v>0</v>
      </c>
      <c r="I1051" s="74">
        <f t="shared" si="453"/>
        <v>0</v>
      </c>
      <c r="J1051" s="74">
        <f t="shared" si="453"/>
        <v>0</v>
      </c>
      <c r="K1051" s="74">
        <f t="shared" si="453"/>
        <v>0</v>
      </c>
      <c r="L1051" s="74">
        <f t="shared" si="453"/>
        <v>0</v>
      </c>
      <c r="M1051" s="74">
        <f t="shared" si="453"/>
        <v>0</v>
      </c>
    </row>
    <row r="1052" spans="1:13" ht="24.75" customHeight="1" hidden="1">
      <c r="A1052" s="99" t="s">
        <v>106</v>
      </c>
      <c r="B1052" s="97" t="s">
        <v>420</v>
      </c>
      <c r="C1052" s="114">
        <v>9</v>
      </c>
      <c r="D1052" s="97" t="s">
        <v>146</v>
      </c>
      <c r="E1052" s="96" t="s">
        <v>305</v>
      </c>
      <c r="F1052" s="96" t="s">
        <v>672</v>
      </c>
      <c r="G1052" s="97" t="s">
        <v>107</v>
      </c>
      <c r="H1052" s="74">
        <f>'Пр. 10'!I546</f>
        <v>0</v>
      </c>
      <c r="I1052" s="74">
        <f>'Пр. 10'!J546</f>
        <v>0</v>
      </c>
      <c r="J1052" s="74">
        <f>'Пр. 10'!K546</f>
        <v>0</v>
      </c>
      <c r="K1052" s="74">
        <f>'Пр. 10'!L546</f>
        <v>0</v>
      </c>
      <c r="L1052" s="74">
        <f>'Пр. 10'!M546</f>
        <v>0</v>
      </c>
      <c r="M1052" s="74">
        <f>'Пр. 10'!N546</f>
        <v>0</v>
      </c>
    </row>
    <row r="1053" spans="1:13" ht="41.25" customHeight="1" hidden="1">
      <c r="A1053" s="99" t="s">
        <v>306</v>
      </c>
      <c r="B1053" s="97" t="s">
        <v>420</v>
      </c>
      <c r="C1053" s="114">
        <v>9</v>
      </c>
      <c r="D1053" s="97" t="s">
        <v>146</v>
      </c>
      <c r="E1053" s="96" t="s">
        <v>307</v>
      </c>
      <c r="F1053" s="96"/>
      <c r="G1053" s="97"/>
      <c r="H1053" s="74">
        <f aca="true" t="shared" si="454" ref="H1053:M1054">H1054</f>
        <v>0</v>
      </c>
      <c r="I1053" s="74">
        <f t="shared" si="454"/>
        <v>0</v>
      </c>
      <c r="J1053" s="74">
        <f t="shared" si="454"/>
        <v>0</v>
      </c>
      <c r="K1053" s="74">
        <f t="shared" si="454"/>
        <v>0</v>
      </c>
      <c r="L1053" s="74">
        <f t="shared" si="454"/>
        <v>0</v>
      </c>
      <c r="M1053" s="74">
        <f t="shared" si="454"/>
        <v>0</v>
      </c>
    </row>
    <row r="1054" spans="1:13" ht="30.75" customHeight="1" hidden="1">
      <c r="A1054" s="99" t="s">
        <v>671</v>
      </c>
      <c r="B1054" s="97" t="s">
        <v>420</v>
      </c>
      <c r="C1054" s="114">
        <v>9</v>
      </c>
      <c r="D1054" s="97" t="s">
        <v>146</v>
      </c>
      <c r="E1054" s="96" t="s">
        <v>307</v>
      </c>
      <c r="F1054" s="96" t="s">
        <v>672</v>
      </c>
      <c r="G1054" s="97"/>
      <c r="H1054" s="74">
        <f t="shared" si="454"/>
        <v>0</v>
      </c>
      <c r="I1054" s="74">
        <f t="shared" si="454"/>
        <v>0</v>
      </c>
      <c r="J1054" s="74">
        <f t="shared" si="454"/>
        <v>0</v>
      </c>
      <c r="K1054" s="74">
        <f t="shared" si="454"/>
        <v>0</v>
      </c>
      <c r="L1054" s="74">
        <f t="shared" si="454"/>
        <v>0</v>
      </c>
      <c r="M1054" s="74">
        <f t="shared" si="454"/>
        <v>0</v>
      </c>
    </row>
    <row r="1055" spans="1:13" ht="27.75" customHeight="1" hidden="1">
      <c r="A1055" s="99" t="s">
        <v>106</v>
      </c>
      <c r="B1055" s="97" t="s">
        <v>420</v>
      </c>
      <c r="C1055" s="114">
        <v>9</v>
      </c>
      <c r="D1055" s="97" t="s">
        <v>146</v>
      </c>
      <c r="E1055" s="96" t="s">
        <v>307</v>
      </c>
      <c r="F1055" s="96" t="s">
        <v>672</v>
      </c>
      <c r="G1055" s="97" t="s">
        <v>107</v>
      </c>
      <c r="H1055" s="74">
        <f>'Пр. 10'!I548</f>
        <v>0</v>
      </c>
      <c r="I1055" s="74">
        <f>'Пр. 10'!J548</f>
        <v>0</v>
      </c>
      <c r="J1055" s="74">
        <f>'Пр. 10'!K548</f>
        <v>0</v>
      </c>
      <c r="K1055" s="74">
        <f>'Пр. 10'!L548</f>
        <v>0</v>
      </c>
      <c r="L1055" s="74">
        <f>'Пр. 10'!M548</f>
        <v>0</v>
      </c>
      <c r="M1055" s="74">
        <f>'Пр. 10'!N548</f>
        <v>0</v>
      </c>
    </row>
    <row r="1056" spans="1:13" ht="25.5" customHeight="1" hidden="1">
      <c r="A1056" s="99" t="s">
        <v>308</v>
      </c>
      <c r="B1056" s="97" t="s">
        <v>420</v>
      </c>
      <c r="C1056" s="114">
        <v>9</v>
      </c>
      <c r="D1056" s="97" t="s">
        <v>146</v>
      </c>
      <c r="E1056" s="96" t="s">
        <v>309</v>
      </c>
      <c r="F1056" s="96"/>
      <c r="G1056" s="97"/>
      <c r="H1056" s="74">
        <f aca="true" t="shared" si="455" ref="H1056:M1057">H1057</f>
        <v>0</v>
      </c>
      <c r="I1056" s="74">
        <f t="shared" si="455"/>
        <v>0</v>
      </c>
      <c r="J1056" s="74">
        <f t="shared" si="455"/>
        <v>0</v>
      </c>
      <c r="K1056" s="74">
        <f t="shared" si="455"/>
        <v>0</v>
      </c>
      <c r="L1056" s="74">
        <f t="shared" si="455"/>
        <v>0</v>
      </c>
      <c r="M1056" s="74">
        <f t="shared" si="455"/>
        <v>0</v>
      </c>
    </row>
    <row r="1057" spans="1:13" ht="29.25" customHeight="1" hidden="1">
      <c r="A1057" s="99" t="s">
        <v>671</v>
      </c>
      <c r="B1057" s="97" t="s">
        <v>420</v>
      </c>
      <c r="C1057" s="114">
        <v>9</v>
      </c>
      <c r="D1057" s="97" t="s">
        <v>146</v>
      </c>
      <c r="E1057" s="96" t="s">
        <v>309</v>
      </c>
      <c r="F1057" s="96" t="s">
        <v>672</v>
      </c>
      <c r="G1057" s="97"/>
      <c r="H1057" s="74">
        <f t="shared" si="455"/>
        <v>0</v>
      </c>
      <c r="I1057" s="74">
        <f t="shared" si="455"/>
        <v>0</v>
      </c>
      <c r="J1057" s="74">
        <f t="shared" si="455"/>
        <v>0</v>
      </c>
      <c r="K1057" s="74">
        <f t="shared" si="455"/>
        <v>0</v>
      </c>
      <c r="L1057" s="74">
        <f t="shared" si="455"/>
        <v>0</v>
      </c>
      <c r="M1057" s="74">
        <f t="shared" si="455"/>
        <v>0</v>
      </c>
    </row>
    <row r="1058" spans="1:13" ht="29.25" customHeight="1" hidden="1">
      <c r="A1058" s="99" t="s">
        <v>106</v>
      </c>
      <c r="B1058" s="97" t="s">
        <v>420</v>
      </c>
      <c r="C1058" s="114">
        <v>9</v>
      </c>
      <c r="D1058" s="97" t="s">
        <v>146</v>
      </c>
      <c r="E1058" s="96" t="s">
        <v>309</v>
      </c>
      <c r="F1058" s="96" t="s">
        <v>672</v>
      </c>
      <c r="G1058" s="97" t="s">
        <v>107</v>
      </c>
      <c r="H1058" s="74">
        <f>'Пр. 10'!I550</f>
        <v>0</v>
      </c>
      <c r="I1058" s="74">
        <f>'Пр. 10'!J550</f>
        <v>0</v>
      </c>
      <c r="J1058" s="74">
        <f>'Пр. 10'!K550</f>
        <v>0</v>
      </c>
      <c r="K1058" s="74">
        <f>'Пр. 10'!L550</f>
        <v>0</v>
      </c>
      <c r="L1058" s="74">
        <f>'Пр. 10'!M550</f>
        <v>0</v>
      </c>
      <c r="M1058" s="74">
        <f>'Пр. 10'!N550</f>
        <v>0</v>
      </c>
    </row>
    <row r="1059" spans="1:13" s="4" customFormat="1" ht="55.5" customHeight="1" hidden="1">
      <c r="A1059" s="133" t="s">
        <v>620</v>
      </c>
      <c r="B1059" s="96" t="s">
        <v>421</v>
      </c>
      <c r="C1059" s="96" t="s">
        <v>325</v>
      </c>
      <c r="D1059" s="96" t="s">
        <v>146</v>
      </c>
      <c r="E1059" s="96" t="s">
        <v>623</v>
      </c>
      <c r="F1059" s="96"/>
      <c r="G1059" s="97"/>
      <c r="H1059" s="74">
        <f aca="true" t="shared" si="456" ref="H1059:M1060">H1060</f>
        <v>0</v>
      </c>
      <c r="I1059" s="74">
        <f t="shared" si="456"/>
        <v>0</v>
      </c>
      <c r="J1059" s="116">
        <f t="shared" si="456"/>
        <v>0</v>
      </c>
      <c r="K1059" s="116">
        <f t="shared" si="456"/>
        <v>0</v>
      </c>
      <c r="L1059" s="116">
        <f t="shared" si="456"/>
        <v>0</v>
      </c>
      <c r="M1059" s="116">
        <f t="shared" si="456"/>
        <v>0</v>
      </c>
    </row>
    <row r="1060" spans="1:13" s="4" customFormat="1" ht="24.75" customHeight="1" hidden="1">
      <c r="A1060" s="100" t="s">
        <v>677</v>
      </c>
      <c r="B1060" s="96" t="s">
        <v>421</v>
      </c>
      <c r="C1060" s="96" t="s">
        <v>325</v>
      </c>
      <c r="D1060" s="96" t="s">
        <v>146</v>
      </c>
      <c r="E1060" s="96" t="s">
        <v>623</v>
      </c>
      <c r="F1060" s="96" t="s">
        <v>678</v>
      </c>
      <c r="G1060" s="97"/>
      <c r="H1060" s="74">
        <f t="shared" si="456"/>
        <v>0</v>
      </c>
      <c r="I1060" s="74">
        <f t="shared" si="456"/>
        <v>0</v>
      </c>
      <c r="J1060" s="74">
        <f t="shared" si="456"/>
        <v>0</v>
      </c>
      <c r="K1060" s="74">
        <f t="shared" si="456"/>
        <v>0</v>
      </c>
      <c r="L1060" s="74">
        <f t="shared" si="456"/>
        <v>0</v>
      </c>
      <c r="M1060" s="74">
        <f t="shared" si="456"/>
        <v>0</v>
      </c>
    </row>
    <row r="1061" spans="1:13" s="4" customFormat="1" ht="33.75" customHeight="1" hidden="1">
      <c r="A1061" s="22" t="s">
        <v>74</v>
      </c>
      <c r="B1061" s="96" t="s">
        <v>421</v>
      </c>
      <c r="C1061" s="96" t="s">
        <v>325</v>
      </c>
      <c r="D1061" s="96" t="s">
        <v>146</v>
      </c>
      <c r="E1061" s="96" t="s">
        <v>623</v>
      </c>
      <c r="F1061" s="96" t="s">
        <v>678</v>
      </c>
      <c r="G1061" s="97" t="s">
        <v>75</v>
      </c>
      <c r="H1061" s="74">
        <f>'Пр. 10'!I690</f>
        <v>0</v>
      </c>
      <c r="I1061" s="74">
        <f>'Пр. 10'!J690</f>
        <v>0</v>
      </c>
      <c r="J1061" s="74">
        <f>'Пр. 10'!K690</f>
        <v>0</v>
      </c>
      <c r="K1061" s="74">
        <f>'Пр. 10'!L690</f>
        <v>0</v>
      </c>
      <c r="L1061" s="74">
        <f>'Пр. 10'!M690</f>
        <v>0</v>
      </c>
      <c r="M1061" s="74">
        <f>'Пр. 10'!N690</f>
        <v>0</v>
      </c>
    </row>
    <row r="1062" spans="1:13" s="4" customFormat="1" ht="46.5" customHeight="1" hidden="1">
      <c r="A1062" s="112" t="s">
        <v>1048</v>
      </c>
      <c r="B1062" s="96" t="s">
        <v>420</v>
      </c>
      <c r="C1062" s="96" t="s">
        <v>325</v>
      </c>
      <c r="D1062" s="96" t="s">
        <v>146</v>
      </c>
      <c r="E1062" s="96" t="s">
        <v>1049</v>
      </c>
      <c r="F1062" s="96"/>
      <c r="G1062" s="97"/>
      <c r="H1062" s="74">
        <f aca="true" t="shared" si="457" ref="H1062:M1063">H1063</f>
        <v>0</v>
      </c>
      <c r="I1062" s="74">
        <f t="shared" si="457"/>
        <v>0</v>
      </c>
      <c r="J1062" s="74">
        <f t="shared" si="457"/>
        <v>0</v>
      </c>
      <c r="K1062" s="74">
        <f t="shared" si="457"/>
        <v>0</v>
      </c>
      <c r="L1062" s="74">
        <f t="shared" si="457"/>
        <v>0</v>
      </c>
      <c r="M1062" s="74">
        <f t="shared" si="457"/>
        <v>0</v>
      </c>
    </row>
    <row r="1063" spans="1:13" s="4" customFormat="1" ht="19.5" customHeight="1" hidden="1">
      <c r="A1063" s="109" t="s">
        <v>677</v>
      </c>
      <c r="B1063" s="96" t="s">
        <v>420</v>
      </c>
      <c r="C1063" s="96" t="s">
        <v>325</v>
      </c>
      <c r="D1063" s="96" t="s">
        <v>146</v>
      </c>
      <c r="E1063" s="96" t="s">
        <v>1049</v>
      </c>
      <c r="F1063" s="96" t="s">
        <v>678</v>
      </c>
      <c r="G1063" s="97"/>
      <c r="H1063" s="74">
        <f t="shared" si="457"/>
        <v>0</v>
      </c>
      <c r="I1063" s="74">
        <f t="shared" si="457"/>
        <v>0</v>
      </c>
      <c r="J1063" s="74">
        <f t="shared" si="457"/>
        <v>0</v>
      </c>
      <c r="K1063" s="74">
        <f t="shared" si="457"/>
        <v>0</v>
      </c>
      <c r="L1063" s="74">
        <f t="shared" si="457"/>
        <v>0</v>
      </c>
      <c r="M1063" s="74">
        <f t="shared" si="457"/>
        <v>0</v>
      </c>
    </row>
    <row r="1064" spans="1:13" s="4" customFormat="1" ht="21.75" customHeight="1" hidden="1">
      <c r="A1064" s="106" t="s">
        <v>62</v>
      </c>
      <c r="B1064" s="96" t="s">
        <v>420</v>
      </c>
      <c r="C1064" s="96" t="s">
        <v>325</v>
      </c>
      <c r="D1064" s="96" t="s">
        <v>146</v>
      </c>
      <c r="E1064" s="96" t="s">
        <v>1049</v>
      </c>
      <c r="F1064" s="96" t="s">
        <v>678</v>
      </c>
      <c r="G1064" s="97" t="s">
        <v>63</v>
      </c>
      <c r="H1064" s="74">
        <f>'Пр. 10'!I663</f>
        <v>0</v>
      </c>
      <c r="I1064" s="74">
        <f>'Пр. 10'!J663</f>
        <v>0</v>
      </c>
      <c r="J1064" s="74">
        <f>'Пр. 10'!K663</f>
        <v>0</v>
      </c>
      <c r="K1064" s="74">
        <f>'Пр. 10'!L663</f>
        <v>0</v>
      </c>
      <c r="L1064" s="74">
        <f>'Пр. 10'!M663</f>
        <v>0</v>
      </c>
      <c r="M1064" s="74">
        <f>'Пр. 10'!N663</f>
        <v>0</v>
      </c>
    </row>
    <row r="1065" spans="1:13" s="4" customFormat="1" ht="33.75" customHeight="1">
      <c r="A1065" s="403" t="s">
        <v>1364</v>
      </c>
      <c r="B1065" s="67" t="s">
        <v>420</v>
      </c>
      <c r="C1065" s="67" t="s">
        <v>325</v>
      </c>
      <c r="D1065" s="67" t="s">
        <v>1361</v>
      </c>
      <c r="E1065" s="67" t="s">
        <v>149</v>
      </c>
      <c r="F1065" s="96"/>
      <c r="G1065" s="97"/>
      <c r="H1065" s="36">
        <f aca="true" t="shared" si="458" ref="H1065:M1067">H1066</f>
        <v>9647.8</v>
      </c>
      <c r="I1065" s="36">
        <f t="shared" si="458"/>
        <v>0</v>
      </c>
      <c r="J1065" s="36">
        <f t="shared" si="458"/>
        <v>0</v>
      </c>
      <c r="K1065" s="36">
        <f t="shared" si="458"/>
        <v>0</v>
      </c>
      <c r="L1065" s="36">
        <f t="shared" si="458"/>
        <v>0</v>
      </c>
      <c r="M1065" s="36">
        <f t="shared" si="458"/>
        <v>0</v>
      </c>
    </row>
    <row r="1066" spans="1:13" s="4" customFormat="1" ht="54" customHeight="1">
      <c r="A1066" s="109" t="s">
        <v>1363</v>
      </c>
      <c r="B1066" s="96" t="s">
        <v>420</v>
      </c>
      <c r="C1066" s="96" t="s">
        <v>325</v>
      </c>
      <c r="D1066" s="96" t="s">
        <v>1361</v>
      </c>
      <c r="E1066" s="96" t="s">
        <v>1362</v>
      </c>
      <c r="F1066" s="96"/>
      <c r="G1066" s="97"/>
      <c r="H1066" s="74">
        <f t="shared" si="458"/>
        <v>9647.8</v>
      </c>
      <c r="I1066" s="74">
        <f t="shared" si="458"/>
        <v>0</v>
      </c>
      <c r="J1066" s="74">
        <f t="shared" si="458"/>
        <v>0</v>
      </c>
      <c r="K1066" s="74">
        <f t="shared" si="458"/>
        <v>0</v>
      </c>
      <c r="L1066" s="74">
        <f t="shared" si="458"/>
        <v>0</v>
      </c>
      <c r="M1066" s="74">
        <f t="shared" si="458"/>
        <v>0</v>
      </c>
    </row>
    <row r="1067" spans="1:13" s="4" customFormat="1" ht="21.75" customHeight="1">
      <c r="A1067" s="109" t="s">
        <v>677</v>
      </c>
      <c r="B1067" s="96" t="s">
        <v>420</v>
      </c>
      <c r="C1067" s="96" t="s">
        <v>325</v>
      </c>
      <c r="D1067" s="96" t="s">
        <v>1361</v>
      </c>
      <c r="E1067" s="96" t="s">
        <v>1362</v>
      </c>
      <c r="F1067" s="96" t="s">
        <v>678</v>
      </c>
      <c r="G1067" s="97"/>
      <c r="H1067" s="74">
        <f t="shared" si="458"/>
        <v>9647.8</v>
      </c>
      <c r="I1067" s="74">
        <f t="shared" si="458"/>
        <v>0</v>
      </c>
      <c r="J1067" s="74">
        <f t="shared" si="458"/>
        <v>0</v>
      </c>
      <c r="K1067" s="74">
        <f t="shared" si="458"/>
        <v>0</v>
      </c>
      <c r="L1067" s="74">
        <f t="shared" si="458"/>
        <v>0</v>
      </c>
      <c r="M1067" s="74">
        <f t="shared" si="458"/>
        <v>0</v>
      </c>
    </row>
    <row r="1068" spans="1:13" s="4" customFormat="1" ht="21.75" customHeight="1">
      <c r="A1068" s="22" t="s">
        <v>74</v>
      </c>
      <c r="B1068" s="96" t="s">
        <v>420</v>
      </c>
      <c r="C1068" s="96" t="s">
        <v>325</v>
      </c>
      <c r="D1068" s="96" t="s">
        <v>1361</v>
      </c>
      <c r="E1068" s="96" t="s">
        <v>1362</v>
      </c>
      <c r="F1068" s="96" t="s">
        <v>678</v>
      </c>
      <c r="G1068" s="97" t="s">
        <v>75</v>
      </c>
      <c r="H1068" s="74">
        <f>'Пр. 10'!I372</f>
        <v>9647.8</v>
      </c>
      <c r="I1068" s="74"/>
      <c r="J1068" s="74"/>
      <c r="K1068" s="74"/>
      <c r="L1068" s="74"/>
      <c r="M1068" s="74"/>
    </row>
    <row r="1069" spans="1:13" ht="15">
      <c r="A1069" s="523" t="s">
        <v>915</v>
      </c>
      <c r="B1069" s="524"/>
      <c r="C1069" s="524"/>
      <c r="D1069" s="524"/>
      <c r="E1069" s="524"/>
      <c r="F1069" s="524"/>
      <c r="G1069" s="525"/>
      <c r="H1069" s="118">
        <f aca="true" t="shared" si="459" ref="H1069:M1069">H14+H83+H120+H142+H225+H259+H504+H540+H624+H665+H692+H744+H781+H865</f>
        <v>2538941.6999999997</v>
      </c>
      <c r="I1069" s="118">
        <f t="shared" si="459"/>
        <v>1466679.2</v>
      </c>
      <c r="J1069" s="118">
        <f t="shared" si="459"/>
        <v>2515948.3999999994</v>
      </c>
      <c r="K1069" s="118">
        <f t="shared" si="459"/>
        <v>1526944.2999999998</v>
      </c>
      <c r="L1069" s="118">
        <f t="shared" si="459"/>
        <v>2496835.8999999994</v>
      </c>
      <c r="M1069" s="118">
        <f t="shared" si="459"/>
        <v>1507521.0999999996</v>
      </c>
    </row>
    <row r="1070" spans="1:13" ht="15">
      <c r="A1070" s="526" t="s">
        <v>913</v>
      </c>
      <c r="B1070" s="527"/>
      <c r="C1070" s="527"/>
      <c r="D1070" s="527"/>
      <c r="E1070" s="527"/>
      <c r="F1070" s="527"/>
      <c r="G1070" s="528"/>
      <c r="H1070" s="116"/>
      <c r="I1070" s="116"/>
      <c r="J1070" s="116">
        <f>'Пр. 10'!K1129</f>
        <v>26000</v>
      </c>
      <c r="K1070" s="116">
        <f>'Пр. 10'!L1129</f>
        <v>0</v>
      </c>
      <c r="L1070" s="116">
        <f>'Пр. 10'!M1129</f>
        <v>53000</v>
      </c>
      <c r="M1070" s="116">
        <f>'Пр. 10'!N1129</f>
        <v>0</v>
      </c>
    </row>
    <row r="1071" spans="1:13" ht="15">
      <c r="A1071" s="529" t="s">
        <v>914</v>
      </c>
      <c r="B1071" s="527"/>
      <c r="C1071" s="527"/>
      <c r="D1071" s="527"/>
      <c r="E1071" s="527"/>
      <c r="F1071" s="527"/>
      <c r="G1071" s="528"/>
      <c r="H1071" s="118">
        <f>'Пр. 10'!I1130</f>
        <v>2538941.7</v>
      </c>
      <c r="I1071" s="118">
        <f>'Пр. 10'!J1130</f>
        <v>1466679.2</v>
      </c>
      <c r="J1071" s="118">
        <f>'Пр. 10'!K1130</f>
        <v>2541948.4</v>
      </c>
      <c r="K1071" s="118">
        <f>'Пр. 10'!L1130</f>
        <v>1526944.3</v>
      </c>
      <c r="L1071" s="118">
        <f>'Пр. 10'!M1130</f>
        <v>2549835.8999999994</v>
      </c>
      <c r="M1071" s="118">
        <f>'Пр. 10'!N1130</f>
        <v>1507521.0999999999</v>
      </c>
    </row>
  </sheetData>
  <sheetProtection/>
  <mergeCells count="12">
    <mergeCell ref="A1071:G1071"/>
    <mergeCell ref="A8:L8"/>
    <mergeCell ref="H11:M11"/>
    <mergeCell ref="H12:I12"/>
    <mergeCell ref="J12:K12"/>
    <mergeCell ref="L12:M12"/>
    <mergeCell ref="A11:A13"/>
    <mergeCell ref="B11:E13"/>
    <mergeCell ref="F11:F13"/>
    <mergeCell ref="G11:G13"/>
    <mergeCell ref="A1069:G1069"/>
    <mergeCell ref="A1070:G1070"/>
  </mergeCells>
  <printOptions/>
  <pageMargins left="0.7086614173228347" right="0" top="0.5118110236220472" bottom="0.35433070866141736" header="0.31496062992125984" footer="0.31496062992125984"/>
  <pageSetup fitToHeight="56" horizontalDpi="600" verticalDpi="600" orientation="landscape" paperSize="9" scale="75" r:id="rId1"/>
  <headerFooter differentFirst="1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6"/>
  <sheetViews>
    <sheetView zoomScale="110" zoomScaleNormal="110" zoomScalePageLayoutView="0" workbookViewId="0" topLeftCell="A1">
      <selection activeCell="A1132" sqref="A1132:IV1136"/>
    </sheetView>
  </sheetViews>
  <sheetFormatPr defaultColWidth="8.8515625" defaultRowHeight="15"/>
  <cols>
    <col min="1" max="1" width="67.28125" style="253" customWidth="1"/>
    <col min="2" max="2" width="8.00390625" style="254" customWidth="1"/>
    <col min="3" max="3" width="6.8515625" style="153" customWidth="1"/>
    <col min="4" max="4" width="3.8515625" style="255" customWidth="1"/>
    <col min="5" max="5" width="3.00390625" style="255" customWidth="1"/>
    <col min="6" max="6" width="4.00390625" style="255" customWidth="1"/>
    <col min="7" max="7" width="6.8515625" style="255" customWidth="1"/>
    <col min="8" max="8" width="5.421875" style="153" customWidth="1"/>
    <col min="9" max="14" width="13.57421875" style="247" customWidth="1"/>
    <col min="15" max="15" width="10.140625" style="247" customWidth="1"/>
    <col min="16" max="16384" width="8.8515625" style="247" customWidth="1"/>
  </cols>
  <sheetData>
    <row r="1" spans="11:14" ht="15">
      <c r="K1" s="195"/>
      <c r="L1" s="195"/>
      <c r="M1" s="195"/>
      <c r="N1" s="195" t="s">
        <v>0</v>
      </c>
    </row>
    <row r="2" spans="8:14" ht="12.75" customHeight="1">
      <c r="H2" s="255"/>
      <c r="I2" s="196"/>
      <c r="J2" s="196"/>
      <c r="K2" s="196"/>
      <c r="L2" s="196"/>
      <c r="M2" s="196"/>
      <c r="N2" s="196" t="s">
        <v>1</v>
      </c>
    </row>
    <row r="3" spans="2:14" ht="12" customHeight="1">
      <c r="B3" s="256"/>
      <c r="I3" s="196"/>
      <c r="J3" s="196"/>
      <c r="K3" s="196"/>
      <c r="L3" s="196"/>
      <c r="M3" s="196"/>
      <c r="N3" s="196" t="s">
        <v>2</v>
      </c>
    </row>
    <row r="4" spans="2:14" ht="12" customHeight="1">
      <c r="B4" s="257"/>
      <c r="I4" s="196"/>
      <c r="J4" s="196"/>
      <c r="K4" s="196"/>
      <c r="L4" s="196"/>
      <c r="M4" s="196"/>
      <c r="N4" s="196" t="s">
        <v>1084</v>
      </c>
    </row>
    <row r="5" spans="13:14" ht="12.75" customHeight="1">
      <c r="M5" s="195"/>
      <c r="N5" s="195" t="s">
        <v>999</v>
      </c>
    </row>
    <row r="8" spans="1:14" s="153" customFormat="1" ht="45" customHeight="1">
      <c r="A8" s="531" t="s">
        <v>1293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</row>
    <row r="10" spans="1:14" ht="33" customHeight="1">
      <c r="A10" s="533" t="s">
        <v>129</v>
      </c>
      <c r="B10" s="532" t="s">
        <v>476</v>
      </c>
      <c r="C10" s="533" t="s">
        <v>145</v>
      </c>
      <c r="D10" s="454" t="s">
        <v>22</v>
      </c>
      <c r="E10" s="454"/>
      <c r="F10" s="454"/>
      <c r="G10" s="454"/>
      <c r="H10" s="454" t="s">
        <v>144</v>
      </c>
      <c r="I10" s="506" t="s">
        <v>1353</v>
      </c>
      <c r="J10" s="506"/>
      <c r="K10" s="506"/>
      <c r="L10" s="506"/>
      <c r="M10" s="506"/>
      <c r="N10" s="506"/>
    </row>
    <row r="11" spans="1:14" s="151" customFormat="1" ht="22.5" customHeight="1">
      <c r="A11" s="533"/>
      <c r="B11" s="532"/>
      <c r="C11" s="533"/>
      <c r="D11" s="454"/>
      <c r="E11" s="454"/>
      <c r="F11" s="454"/>
      <c r="G11" s="454"/>
      <c r="H11" s="454"/>
      <c r="I11" s="507" t="s">
        <v>736</v>
      </c>
      <c r="J11" s="507"/>
      <c r="K11" s="507" t="s">
        <v>998</v>
      </c>
      <c r="L11" s="507"/>
      <c r="M11" s="507" t="s">
        <v>1107</v>
      </c>
      <c r="N11" s="507"/>
    </row>
    <row r="12" spans="1:14" s="151" customFormat="1" ht="63" customHeight="1">
      <c r="A12" s="533"/>
      <c r="B12" s="532"/>
      <c r="C12" s="533"/>
      <c r="D12" s="454"/>
      <c r="E12" s="454"/>
      <c r="F12" s="454"/>
      <c r="G12" s="454"/>
      <c r="H12" s="454"/>
      <c r="I12" s="396" t="s">
        <v>1354</v>
      </c>
      <c r="J12" s="396" t="s">
        <v>1355</v>
      </c>
      <c r="K12" s="396" t="s">
        <v>1354</v>
      </c>
      <c r="L12" s="396" t="s">
        <v>1355</v>
      </c>
      <c r="M12" s="396" t="s">
        <v>1354</v>
      </c>
      <c r="N12" s="396" t="s">
        <v>1355</v>
      </c>
    </row>
    <row r="13" spans="1:14" s="259" customFormat="1" ht="28.5">
      <c r="A13" s="124" t="s">
        <v>132</v>
      </c>
      <c r="B13" s="258" t="s">
        <v>23</v>
      </c>
      <c r="C13" s="93"/>
      <c r="D13" s="67"/>
      <c r="E13" s="67"/>
      <c r="F13" s="67"/>
      <c r="G13" s="67"/>
      <c r="H13" s="67"/>
      <c r="I13" s="36">
        <f aca="true" t="shared" si="0" ref="I13:N13">I14+I137+I183+I302+I384+I455+I567+I499</f>
        <v>531582.9</v>
      </c>
      <c r="J13" s="36">
        <f t="shared" si="0"/>
        <v>131131.8</v>
      </c>
      <c r="K13" s="36">
        <f t="shared" si="0"/>
        <v>469879.20000000007</v>
      </c>
      <c r="L13" s="36">
        <f t="shared" si="0"/>
        <v>129670.6</v>
      </c>
      <c r="M13" s="36">
        <f t="shared" si="0"/>
        <v>477419.89999999997</v>
      </c>
      <c r="N13" s="36">
        <f t="shared" si="0"/>
        <v>122730.70000000001</v>
      </c>
    </row>
    <row r="14" spans="1:14" s="259" customFormat="1" ht="14.25">
      <c r="A14" s="124" t="s">
        <v>37</v>
      </c>
      <c r="B14" s="258" t="s">
        <v>23</v>
      </c>
      <c r="C14" s="93" t="s">
        <v>38</v>
      </c>
      <c r="D14" s="67"/>
      <c r="E14" s="67"/>
      <c r="F14" s="67"/>
      <c r="G14" s="67"/>
      <c r="H14" s="67"/>
      <c r="I14" s="36">
        <f aca="true" t="shared" si="1" ref="I14:N14">I15+I65+I71</f>
        <v>202491.9</v>
      </c>
      <c r="J14" s="36">
        <f t="shared" si="1"/>
        <v>23504.1</v>
      </c>
      <c r="K14" s="36">
        <f t="shared" si="1"/>
        <v>196236.6</v>
      </c>
      <c r="L14" s="36">
        <f t="shared" si="1"/>
        <v>24306.600000000002</v>
      </c>
      <c r="M14" s="36">
        <f t="shared" si="1"/>
        <v>196901.5</v>
      </c>
      <c r="N14" s="36">
        <f t="shared" si="1"/>
        <v>19891.000000000004</v>
      </c>
    </row>
    <row r="15" spans="1:14" s="259" customFormat="1" ht="42.75">
      <c r="A15" s="124" t="s">
        <v>167</v>
      </c>
      <c r="B15" s="258" t="s">
        <v>23</v>
      </c>
      <c r="C15" s="93" t="s">
        <v>44</v>
      </c>
      <c r="D15" s="67"/>
      <c r="E15" s="67"/>
      <c r="F15" s="67"/>
      <c r="G15" s="67"/>
      <c r="H15" s="67"/>
      <c r="I15" s="36">
        <f aca="true" t="shared" si="2" ref="I15:N15">I16+I21+I27+I32+I41</f>
        <v>134796.3</v>
      </c>
      <c r="J15" s="36">
        <f t="shared" si="2"/>
        <v>18179.8</v>
      </c>
      <c r="K15" s="36">
        <f t="shared" si="2"/>
        <v>130540</v>
      </c>
      <c r="L15" s="36">
        <f t="shared" si="2"/>
        <v>18764.800000000003</v>
      </c>
      <c r="M15" s="36">
        <f t="shared" si="2"/>
        <v>130979.00000000001</v>
      </c>
      <c r="N15" s="36">
        <f t="shared" si="2"/>
        <v>19016.600000000002</v>
      </c>
    </row>
    <row r="16" spans="1:14" s="259" customFormat="1" ht="42.75">
      <c r="A16" s="124" t="s">
        <v>158</v>
      </c>
      <c r="B16" s="258" t="s">
        <v>23</v>
      </c>
      <c r="C16" s="93" t="s">
        <v>44</v>
      </c>
      <c r="D16" s="67" t="s">
        <v>159</v>
      </c>
      <c r="E16" s="67" t="s">
        <v>147</v>
      </c>
      <c r="F16" s="67" t="s">
        <v>148</v>
      </c>
      <c r="G16" s="67" t="s">
        <v>149</v>
      </c>
      <c r="H16" s="67"/>
      <c r="I16" s="36">
        <f aca="true" t="shared" si="3" ref="I16:N17">I17</f>
        <v>276.5</v>
      </c>
      <c r="J16" s="36">
        <f t="shared" si="3"/>
        <v>276.5</v>
      </c>
      <c r="K16" s="36">
        <f t="shared" si="3"/>
        <v>295.2</v>
      </c>
      <c r="L16" s="36">
        <f t="shared" si="3"/>
        <v>295.2</v>
      </c>
      <c r="M16" s="36">
        <f t="shared" si="3"/>
        <v>307</v>
      </c>
      <c r="N16" s="36">
        <f t="shared" si="3"/>
        <v>307</v>
      </c>
    </row>
    <row r="17" spans="1:14" s="259" customFormat="1" ht="14.25">
      <c r="A17" s="121" t="s">
        <v>742</v>
      </c>
      <c r="B17" s="258" t="s">
        <v>23</v>
      </c>
      <c r="C17" s="93" t="s">
        <v>44</v>
      </c>
      <c r="D17" s="67" t="s">
        <v>159</v>
      </c>
      <c r="E17" s="67" t="s">
        <v>147</v>
      </c>
      <c r="F17" s="67" t="s">
        <v>159</v>
      </c>
      <c r="G17" s="67" t="s">
        <v>149</v>
      </c>
      <c r="H17" s="67"/>
      <c r="I17" s="36">
        <f t="shared" si="3"/>
        <v>276.5</v>
      </c>
      <c r="J17" s="36">
        <f t="shared" si="3"/>
        <v>276.5</v>
      </c>
      <c r="K17" s="36">
        <f t="shared" si="3"/>
        <v>295.2</v>
      </c>
      <c r="L17" s="36">
        <f t="shared" si="3"/>
        <v>295.2</v>
      </c>
      <c r="M17" s="36">
        <f t="shared" si="3"/>
        <v>307</v>
      </c>
      <c r="N17" s="36">
        <f t="shared" si="3"/>
        <v>307</v>
      </c>
    </row>
    <row r="18" spans="1:14" s="260" customFormat="1" ht="15">
      <c r="A18" s="109" t="s">
        <v>165</v>
      </c>
      <c r="B18" s="261" t="s">
        <v>23</v>
      </c>
      <c r="C18" s="97" t="s">
        <v>44</v>
      </c>
      <c r="D18" s="96" t="s">
        <v>159</v>
      </c>
      <c r="E18" s="96" t="s">
        <v>147</v>
      </c>
      <c r="F18" s="96" t="s">
        <v>159</v>
      </c>
      <c r="G18" s="96" t="s">
        <v>166</v>
      </c>
      <c r="H18" s="96"/>
      <c r="I18" s="74">
        <f aca="true" t="shared" si="4" ref="I18:N18">I19+I20</f>
        <v>276.5</v>
      </c>
      <c r="J18" s="74">
        <f t="shared" si="4"/>
        <v>276.5</v>
      </c>
      <c r="K18" s="74">
        <f t="shared" si="4"/>
        <v>295.2</v>
      </c>
      <c r="L18" s="74">
        <f t="shared" si="4"/>
        <v>295.2</v>
      </c>
      <c r="M18" s="74">
        <f t="shared" si="4"/>
        <v>307</v>
      </c>
      <c r="N18" s="74">
        <f t="shared" si="4"/>
        <v>307</v>
      </c>
    </row>
    <row r="19" spans="1:14" s="259" customFormat="1" ht="60">
      <c r="A19" s="106" t="s">
        <v>667</v>
      </c>
      <c r="B19" s="261" t="s">
        <v>23</v>
      </c>
      <c r="C19" s="97" t="s">
        <v>44</v>
      </c>
      <c r="D19" s="96" t="s">
        <v>159</v>
      </c>
      <c r="E19" s="96" t="s">
        <v>147</v>
      </c>
      <c r="F19" s="96" t="s">
        <v>159</v>
      </c>
      <c r="G19" s="96" t="s">
        <v>166</v>
      </c>
      <c r="H19" s="96" t="s">
        <v>668</v>
      </c>
      <c r="I19" s="74">
        <v>276.5</v>
      </c>
      <c r="J19" s="74">
        <v>276.5</v>
      </c>
      <c r="K19" s="74">
        <v>295.2</v>
      </c>
      <c r="L19" s="74">
        <v>295.2</v>
      </c>
      <c r="M19" s="74">
        <v>307</v>
      </c>
      <c r="N19" s="74">
        <v>307</v>
      </c>
    </row>
    <row r="20" spans="1:14" s="259" customFormat="1" ht="30" hidden="1">
      <c r="A20" s="106" t="s">
        <v>670</v>
      </c>
      <c r="B20" s="261" t="s">
        <v>23</v>
      </c>
      <c r="C20" s="97" t="s">
        <v>44</v>
      </c>
      <c r="D20" s="96" t="s">
        <v>159</v>
      </c>
      <c r="E20" s="96" t="s">
        <v>147</v>
      </c>
      <c r="F20" s="96" t="s">
        <v>159</v>
      </c>
      <c r="G20" s="96" t="s">
        <v>166</v>
      </c>
      <c r="H20" s="96" t="s">
        <v>669</v>
      </c>
      <c r="I20" s="74"/>
      <c r="J20" s="74"/>
      <c r="K20" s="74"/>
      <c r="L20" s="74"/>
      <c r="M20" s="74"/>
      <c r="N20" s="74"/>
    </row>
    <row r="21" spans="1:14" s="260" customFormat="1" ht="42.75">
      <c r="A21" s="124" t="s">
        <v>284</v>
      </c>
      <c r="B21" s="258" t="s">
        <v>23</v>
      </c>
      <c r="C21" s="93" t="s">
        <v>44</v>
      </c>
      <c r="D21" s="67" t="s">
        <v>285</v>
      </c>
      <c r="E21" s="67" t="s">
        <v>147</v>
      </c>
      <c r="F21" s="67" t="s">
        <v>148</v>
      </c>
      <c r="G21" s="67" t="s">
        <v>149</v>
      </c>
      <c r="H21" s="67"/>
      <c r="I21" s="36">
        <f aca="true" t="shared" si="5" ref="I21:N23">I22</f>
        <v>1105</v>
      </c>
      <c r="J21" s="36">
        <f t="shared" si="5"/>
        <v>1105</v>
      </c>
      <c r="K21" s="36">
        <f t="shared" si="5"/>
        <v>1179</v>
      </c>
      <c r="L21" s="36">
        <f t="shared" si="5"/>
        <v>1179</v>
      </c>
      <c r="M21" s="36">
        <f t="shared" si="5"/>
        <v>1226</v>
      </c>
      <c r="N21" s="36">
        <f t="shared" si="5"/>
        <v>1226</v>
      </c>
    </row>
    <row r="22" spans="1:14" s="259" customFormat="1" ht="42.75">
      <c r="A22" s="121" t="s">
        <v>461</v>
      </c>
      <c r="B22" s="258" t="s">
        <v>23</v>
      </c>
      <c r="C22" s="93" t="s">
        <v>44</v>
      </c>
      <c r="D22" s="67" t="s">
        <v>285</v>
      </c>
      <c r="E22" s="67" t="s">
        <v>134</v>
      </c>
      <c r="F22" s="67" t="s">
        <v>148</v>
      </c>
      <c r="G22" s="67" t="s">
        <v>149</v>
      </c>
      <c r="H22" s="67"/>
      <c r="I22" s="36">
        <f t="shared" si="5"/>
        <v>1105</v>
      </c>
      <c r="J22" s="36">
        <f t="shared" si="5"/>
        <v>1105</v>
      </c>
      <c r="K22" s="36">
        <f t="shared" si="5"/>
        <v>1179</v>
      </c>
      <c r="L22" s="36">
        <f t="shared" si="5"/>
        <v>1179</v>
      </c>
      <c r="M22" s="36">
        <f t="shared" si="5"/>
        <v>1226</v>
      </c>
      <c r="N22" s="36">
        <f t="shared" si="5"/>
        <v>1226</v>
      </c>
    </row>
    <row r="23" spans="1:14" s="259" customFormat="1" ht="50.25" customHeight="1">
      <c r="A23" s="122" t="s">
        <v>289</v>
      </c>
      <c r="B23" s="258" t="s">
        <v>23</v>
      </c>
      <c r="C23" s="93" t="s">
        <v>44</v>
      </c>
      <c r="D23" s="67" t="s">
        <v>285</v>
      </c>
      <c r="E23" s="67" t="s">
        <v>134</v>
      </c>
      <c r="F23" s="67" t="s">
        <v>146</v>
      </c>
      <c r="G23" s="67" t="s">
        <v>149</v>
      </c>
      <c r="H23" s="67"/>
      <c r="I23" s="36">
        <f t="shared" si="5"/>
        <v>1105</v>
      </c>
      <c r="J23" s="36">
        <f t="shared" si="5"/>
        <v>1105</v>
      </c>
      <c r="K23" s="36">
        <f t="shared" si="5"/>
        <v>1179</v>
      </c>
      <c r="L23" s="36">
        <f t="shared" si="5"/>
        <v>1179</v>
      </c>
      <c r="M23" s="36">
        <f t="shared" si="5"/>
        <v>1226</v>
      </c>
      <c r="N23" s="36">
        <f t="shared" si="5"/>
        <v>1226</v>
      </c>
    </row>
    <row r="24" spans="1:14" s="259" customFormat="1" ht="15">
      <c r="A24" s="112" t="s">
        <v>291</v>
      </c>
      <c r="B24" s="261" t="s">
        <v>23</v>
      </c>
      <c r="C24" s="97" t="s">
        <v>44</v>
      </c>
      <c r="D24" s="96" t="s">
        <v>285</v>
      </c>
      <c r="E24" s="96" t="s">
        <v>134</v>
      </c>
      <c r="F24" s="96" t="s">
        <v>146</v>
      </c>
      <c r="G24" s="96" t="s">
        <v>292</v>
      </c>
      <c r="H24" s="96"/>
      <c r="I24" s="74">
        <f aca="true" t="shared" si="6" ref="I24:N24">I25+I26</f>
        <v>1105</v>
      </c>
      <c r="J24" s="74">
        <f t="shared" si="6"/>
        <v>1105</v>
      </c>
      <c r="K24" s="74">
        <f t="shared" si="6"/>
        <v>1179</v>
      </c>
      <c r="L24" s="74">
        <f t="shared" si="6"/>
        <v>1179</v>
      </c>
      <c r="M24" s="74">
        <f t="shared" si="6"/>
        <v>1226</v>
      </c>
      <c r="N24" s="74">
        <f t="shared" si="6"/>
        <v>1226</v>
      </c>
    </row>
    <row r="25" spans="1:14" s="259" customFormat="1" ht="60">
      <c r="A25" s="108" t="s">
        <v>667</v>
      </c>
      <c r="B25" s="261" t="s">
        <v>23</v>
      </c>
      <c r="C25" s="97" t="s">
        <v>44</v>
      </c>
      <c r="D25" s="96" t="s">
        <v>285</v>
      </c>
      <c r="E25" s="96" t="s">
        <v>134</v>
      </c>
      <c r="F25" s="96" t="s">
        <v>146</v>
      </c>
      <c r="G25" s="96" t="s">
        <v>292</v>
      </c>
      <c r="H25" s="96" t="s">
        <v>668</v>
      </c>
      <c r="I25" s="74">
        <f>J25</f>
        <v>1041.6</v>
      </c>
      <c r="J25" s="74">
        <v>1041.6</v>
      </c>
      <c r="K25" s="74">
        <v>1111.4</v>
      </c>
      <c r="L25" s="74">
        <v>1111.4</v>
      </c>
      <c r="M25" s="74">
        <v>1158.6</v>
      </c>
      <c r="N25" s="74">
        <v>1158.6</v>
      </c>
    </row>
    <row r="26" spans="1:14" s="259" customFormat="1" ht="30">
      <c r="A26" s="106" t="s">
        <v>670</v>
      </c>
      <c r="B26" s="261" t="s">
        <v>23</v>
      </c>
      <c r="C26" s="97" t="s">
        <v>44</v>
      </c>
      <c r="D26" s="96" t="s">
        <v>285</v>
      </c>
      <c r="E26" s="96" t="s">
        <v>134</v>
      </c>
      <c r="F26" s="96" t="s">
        <v>146</v>
      </c>
      <c r="G26" s="96" t="s">
        <v>292</v>
      </c>
      <c r="H26" s="96" t="s">
        <v>669</v>
      </c>
      <c r="I26" s="74">
        <v>63.4</v>
      </c>
      <c r="J26" s="74">
        <v>63.4</v>
      </c>
      <c r="K26" s="74">
        <v>67.6</v>
      </c>
      <c r="L26" s="74">
        <v>67.6</v>
      </c>
      <c r="M26" s="74">
        <v>67.4</v>
      </c>
      <c r="N26" s="74">
        <v>67.4</v>
      </c>
    </row>
    <row r="27" spans="1:14" s="259" customFormat="1" ht="42.75">
      <c r="A27" s="124" t="s">
        <v>327</v>
      </c>
      <c r="B27" s="258">
        <v>110</v>
      </c>
      <c r="C27" s="93" t="s">
        <v>44</v>
      </c>
      <c r="D27" s="67" t="s">
        <v>297</v>
      </c>
      <c r="E27" s="67" t="s">
        <v>147</v>
      </c>
      <c r="F27" s="67" t="s">
        <v>148</v>
      </c>
      <c r="G27" s="67" t="s">
        <v>149</v>
      </c>
      <c r="H27" s="67"/>
      <c r="I27" s="36">
        <f aca="true" t="shared" si="7" ref="I27:N30">I28</f>
        <v>450</v>
      </c>
      <c r="J27" s="36">
        <f t="shared" si="7"/>
        <v>0</v>
      </c>
      <c r="K27" s="36">
        <f t="shared" si="7"/>
        <v>450</v>
      </c>
      <c r="L27" s="36">
        <f t="shared" si="7"/>
        <v>0</v>
      </c>
      <c r="M27" s="36">
        <f t="shared" si="7"/>
        <v>450</v>
      </c>
      <c r="N27" s="36">
        <f t="shared" si="7"/>
        <v>0</v>
      </c>
    </row>
    <row r="28" spans="1:14" s="259" customFormat="1" ht="33.75" customHeight="1">
      <c r="A28" s="121" t="s">
        <v>764</v>
      </c>
      <c r="B28" s="258">
        <v>110</v>
      </c>
      <c r="C28" s="93" t="s">
        <v>44</v>
      </c>
      <c r="D28" s="67" t="s">
        <v>297</v>
      </c>
      <c r="E28" s="67" t="s">
        <v>133</v>
      </c>
      <c r="F28" s="67" t="s">
        <v>148</v>
      </c>
      <c r="G28" s="67" t="s">
        <v>149</v>
      </c>
      <c r="H28" s="67"/>
      <c r="I28" s="36">
        <f t="shared" si="7"/>
        <v>450</v>
      </c>
      <c r="J28" s="36">
        <f t="shared" si="7"/>
        <v>0</v>
      </c>
      <c r="K28" s="36">
        <f t="shared" si="7"/>
        <v>450</v>
      </c>
      <c r="L28" s="36">
        <f t="shared" si="7"/>
        <v>0</v>
      </c>
      <c r="M28" s="36">
        <f t="shared" si="7"/>
        <v>450</v>
      </c>
      <c r="N28" s="36">
        <f t="shared" si="7"/>
        <v>0</v>
      </c>
    </row>
    <row r="29" spans="1:14" s="259" customFormat="1" ht="28.5">
      <c r="A29" s="121" t="s">
        <v>765</v>
      </c>
      <c r="B29" s="258" t="s">
        <v>23</v>
      </c>
      <c r="C29" s="93" t="s">
        <v>44</v>
      </c>
      <c r="D29" s="67" t="s">
        <v>297</v>
      </c>
      <c r="E29" s="67" t="s">
        <v>133</v>
      </c>
      <c r="F29" s="67" t="s">
        <v>146</v>
      </c>
      <c r="G29" s="67" t="s">
        <v>149</v>
      </c>
      <c r="H29" s="67"/>
      <c r="I29" s="36">
        <f t="shared" si="7"/>
        <v>450</v>
      </c>
      <c r="J29" s="36">
        <f t="shared" si="7"/>
        <v>0</v>
      </c>
      <c r="K29" s="36">
        <f t="shared" si="7"/>
        <v>450</v>
      </c>
      <c r="L29" s="36">
        <f t="shared" si="7"/>
        <v>0</v>
      </c>
      <c r="M29" s="36">
        <f t="shared" si="7"/>
        <v>450</v>
      </c>
      <c r="N29" s="36">
        <f t="shared" si="7"/>
        <v>0</v>
      </c>
    </row>
    <row r="30" spans="1:14" s="153" customFormat="1" ht="30">
      <c r="A30" s="112" t="s">
        <v>339</v>
      </c>
      <c r="B30" s="261" t="s">
        <v>23</v>
      </c>
      <c r="C30" s="97" t="s">
        <v>44</v>
      </c>
      <c r="D30" s="96" t="s">
        <v>297</v>
      </c>
      <c r="E30" s="96" t="s">
        <v>133</v>
      </c>
      <c r="F30" s="96" t="s">
        <v>146</v>
      </c>
      <c r="G30" s="96" t="s">
        <v>340</v>
      </c>
      <c r="H30" s="96"/>
      <c r="I30" s="74">
        <f t="shared" si="7"/>
        <v>450</v>
      </c>
      <c r="J30" s="74">
        <f t="shared" si="7"/>
        <v>0</v>
      </c>
      <c r="K30" s="74">
        <f t="shared" si="7"/>
        <v>450</v>
      </c>
      <c r="L30" s="74">
        <f t="shared" si="7"/>
        <v>0</v>
      </c>
      <c r="M30" s="74">
        <f t="shared" si="7"/>
        <v>450</v>
      </c>
      <c r="N30" s="74">
        <f t="shared" si="7"/>
        <v>0</v>
      </c>
    </row>
    <row r="31" spans="1:14" s="153" customFormat="1" ht="30">
      <c r="A31" s="108" t="s">
        <v>670</v>
      </c>
      <c r="B31" s="261" t="s">
        <v>23</v>
      </c>
      <c r="C31" s="97" t="s">
        <v>44</v>
      </c>
      <c r="D31" s="96" t="s">
        <v>297</v>
      </c>
      <c r="E31" s="96" t="s">
        <v>133</v>
      </c>
      <c r="F31" s="96" t="s">
        <v>146</v>
      </c>
      <c r="G31" s="96" t="s">
        <v>340</v>
      </c>
      <c r="H31" s="96" t="s">
        <v>669</v>
      </c>
      <c r="I31" s="74">
        <v>450</v>
      </c>
      <c r="J31" s="74"/>
      <c r="K31" s="74">
        <v>450</v>
      </c>
      <c r="L31" s="74"/>
      <c r="M31" s="74">
        <v>450</v>
      </c>
      <c r="N31" s="74"/>
    </row>
    <row r="32" spans="1:14" s="153" customFormat="1" ht="28.5">
      <c r="A32" s="124" t="s">
        <v>139</v>
      </c>
      <c r="B32" s="258">
        <v>110</v>
      </c>
      <c r="C32" s="93" t="s">
        <v>44</v>
      </c>
      <c r="D32" s="67" t="s">
        <v>337</v>
      </c>
      <c r="E32" s="67" t="s">
        <v>147</v>
      </c>
      <c r="F32" s="67" t="s">
        <v>148</v>
      </c>
      <c r="G32" s="67" t="s">
        <v>149</v>
      </c>
      <c r="H32" s="67"/>
      <c r="I32" s="36">
        <f aca="true" t="shared" si="8" ref="I32:N33">I33</f>
        <v>4685.9</v>
      </c>
      <c r="J32" s="36">
        <f t="shared" si="8"/>
        <v>4685.9</v>
      </c>
      <c r="K32" s="36">
        <f t="shared" si="8"/>
        <v>4891.200000000001</v>
      </c>
      <c r="L32" s="36">
        <f t="shared" si="8"/>
        <v>4891.200000000001</v>
      </c>
      <c r="M32" s="36">
        <f t="shared" si="8"/>
        <v>5084.200000000001</v>
      </c>
      <c r="N32" s="36">
        <f t="shared" si="8"/>
        <v>5084.200000000001</v>
      </c>
    </row>
    <row r="33" spans="1:14" s="153" customFormat="1" ht="28.5">
      <c r="A33" s="121" t="s">
        <v>342</v>
      </c>
      <c r="B33" s="258">
        <v>110</v>
      </c>
      <c r="C33" s="93" t="s">
        <v>44</v>
      </c>
      <c r="D33" s="67" t="s">
        <v>337</v>
      </c>
      <c r="E33" s="67" t="s">
        <v>130</v>
      </c>
      <c r="F33" s="67" t="s">
        <v>148</v>
      </c>
      <c r="G33" s="67" t="s">
        <v>149</v>
      </c>
      <c r="H33" s="67"/>
      <c r="I33" s="36">
        <f t="shared" si="8"/>
        <v>4685.9</v>
      </c>
      <c r="J33" s="36">
        <f t="shared" si="8"/>
        <v>4685.9</v>
      </c>
      <c r="K33" s="36">
        <f t="shared" si="8"/>
        <v>4891.200000000001</v>
      </c>
      <c r="L33" s="36">
        <f t="shared" si="8"/>
        <v>4891.200000000001</v>
      </c>
      <c r="M33" s="36">
        <f t="shared" si="8"/>
        <v>5084.200000000001</v>
      </c>
      <c r="N33" s="36">
        <f t="shared" si="8"/>
        <v>5084.200000000001</v>
      </c>
    </row>
    <row r="34" spans="1:14" s="259" customFormat="1" ht="28.5">
      <c r="A34" s="121" t="s">
        <v>343</v>
      </c>
      <c r="B34" s="258">
        <v>110</v>
      </c>
      <c r="C34" s="93" t="s">
        <v>44</v>
      </c>
      <c r="D34" s="67" t="s">
        <v>337</v>
      </c>
      <c r="E34" s="67" t="s">
        <v>130</v>
      </c>
      <c r="F34" s="67" t="s">
        <v>146</v>
      </c>
      <c r="G34" s="67" t="s">
        <v>149</v>
      </c>
      <c r="H34" s="67"/>
      <c r="I34" s="36">
        <f aca="true" t="shared" si="9" ref="I34:N34">I35+I38</f>
        <v>4685.9</v>
      </c>
      <c r="J34" s="36">
        <f t="shared" si="9"/>
        <v>4685.9</v>
      </c>
      <c r="K34" s="36">
        <f t="shared" si="9"/>
        <v>4891.200000000001</v>
      </c>
      <c r="L34" s="36">
        <f t="shared" si="9"/>
        <v>4891.200000000001</v>
      </c>
      <c r="M34" s="36">
        <f t="shared" si="9"/>
        <v>5084.200000000001</v>
      </c>
      <c r="N34" s="36">
        <f t="shared" si="9"/>
        <v>5084.200000000001</v>
      </c>
    </row>
    <row r="35" spans="1:14" s="260" customFormat="1" ht="30">
      <c r="A35" s="112" t="s">
        <v>344</v>
      </c>
      <c r="B35" s="261">
        <v>110</v>
      </c>
      <c r="C35" s="97" t="s">
        <v>44</v>
      </c>
      <c r="D35" s="96" t="s">
        <v>337</v>
      </c>
      <c r="E35" s="96" t="s">
        <v>130</v>
      </c>
      <c r="F35" s="96" t="s">
        <v>146</v>
      </c>
      <c r="G35" s="96" t="s">
        <v>345</v>
      </c>
      <c r="H35" s="96"/>
      <c r="I35" s="74">
        <f aca="true" t="shared" si="10" ref="I35:N35">I36+I37</f>
        <v>3866.6</v>
      </c>
      <c r="J35" s="74">
        <f t="shared" si="10"/>
        <v>3866.6</v>
      </c>
      <c r="K35" s="74">
        <f t="shared" si="10"/>
        <v>4021.2000000000003</v>
      </c>
      <c r="L35" s="74">
        <f t="shared" si="10"/>
        <v>4021.2000000000003</v>
      </c>
      <c r="M35" s="74">
        <f t="shared" si="10"/>
        <v>4182.1</v>
      </c>
      <c r="N35" s="74">
        <f t="shared" si="10"/>
        <v>4182.1</v>
      </c>
    </row>
    <row r="36" spans="1:14" s="153" customFormat="1" ht="60">
      <c r="A36" s="108" t="s">
        <v>667</v>
      </c>
      <c r="B36" s="261">
        <v>110</v>
      </c>
      <c r="C36" s="97" t="s">
        <v>44</v>
      </c>
      <c r="D36" s="96" t="s">
        <v>337</v>
      </c>
      <c r="E36" s="96" t="s">
        <v>130</v>
      </c>
      <c r="F36" s="96" t="s">
        <v>146</v>
      </c>
      <c r="G36" s="96" t="s">
        <v>345</v>
      </c>
      <c r="H36" s="96" t="s">
        <v>668</v>
      </c>
      <c r="I36" s="74">
        <v>3673.6</v>
      </c>
      <c r="J36" s="74">
        <v>3673.6</v>
      </c>
      <c r="K36" s="74">
        <v>3820.9</v>
      </c>
      <c r="L36" s="74">
        <v>3820.9</v>
      </c>
      <c r="M36" s="74">
        <v>3973.8</v>
      </c>
      <c r="N36" s="74">
        <v>3973.8</v>
      </c>
    </row>
    <row r="37" spans="1:14" s="259" customFormat="1" ht="30">
      <c r="A37" s="108" t="s">
        <v>670</v>
      </c>
      <c r="B37" s="261">
        <v>110</v>
      </c>
      <c r="C37" s="97" t="s">
        <v>44</v>
      </c>
      <c r="D37" s="96" t="s">
        <v>337</v>
      </c>
      <c r="E37" s="96" t="s">
        <v>130</v>
      </c>
      <c r="F37" s="96" t="s">
        <v>146</v>
      </c>
      <c r="G37" s="96" t="s">
        <v>345</v>
      </c>
      <c r="H37" s="96" t="s">
        <v>669</v>
      </c>
      <c r="I37" s="74">
        <v>193</v>
      </c>
      <c r="J37" s="74">
        <v>193</v>
      </c>
      <c r="K37" s="74">
        <v>200.3</v>
      </c>
      <c r="L37" s="74">
        <v>200.3</v>
      </c>
      <c r="M37" s="74">
        <v>208.3</v>
      </c>
      <c r="N37" s="74">
        <v>208.3</v>
      </c>
    </row>
    <row r="38" spans="1:14" s="153" customFormat="1" ht="15">
      <c r="A38" s="112" t="s">
        <v>346</v>
      </c>
      <c r="B38" s="261">
        <v>110</v>
      </c>
      <c r="C38" s="97" t="s">
        <v>44</v>
      </c>
      <c r="D38" s="96" t="s">
        <v>337</v>
      </c>
      <c r="E38" s="96" t="s">
        <v>130</v>
      </c>
      <c r="F38" s="96" t="s">
        <v>146</v>
      </c>
      <c r="G38" s="96" t="s">
        <v>347</v>
      </c>
      <c r="H38" s="96"/>
      <c r="I38" s="74">
        <f aca="true" t="shared" si="11" ref="I38:N38">I39+I40</f>
        <v>819.3000000000001</v>
      </c>
      <c r="J38" s="74">
        <f t="shared" si="11"/>
        <v>819.3000000000001</v>
      </c>
      <c r="K38" s="74">
        <f t="shared" si="11"/>
        <v>870</v>
      </c>
      <c r="L38" s="74">
        <f t="shared" si="11"/>
        <v>870</v>
      </c>
      <c r="M38" s="74">
        <f t="shared" si="11"/>
        <v>902.1</v>
      </c>
      <c r="N38" s="74">
        <f t="shared" si="11"/>
        <v>902.1</v>
      </c>
    </row>
    <row r="39" spans="1:14" s="153" customFormat="1" ht="60">
      <c r="A39" s="108" t="s">
        <v>667</v>
      </c>
      <c r="B39" s="261">
        <v>110</v>
      </c>
      <c r="C39" s="97" t="s">
        <v>44</v>
      </c>
      <c r="D39" s="96" t="s">
        <v>337</v>
      </c>
      <c r="E39" s="96" t="s">
        <v>130</v>
      </c>
      <c r="F39" s="96" t="s">
        <v>146</v>
      </c>
      <c r="G39" s="96" t="s">
        <v>347</v>
      </c>
      <c r="H39" s="96" t="s">
        <v>668</v>
      </c>
      <c r="I39" s="74">
        <f>J39</f>
        <v>775.1</v>
      </c>
      <c r="J39" s="74">
        <v>775.1</v>
      </c>
      <c r="K39" s="74">
        <v>823</v>
      </c>
      <c r="L39" s="74">
        <v>823</v>
      </c>
      <c r="M39" s="74">
        <v>853.4</v>
      </c>
      <c r="N39" s="74">
        <v>853.4</v>
      </c>
    </row>
    <row r="40" spans="1:14" s="259" customFormat="1" ht="30">
      <c r="A40" s="108" t="s">
        <v>670</v>
      </c>
      <c r="B40" s="261">
        <v>110</v>
      </c>
      <c r="C40" s="97" t="s">
        <v>44</v>
      </c>
      <c r="D40" s="96" t="s">
        <v>337</v>
      </c>
      <c r="E40" s="96" t="s">
        <v>130</v>
      </c>
      <c r="F40" s="96" t="s">
        <v>146</v>
      </c>
      <c r="G40" s="96" t="s">
        <v>347</v>
      </c>
      <c r="H40" s="96" t="s">
        <v>669</v>
      </c>
      <c r="I40" s="74">
        <f>J40</f>
        <v>44.2</v>
      </c>
      <c r="J40" s="74">
        <v>44.2</v>
      </c>
      <c r="K40" s="74">
        <v>47</v>
      </c>
      <c r="L40" s="74">
        <v>47</v>
      </c>
      <c r="M40" s="74">
        <v>48.7</v>
      </c>
      <c r="N40" s="74">
        <v>48.7</v>
      </c>
    </row>
    <row r="41" spans="1:14" s="259" customFormat="1" ht="28.5">
      <c r="A41" s="124" t="s">
        <v>391</v>
      </c>
      <c r="B41" s="258" t="s">
        <v>23</v>
      </c>
      <c r="C41" s="93" t="s">
        <v>44</v>
      </c>
      <c r="D41" s="93">
        <v>67</v>
      </c>
      <c r="E41" s="93">
        <v>0</v>
      </c>
      <c r="F41" s="93" t="s">
        <v>148</v>
      </c>
      <c r="G41" s="93" t="s">
        <v>149</v>
      </c>
      <c r="H41" s="92"/>
      <c r="I41" s="36">
        <f aca="true" t="shared" si="12" ref="I41:N41">I42+I46</f>
        <v>128278.89999999998</v>
      </c>
      <c r="J41" s="36">
        <f t="shared" si="12"/>
        <v>12112.4</v>
      </c>
      <c r="K41" s="36">
        <f t="shared" si="12"/>
        <v>123724.6</v>
      </c>
      <c r="L41" s="36">
        <f t="shared" si="12"/>
        <v>12399.400000000001</v>
      </c>
      <c r="M41" s="36">
        <f t="shared" si="12"/>
        <v>123911.80000000002</v>
      </c>
      <c r="N41" s="36">
        <f t="shared" si="12"/>
        <v>12399.400000000001</v>
      </c>
    </row>
    <row r="42" spans="1:14" s="259" customFormat="1" ht="42.75">
      <c r="A42" s="121" t="s">
        <v>397</v>
      </c>
      <c r="B42" s="258" t="s">
        <v>23</v>
      </c>
      <c r="C42" s="93" t="s">
        <v>44</v>
      </c>
      <c r="D42" s="67" t="s">
        <v>392</v>
      </c>
      <c r="E42" s="67" t="s">
        <v>131</v>
      </c>
      <c r="F42" s="67" t="s">
        <v>148</v>
      </c>
      <c r="G42" s="67" t="s">
        <v>149</v>
      </c>
      <c r="H42" s="67"/>
      <c r="I42" s="36">
        <f aca="true" t="shared" si="13" ref="I42:N44">I43</f>
        <v>4216.7</v>
      </c>
      <c r="J42" s="36">
        <f t="shared" si="13"/>
        <v>0</v>
      </c>
      <c r="K42" s="36">
        <f t="shared" si="13"/>
        <v>4216.7</v>
      </c>
      <c r="L42" s="36">
        <f t="shared" si="13"/>
        <v>0</v>
      </c>
      <c r="M42" s="36">
        <f t="shared" si="13"/>
        <v>4216.7</v>
      </c>
      <c r="N42" s="36">
        <f t="shared" si="13"/>
        <v>0</v>
      </c>
    </row>
    <row r="43" spans="1:14" s="259" customFormat="1" ht="14.25">
      <c r="A43" s="122" t="s">
        <v>394</v>
      </c>
      <c r="B43" s="258" t="s">
        <v>23</v>
      </c>
      <c r="C43" s="93" t="s">
        <v>44</v>
      </c>
      <c r="D43" s="93" t="s">
        <v>392</v>
      </c>
      <c r="E43" s="93" t="s">
        <v>131</v>
      </c>
      <c r="F43" s="93" t="s">
        <v>146</v>
      </c>
      <c r="G43" s="93" t="s">
        <v>149</v>
      </c>
      <c r="H43" s="92"/>
      <c r="I43" s="36">
        <f t="shared" si="13"/>
        <v>4216.7</v>
      </c>
      <c r="J43" s="36">
        <f t="shared" si="13"/>
        <v>0</v>
      </c>
      <c r="K43" s="36">
        <f t="shared" si="13"/>
        <v>4216.7</v>
      </c>
      <c r="L43" s="36">
        <f t="shared" si="13"/>
        <v>0</v>
      </c>
      <c r="M43" s="36">
        <f t="shared" si="13"/>
        <v>4216.7</v>
      </c>
      <c r="N43" s="36">
        <f t="shared" si="13"/>
        <v>0</v>
      </c>
    </row>
    <row r="44" spans="1:14" s="259" customFormat="1" ht="15">
      <c r="A44" s="108" t="s">
        <v>395</v>
      </c>
      <c r="B44" s="261" t="s">
        <v>23</v>
      </c>
      <c r="C44" s="97" t="s">
        <v>44</v>
      </c>
      <c r="D44" s="97" t="s">
        <v>392</v>
      </c>
      <c r="E44" s="97" t="s">
        <v>131</v>
      </c>
      <c r="F44" s="97" t="s">
        <v>146</v>
      </c>
      <c r="G44" s="97" t="s">
        <v>396</v>
      </c>
      <c r="H44" s="114"/>
      <c r="I44" s="74">
        <f t="shared" si="13"/>
        <v>4216.7</v>
      </c>
      <c r="J44" s="74">
        <f t="shared" si="13"/>
        <v>0</v>
      </c>
      <c r="K44" s="74">
        <f t="shared" si="13"/>
        <v>4216.7</v>
      </c>
      <c r="L44" s="74">
        <f t="shared" si="13"/>
        <v>0</v>
      </c>
      <c r="M44" s="74">
        <f t="shared" si="13"/>
        <v>4216.7</v>
      </c>
      <c r="N44" s="74">
        <f t="shared" si="13"/>
        <v>0</v>
      </c>
    </row>
    <row r="45" spans="1:14" s="259" customFormat="1" ht="60">
      <c r="A45" s="108" t="s">
        <v>667</v>
      </c>
      <c r="B45" s="261" t="s">
        <v>23</v>
      </c>
      <c r="C45" s="97" t="s">
        <v>44</v>
      </c>
      <c r="D45" s="97" t="s">
        <v>392</v>
      </c>
      <c r="E45" s="97" t="s">
        <v>131</v>
      </c>
      <c r="F45" s="97" t="s">
        <v>146</v>
      </c>
      <c r="G45" s="97" t="s">
        <v>396</v>
      </c>
      <c r="H45" s="114">
        <v>100</v>
      </c>
      <c r="I45" s="74">
        <v>4216.7</v>
      </c>
      <c r="J45" s="74"/>
      <c r="K45" s="74">
        <v>4216.7</v>
      </c>
      <c r="L45" s="74"/>
      <c r="M45" s="74">
        <v>4216.7</v>
      </c>
      <c r="N45" s="74"/>
    </row>
    <row r="46" spans="1:14" s="259" customFormat="1" ht="28.5">
      <c r="A46" s="121" t="s">
        <v>477</v>
      </c>
      <c r="B46" s="258" t="s">
        <v>23</v>
      </c>
      <c r="C46" s="93" t="s">
        <v>44</v>
      </c>
      <c r="D46" s="67" t="s">
        <v>392</v>
      </c>
      <c r="E46" s="67" t="s">
        <v>133</v>
      </c>
      <c r="F46" s="67" t="s">
        <v>148</v>
      </c>
      <c r="G46" s="67" t="s">
        <v>149</v>
      </c>
      <c r="H46" s="67"/>
      <c r="I46" s="36">
        <f aca="true" t="shared" si="14" ref="I46:N46">I47</f>
        <v>124062.19999999998</v>
      </c>
      <c r="J46" s="36">
        <f t="shared" si="14"/>
        <v>12112.4</v>
      </c>
      <c r="K46" s="36">
        <f t="shared" si="14"/>
        <v>119507.90000000001</v>
      </c>
      <c r="L46" s="36">
        <f t="shared" si="14"/>
        <v>12399.400000000001</v>
      </c>
      <c r="M46" s="36">
        <f t="shared" si="14"/>
        <v>119695.10000000002</v>
      </c>
      <c r="N46" s="36">
        <f t="shared" si="14"/>
        <v>12399.400000000001</v>
      </c>
    </row>
    <row r="47" spans="1:14" s="259" customFormat="1" ht="14.25">
      <c r="A47" s="122" t="s">
        <v>394</v>
      </c>
      <c r="B47" s="258" t="s">
        <v>23</v>
      </c>
      <c r="C47" s="93" t="s">
        <v>44</v>
      </c>
      <c r="D47" s="93" t="s">
        <v>392</v>
      </c>
      <c r="E47" s="93" t="s">
        <v>133</v>
      </c>
      <c r="F47" s="93" t="s">
        <v>146</v>
      </c>
      <c r="G47" s="93" t="s">
        <v>149</v>
      </c>
      <c r="H47" s="92"/>
      <c r="I47" s="36">
        <f aca="true" t="shared" si="15" ref="I47:N47">I48+I52+I56+I60+I62+I54</f>
        <v>124062.19999999998</v>
      </c>
      <c r="J47" s="36">
        <f t="shared" si="15"/>
        <v>12112.4</v>
      </c>
      <c r="K47" s="36">
        <f t="shared" si="15"/>
        <v>119507.90000000001</v>
      </c>
      <c r="L47" s="36">
        <f t="shared" si="15"/>
        <v>12399.400000000001</v>
      </c>
      <c r="M47" s="36">
        <f t="shared" si="15"/>
        <v>119695.10000000002</v>
      </c>
      <c r="N47" s="36">
        <f t="shared" si="15"/>
        <v>12399.400000000001</v>
      </c>
    </row>
    <row r="48" spans="1:14" s="151" customFormat="1" ht="15">
      <c r="A48" s="108" t="s">
        <v>395</v>
      </c>
      <c r="B48" s="261" t="s">
        <v>23</v>
      </c>
      <c r="C48" s="97" t="s">
        <v>44</v>
      </c>
      <c r="D48" s="97" t="s">
        <v>392</v>
      </c>
      <c r="E48" s="97" t="s">
        <v>133</v>
      </c>
      <c r="F48" s="97" t="s">
        <v>146</v>
      </c>
      <c r="G48" s="97" t="s">
        <v>396</v>
      </c>
      <c r="H48" s="114"/>
      <c r="I48" s="74">
        <f aca="true" t="shared" si="16" ref="I48:N48">I49+I50+I51</f>
        <v>111949.79999999999</v>
      </c>
      <c r="J48" s="74">
        <f t="shared" si="16"/>
        <v>0</v>
      </c>
      <c r="K48" s="74">
        <f t="shared" si="16"/>
        <v>107108.5</v>
      </c>
      <c r="L48" s="74">
        <f t="shared" si="16"/>
        <v>0</v>
      </c>
      <c r="M48" s="74">
        <f t="shared" si="16"/>
        <v>107295.70000000001</v>
      </c>
      <c r="N48" s="74">
        <f t="shared" si="16"/>
        <v>0</v>
      </c>
    </row>
    <row r="49" spans="1:14" s="151" customFormat="1" ht="60">
      <c r="A49" s="108" t="s">
        <v>667</v>
      </c>
      <c r="B49" s="261" t="s">
        <v>23</v>
      </c>
      <c r="C49" s="97" t="s">
        <v>44</v>
      </c>
      <c r="D49" s="97" t="s">
        <v>392</v>
      </c>
      <c r="E49" s="97" t="s">
        <v>133</v>
      </c>
      <c r="F49" s="97" t="s">
        <v>146</v>
      </c>
      <c r="G49" s="97" t="s">
        <v>396</v>
      </c>
      <c r="H49" s="114">
        <v>100</v>
      </c>
      <c r="I49" s="74">
        <f>79964.4+14276.7+200+3116.6</f>
        <v>97557.7</v>
      </c>
      <c r="J49" s="74"/>
      <c r="K49" s="74">
        <v>94441.1</v>
      </c>
      <c r="L49" s="74"/>
      <c r="M49" s="74">
        <v>94441.1</v>
      </c>
      <c r="N49" s="74"/>
    </row>
    <row r="50" spans="1:14" s="151" customFormat="1" ht="30">
      <c r="A50" s="108" t="s">
        <v>670</v>
      </c>
      <c r="B50" s="261" t="s">
        <v>23</v>
      </c>
      <c r="C50" s="97" t="s">
        <v>44</v>
      </c>
      <c r="D50" s="97" t="s">
        <v>392</v>
      </c>
      <c r="E50" s="97" t="s">
        <v>133</v>
      </c>
      <c r="F50" s="97" t="s">
        <v>146</v>
      </c>
      <c r="G50" s="97" t="s">
        <v>396</v>
      </c>
      <c r="H50" s="114">
        <v>200</v>
      </c>
      <c r="I50" s="74">
        <f>7396.4</f>
        <v>7396.4</v>
      </c>
      <c r="J50" s="74"/>
      <c r="K50" s="74">
        <v>5967.4</v>
      </c>
      <c r="L50" s="74"/>
      <c r="M50" s="74">
        <v>5964.6</v>
      </c>
      <c r="N50" s="74"/>
    </row>
    <row r="51" spans="1:14" s="151" customFormat="1" ht="15">
      <c r="A51" s="108" t="s">
        <v>671</v>
      </c>
      <c r="B51" s="261" t="s">
        <v>23</v>
      </c>
      <c r="C51" s="97" t="s">
        <v>44</v>
      </c>
      <c r="D51" s="97" t="s">
        <v>392</v>
      </c>
      <c r="E51" s="97" t="s">
        <v>133</v>
      </c>
      <c r="F51" s="97" t="s">
        <v>146</v>
      </c>
      <c r="G51" s="97" t="s">
        <v>396</v>
      </c>
      <c r="H51" s="114">
        <v>800</v>
      </c>
      <c r="I51" s="74">
        <f>500+6495.7</f>
        <v>6995.7</v>
      </c>
      <c r="J51" s="74"/>
      <c r="K51" s="74">
        <f>700+6000</f>
        <v>6700</v>
      </c>
      <c r="L51" s="74"/>
      <c r="M51" s="74">
        <v>6890</v>
      </c>
      <c r="N51" s="74"/>
    </row>
    <row r="52" spans="1:14" s="259" customFormat="1" ht="34.5" customHeight="1" hidden="1">
      <c r="A52" s="108" t="s">
        <v>402</v>
      </c>
      <c r="B52" s="261" t="s">
        <v>23</v>
      </c>
      <c r="C52" s="97" t="s">
        <v>44</v>
      </c>
      <c r="D52" s="97" t="s">
        <v>392</v>
      </c>
      <c r="E52" s="97" t="s">
        <v>133</v>
      </c>
      <c r="F52" s="97" t="s">
        <v>146</v>
      </c>
      <c r="G52" s="97" t="s">
        <v>403</v>
      </c>
      <c r="H52" s="96"/>
      <c r="I52" s="74">
        <f aca="true" t="shared" si="17" ref="I52:N52">I53</f>
        <v>0</v>
      </c>
      <c r="J52" s="74">
        <f t="shared" si="17"/>
        <v>0</v>
      </c>
      <c r="K52" s="74">
        <f t="shared" si="17"/>
        <v>0</v>
      </c>
      <c r="L52" s="74">
        <f t="shared" si="17"/>
        <v>0</v>
      </c>
      <c r="M52" s="74">
        <f t="shared" si="17"/>
        <v>0</v>
      </c>
      <c r="N52" s="74">
        <f t="shared" si="17"/>
        <v>0</v>
      </c>
    </row>
    <row r="53" spans="1:14" s="260" customFormat="1" ht="33.75" customHeight="1" hidden="1">
      <c r="A53" s="108" t="s">
        <v>667</v>
      </c>
      <c r="B53" s="261" t="s">
        <v>23</v>
      </c>
      <c r="C53" s="97" t="s">
        <v>44</v>
      </c>
      <c r="D53" s="97" t="s">
        <v>392</v>
      </c>
      <c r="E53" s="97" t="s">
        <v>133</v>
      </c>
      <c r="F53" s="97" t="s">
        <v>146</v>
      </c>
      <c r="G53" s="97" t="s">
        <v>403</v>
      </c>
      <c r="H53" s="96" t="s">
        <v>668</v>
      </c>
      <c r="I53" s="263"/>
      <c r="J53" s="263"/>
      <c r="K53" s="74"/>
      <c r="L53" s="74"/>
      <c r="M53" s="74"/>
      <c r="N53" s="74"/>
    </row>
    <row r="54" spans="1:14" s="260" customFormat="1" ht="48.75" customHeight="1" hidden="1">
      <c r="A54" s="108" t="s">
        <v>969</v>
      </c>
      <c r="B54" s="261" t="s">
        <v>23</v>
      </c>
      <c r="C54" s="97" t="s">
        <v>44</v>
      </c>
      <c r="D54" s="97" t="s">
        <v>392</v>
      </c>
      <c r="E54" s="97" t="s">
        <v>133</v>
      </c>
      <c r="F54" s="97" t="s">
        <v>146</v>
      </c>
      <c r="G54" s="97" t="s">
        <v>970</v>
      </c>
      <c r="H54" s="96"/>
      <c r="I54" s="74">
        <f aca="true" t="shared" si="18" ref="I54:N54">I55</f>
        <v>0</v>
      </c>
      <c r="J54" s="74">
        <f t="shared" si="18"/>
        <v>0</v>
      </c>
      <c r="K54" s="74">
        <f t="shared" si="18"/>
        <v>0</v>
      </c>
      <c r="L54" s="74">
        <f t="shared" si="18"/>
        <v>0</v>
      </c>
      <c r="M54" s="74">
        <f t="shared" si="18"/>
        <v>0</v>
      </c>
      <c r="N54" s="74">
        <f t="shared" si="18"/>
        <v>0</v>
      </c>
    </row>
    <row r="55" spans="1:14" s="260" customFormat="1" ht="32.25" customHeight="1" hidden="1">
      <c r="A55" s="108" t="s">
        <v>670</v>
      </c>
      <c r="B55" s="261" t="s">
        <v>23</v>
      </c>
      <c r="C55" s="97" t="s">
        <v>44</v>
      </c>
      <c r="D55" s="97" t="s">
        <v>392</v>
      </c>
      <c r="E55" s="97" t="s">
        <v>133</v>
      </c>
      <c r="F55" s="97" t="s">
        <v>146</v>
      </c>
      <c r="G55" s="97" t="s">
        <v>970</v>
      </c>
      <c r="H55" s="114">
        <v>200</v>
      </c>
      <c r="I55" s="128"/>
      <c r="J55" s="128"/>
      <c r="K55" s="74"/>
      <c r="L55" s="74"/>
      <c r="M55" s="74"/>
      <c r="N55" s="74"/>
    </row>
    <row r="56" spans="1:14" s="260" customFormat="1" ht="15">
      <c r="A56" s="108" t="s">
        <v>323</v>
      </c>
      <c r="B56" s="261" t="s">
        <v>23</v>
      </c>
      <c r="C56" s="97" t="s">
        <v>44</v>
      </c>
      <c r="D56" s="97" t="s">
        <v>392</v>
      </c>
      <c r="E56" s="97" t="s">
        <v>133</v>
      </c>
      <c r="F56" s="97" t="s">
        <v>146</v>
      </c>
      <c r="G56" s="97" t="s">
        <v>324</v>
      </c>
      <c r="H56" s="96"/>
      <c r="I56" s="74">
        <f aca="true" t="shared" si="19" ref="I56:N56">I57+I58+I59</f>
        <v>10058.4</v>
      </c>
      <c r="J56" s="74">
        <f t="shared" si="19"/>
        <v>10058.4</v>
      </c>
      <c r="K56" s="74">
        <f t="shared" si="19"/>
        <v>10322.6</v>
      </c>
      <c r="L56" s="74">
        <f t="shared" si="19"/>
        <v>10322.6</v>
      </c>
      <c r="M56" s="74">
        <f t="shared" si="19"/>
        <v>10322.6</v>
      </c>
      <c r="N56" s="74">
        <f t="shared" si="19"/>
        <v>10322.6</v>
      </c>
    </row>
    <row r="57" spans="1:14" s="260" customFormat="1" ht="60">
      <c r="A57" s="108" t="s">
        <v>667</v>
      </c>
      <c r="B57" s="261" t="s">
        <v>23</v>
      </c>
      <c r="C57" s="97" t="s">
        <v>44</v>
      </c>
      <c r="D57" s="97" t="s">
        <v>392</v>
      </c>
      <c r="E57" s="97" t="s">
        <v>133</v>
      </c>
      <c r="F57" s="97" t="s">
        <v>146</v>
      </c>
      <c r="G57" s="97" t="s">
        <v>324</v>
      </c>
      <c r="H57" s="96" t="s">
        <v>668</v>
      </c>
      <c r="I57" s="74">
        <v>8382</v>
      </c>
      <c r="J57" s="74">
        <v>8382</v>
      </c>
      <c r="K57" s="74">
        <v>8602.2</v>
      </c>
      <c r="L57" s="74">
        <v>8602.2</v>
      </c>
      <c r="M57" s="74">
        <v>8602.2</v>
      </c>
      <c r="N57" s="74">
        <v>8602.2</v>
      </c>
    </row>
    <row r="58" spans="1:14" s="260" customFormat="1" ht="30">
      <c r="A58" s="108" t="s">
        <v>670</v>
      </c>
      <c r="B58" s="261" t="s">
        <v>23</v>
      </c>
      <c r="C58" s="97" t="s">
        <v>44</v>
      </c>
      <c r="D58" s="97" t="s">
        <v>392</v>
      </c>
      <c r="E58" s="97" t="s">
        <v>133</v>
      </c>
      <c r="F58" s="97" t="s">
        <v>146</v>
      </c>
      <c r="G58" s="97" t="s">
        <v>324</v>
      </c>
      <c r="H58" s="96" t="s">
        <v>669</v>
      </c>
      <c r="I58" s="74">
        <v>1676.4</v>
      </c>
      <c r="J58" s="74">
        <v>1676.4</v>
      </c>
      <c r="K58" s="74">
        <v>1720.4</v>
      </c>
      <c r="L58" s="74">
        <v>1720.4</v>
      </c>
      <c r="M58" s="74">
        <v>1720.4</v>
      </c>
      <c r="N58" s="74">
        <v>1720.4</v>
      </c>
    </row>
    <row r="59" spans="1:14" s="260" customFormat="1" ht="15" hidden="1">
      <c r="A59" s="108" t="s">
        <v>671</v>
      </c>
      <c r="B59" s="261" t="s">
        <v>23</v>
      </c>
      <c r="C59" s="97" t="s">
        <v>44</v>
      </c>
      <c r="D59" s="97" t="s">
        <v>392</v>
      </c>
      <c r="E59" s="97" t="s">
        <v>133</v>
      </c>
      <c r="F59" s="97" t="s">
        <v>146</v>
      </c>
      <c r="G59" s="97" t="s">
        <v>324</v>
      </c>
      <c r="H59" s="96" t="s">
        <v>672</v>
      </c>
      <c r="I59" s="263"/>
      <c r="J59" s="263"/>
      <c r="K59" s="74"/>
      <c r="L59" s="74"/>
      <c r="M59" s="74"/>
      <c r="N59" s="74"/>
    </row>
    <row r="60" spans="1:14" s="260" customFormat="1" ht="15">
      <c r="A60" s="108" t="s">
        <v>408</v>
      </c>
      <c r="B60" s="261">
        <v>110</v>
      </c>
      <c r="C60" s="97" t="s">
        <v>44</v>
      </c>
      <c r="D60" s="97" t="s">
        <v>392</v>
      </c>
      <c r="E60" s="97" t="s">
        <v>133</v>
      </c>
      <c r="F60" s="97" t="s">
        <v>146</v>
      </c>
      <c r="G60" s="97" t="s">
        <v>409</v>
      </c>
      <c r="H60" s="96"/>
      <c r="I60" s="74">
        <f aca="true" t="shared" si="20" ref="I60:N60">I61</f>
        <v>1488.2</v>
      </c>
      <c r="J60" s="74">
        <f t="shared" si="20"/>
        <v>1488.2</v>
      </c>
      <c r="K60" s="74">
        <f t="shared" si="20"/>
        <v>1488.2</v>
      </c>
      <c r="L60" s="74">
        <f t="shared" si="20"/>
        <v>1488.2</v>
      </c>
      <c r="M60" s="74">
        <f t="shared" si="20"/>
        <v>1488.2</v>
      </c>
      <c r="N60" s="74">
        <f t="shared" si="20"/>
        <v>1488.2</v>
      </c>
    </row>
    <row r="61" spans="1:14" s="260" customFormat="1" ht="60">
      <c r="A61" s="108" t="s">
        <v>667</v>
      </c>
      <c r="B61" s="261">
        <v>110</v>
      </c>
      <c r="C61" s="97" t="s">
        <v>44</v>
      </c>
      <c r="D61" s="97" t="s">
        <v>392</v>
      </c>
      <c r="E61" s="97" t="s">
        <v>133</v>
      </c>
      <c r="F61" s="97" t="s">
        <v>146</v>
      </c>
      <c r="G61" s="97" t="s">
        <v>409</v>
      </c>
      <c r="H61" s="96" t="s">
        <v>668</v>
      </c>
      <c r="I61" s="74">
        <v>1488.2</v>
      </c>
      <c r="J61" s="74">
        <v>1488.2</v>
      </c>
      <c r="K61" s="74">
        <v>1488.2</v>
      </c>
      <c r="L61" s="74">
        <v>1488.2</v>
      </c>
      <c r="M61" s="74">
        <v>1488.2</v>
      </c>
      <c r="N61" s="74">
        <v>1488.2</v>
      </c>
    </row>
    <row r="62" spans="1:14" s="260" customFormat="1" ht="30">
      <c r="A62" s="108" t="s">
        <v>410</v>
      </c>
      <c r="B62" s="264" t="s">
        <v>23</v>
      </c>
      <c r="C62" s="97" t="s">
        <v>44</v>
      </c>
      <c r="D62" s="97" t="s">
        <v>392</v>
      </c>
      <c r="E62" s="97" t="s">
        <v>133</v>
      </c>
      <c r="F62" s="97" t="s">
        <v>146</v>
      </c>
      <c r="G62" s="97" t="s">
        <v>411</v>
      </c>
      <c r="H62" s="125"/>
      <c r="I62" s="265">
        <f aca="true" t="shared" si="21" ref="I62:N62">I63+I64</f>
        <v>565.8</v>
      </c>
      <c r="J62" s="265">
        <f t="shared" si="21"/>
        <v>565.8</v>
      </c>
      <c r="K62" s="265">
        <f t="shared" si="21"/>
        <v>588.6</v>
      </c>
      <c r="L62" s="265">
        <f t="shared" si="21"/>
        <v>588.6</v>
      </c>
      <c r="M62" s="265">
        <f t="shared" si="21"/>
        <v>588.6</v>
      </c>
      <c r="N62" s="265">
        <f t="shared" si="21"/>
        <v>588.6</v>
      </c>
    </row>
    <row r="63" spans="1:14" s="260" customFormat="1" ht="60">
      <c r="A63" s="108" t="s">
        <v>667</v>
      </c>
      <c r="B63" s="261" t="s">
        <v>23</v>
      </c>
      <c r="C63" s="97" t="s">
        <v>44</v>
      </c>
      <c r="D63" s="97" t="s">
        <v>392</v>
      </c>
      <c r="E63" s="97" t="s">
        <v>133</v>
      </c>
      <c r="F63" s="97" t="s">
        <v>146</v>
      </c>
      <c r="G63" s="97" t="s">
        <v>411</v>
      </c>
      <c r="H63" s="114">
        <v>100</v>
      </c>
      <c r="I63" s="265">
        <v>545.8</v>
      </c>
      <c r="J63" s="265">
        <v>545.8</v>
      </c>
      <c r="K63" s="74">
        <v>567.6</v>
      </c>
      <c r="L63" s="74">
        <v>567.6</v>
      </c>
      <c r="M63" s="74">
        <v>567.6</v>
      </c>
      <c r="N63" s="74">
        <v>567.6</v>
      </c>
    </row>
    <row r="64" spans="1:14" s="260" customFormat="1" ht="30">
      <c r="A64" s="108" t="s">
        <v>670</v>
      </c>
      <c r="B64" s="261" t="s">
        <v>23</v>
      </c>
      <c r="C64" s="97" t="s">
        <v>44</v>
      </c>
      <c r="D64" s="97" t="s">
        <v>392</v>
      </c>
      <c r="E64" s="97" t="s">
        <v>133</v>
      </c>
      <c r="F64" s="97" t="s">
        <v>146</v>
      </c>
      <c r="G64" s="97" t="s">
        <v>411</v>
      </c>
      <c r="H64" s="96" t="s">
        <v>669</v>
      </c>
      <c r="I64" s="74">
        <v>20</v>
      </c>
      <c r="J64" s="74">
        <v>20</v>
      </c>
      <c r="K64" s="74">
        <v>21</v>
      </c>
      <c r="L64" s="74">
        <v>21</v>
      </c>
      <c r="M64" s="74">
        <v>21</v>
      </c>
      <c r="N64" s="74">
        <v>21</v>
      </c>
    </row>
    <row r="65" spans="1:14" s="260" customFormat="1" ht="15">
      <c r="A65" s="124" t="s">
        <v>45</v>
      </c>
      <c r="B65" s="258" t="s">
        <v>23</v>
      </c>
      <c r="C65" s="93" t="s">
        <v>46</v>
      </c>
      <c r="D65" s="67"/>
      <c r="E65" s="67"/>
      <c r="F65" s="67"/>
      <c r="G65" s="67"/>
      <c r="H65" s="67"/>
      <c r="I65" s="36">
        <f aca="true" t="shared" si="22" ref="I65:N69">I66</f>
        <v>39</v>
      </c>
      <c r="J65" s="36">
        <f t="shared" si="22"/>
        <v>39</v>
      </c>
      <c r="K65" s="36">
        <f t="shared" si="22"/>
        <v>115.1</v>
      </c>
      <c r="L65" s="36">
        <f t="shared" si="22"/>
        <v>115.1</v>
      </c>
      <c r="M65" s="36">
        <f t="shared" si="22"/>
        <v>0</v>
      </c>
      <c r="N65" s="36">
        <f t="shared" si="22"/>
        <v>0</v>
      </c>
    </row>
    <row r="66" spans="1:14" s="260" customFormat="1" ht="15">
      <c r="A66" s="124" t="s">
        <v>419</v>
      </c>
      <c r="B66" s="258" t="s">
        <v>23</v>
      </c>
      <c r="C66" s="93" t="s">
        <v>46</v>
      </c>
      <c r="D66" s="67" t="s">
        <v>420</v>
      </c>
      <c r="E66" s="67" t="s">
        <v>147</v>
      </c>
      <c r="F66" s="67" t="s">
        <v>148</v>
      </c>
      <c r="G66" s="67" t="s">
        <v>149</v>
      </c>
      <c r="H66" s="67"/>
      <c r="I66" s="36">
        <f t="shared" si="22"/>
        <v>39</v>
      </c>
      <c r="J66" s="36">
        <f t="shared" si="22"/>
        <v>39</v>
      </c>
      <c r="K66" s="36">
        <f t="shared" si="22"/>
        <v>115.1</v>
      </c>
      <c r="L66" s="36">
        <f t="shared" si="22"/>
        <v>115.1</v>
      </c>
      <c r="M66" s="36">
        <f t="shared" si="22"/>
        <v>0</v>
      </c>
      <c r="N66" s="36">
        <f t="shared" si="22"/>
        <v>0</v>
      </c>
    </row>
    <row r="67" spans="1:14" s="260" customFormat="1" ht="15">
      <c r="A67" s="124" t="s">
        <v>394</v>
      </c>
      <c r="B67" s="258" t="s">
        <v>23</v>
      </c>
      <c r="C67" s="93" t="s">
        <v>46</v>
      </c>
      <c r="D67" s="67" t="s">
        <v>420</v>
      </c>
      <c r="E67" s="67" t="s">
        <v>325</v>
      </c>
      <c r="F67" s="67" t="s">
        <v>148</v>
      </c>
      <c r="G67" s="67" t="s">
        <v>149</v>
      </c>
      <c r="H67" s="67"/>
      <c r="I67" s="36">
        <f t="shared" si="22"/>
        <v>39</v>
      </c>
      <c r="J67" s="36">
        <f t="shared" si="22"/>
        <v>39</v>
      </c>
      <c r="K67" s="36">
        <f t="shared" si="22"/>
        <v>115.1</v>
      </c>
      <c r="L67" s="36">
        <f t="shared" si="22"/>
        <v>115.1</v>
      </c>
      <c r="M67" s="36">
        <f t="shared" si="22"/>
        <v>0</v>
      </c>
      <c r="N67" s="36">
        <f t="shared" si="22"/>
        <v>0</v>
      </c>
    </row>
    <row r="68" spans="1:14" s="259" customFormat="1" ht="14.25">
      <c r="A68" s="121" t="s">
        <v>394</v>
      </c>
      <c r="B68" s="258" t="s">
        <v>23</v>
      </c>
      <c r="C68" s="93" t="s">
        <v>46</v>
      </c>
      <c r="D68" s="67" t="s">
        <v>420</v>
      </c>
      <c r="E68" s="67" t="s">
        <v>325</v>
      </c>
      <c r="F68" s="67" t="s">
        <v>146</v>
      </c>
      <c r="G68" s="67" t="s">
        <v>149</v>
      </c>
      <c r="H68" s="67"/>
      <c r="I68" s="36">
        <f t="shared" si="22"/>
        <v>39</v>
      </c>
      <c r="J68" s="36">
        <f t="shared" si="22"/>
        <v>39</v>
      </c>
      <c r="K68" s="36">
        <f t="shared" si="22"/>
        <v>115.1</v>
      </c>
      <c r="L68" s="36">
        <f t="shared" si="22"/>
        <v>115.1</v>
      </c>
      <c r="M68" s="36">
        <f t="shared" si="22"/>
        <v>0</v>
      </c>
      <c r="N68" s="36">
        <f t="shared" si="22"/>
        <v>0</v>
      </c>
    </row>
    <row r="69" spans="1:14" s="260" customFormat="1" ht="45">
      <c r="A69" s="108" t="s">
        <v>452</v>
      </c>
      <c r="B69" s="264" t="s">
        <v>23</v>
      </c>
      <c r="C69" s="97" t="s">
        <v>46</v>
      </c>
      <c r="D69" s="97" t="s">
        <v>420</v>
      </c>
      <c r="E69" s="97" t="s">
        <v>325</v>
      </c>
      <c r="F69" s="96" t="s">
        <v>146</v>
      </c>
      <c r="G69" s="97" t="s">
        <v>453</v>
      </c>
      <c r="H69" s="128"/>
      <c r="I69" s="265">
        <f t="shared" si="22"/>
        <v>39</v>
      </c>
      <c r="J69" s="265">
        <f t="shared" si="22"/>
        <v>39</v>
      </c>
      <c r="K69" s="265">
        <f t="shared" si="22"/>
        <v>115.1</v>
      </c>
      <c r="L69" s="265">
        <f t="shared" si="22"/>
        <v>115.1</v>
      </c>
      <c r="M69" s="265">
        <f t="shared" si="22"/>
        <v>0</v>
      </c>
      <c r="N69" s="265">
        <f t="shared" si="22"/>
        <v>0</v>
      </c>
    </row>
    <row r="70" spans="1:14" s="260" customFormat="1" ht="30">
      <c r="A70" s="108" t="s">
        <v>670</v>
      </c>
      <c r="B70" s="264" t="s">
        <v>23</v>
      </c>
      <c r="C70" s="97" t="s">
        <v>46</v>
      </c>
      <c r="D70" s="97" t="s">
        <v>420</v>
      </c>
      <c r="E70" s="97" t="s">
        <v>325</v>
      </c>
      <c r="F70" s="96" t="s">
        <v>146</v>
      </c>
      <c r="G70" s="97" t="s">
        <v>453</v>
      </c>
      <c r="H70" s="128">
        <v>200</v>
      </c>
      <c r="I70" s="265">
        <v>39</v>
      </c>
      <c r="J70" s="265">
        <v>39</v>
      </c>
      <c r="K70" s="74">
        <v>115.1</v>
      </c>
      <c r="L70" s="74">
        <v>115.1</v>
      </c>
      <c r="M70" s="74"/>
      <c r="N70" s="74"/>
    </row>
    <row r="71" spans="1:14" s="260" customFormat="1" ht="15">
      <c r="A71" s="124" t="s">
        <v>51</v>
      </c>
      <c r="B71" s="258" t="s">
        <v>23</v>
      </c>
      <c r="C71" s="93" t="s">
        <v>52</v>
      </c>
      <c r="D71" s="67"/>
      <c r="E71" s="67"/>
      <c r="F71" s="67"/>
      <c r="G71" s="67"/>
      <c r="H71" s="67"/>
      <c r="I71" s="36">
        <f aca="true" t="shared" si="23" ref="I71:N71">I72+I83+I107+I113</f>
        <v>67656.6</v>
      </c>
      <c r="J71" s="36">
        <f t="shared" si="23"/>
        <v>5285.299999999999</v>
      </c>
      <c r="K71" s="36">
        <f t="shared" si="23"/>
        <v>65581.5</v>
      </c>
      <c r="L71" s="36">
        <f t="shared" si="23"/>
        <v>5426.7</v>
      </c>
      <c r="M71" s="36">
        <f t="shared" si="23"/>
        <v>65922.5</v>
      </c>
      <c r="N71" s="36">
        <f t="shared" si="23"/>
        <v>874.4</v>
      </c>
    </row>
    <row r="72" spans="1:14" s="260" customFormat="1" ht="42.75">
      <c r="A72" s="107" t="s">
        <v>327</v>
      </c>
      <c r="B72" s="258" t="s">
        <v>23</v>
      </c>
      <c r="C72" s="93" t="s">
        <v>52</v>
      </c>
      <c r="D72" s="67" t="s">
        <v>297</v>
      </c>
      <c r="E72" s="67" t="s">
        <v>147</v>
      </c>
      <c r="F72" s="67" t="s">
        <v>148</v>
      </c>
      <c r="G72" s="67" t="s">
        <v>149</v>
      </c>
      <c r="H72" s="67"/>
      <c r="I72" s="36">
        <f aca="true" t="shared" si="24" ref="I72:N73">I73</f>
        <v>580</v>
      </c>
      <c r="J72" s="36">
        <f t="shared" si="24"/>
        <v>0</v>
      </c>
      <c r="K72" s="36">
        <f t="shared" si="24"/>
        <v>620</v>
      </c>
      <c r="L72" s="36">
        <f t="shared" si="24"/>
        <v>0</v>
      </c>
      <c r="M72" s="36">
        <f t="shared" si="24"/>
        <v>620</v>
      </c>
      <c r="N72" s="36">
        <f t="shared" si="24"/>
        <v>0</v>
      </c>
    </row>
    <row r="73" spans="1:14" s="260" customFormat="1" ht="42.75">
      <c r="A73" s="94" t="s">
        <v>764</v>
      </c>
      <c r="B73" s="258" t="s">
        <v>23</v>
      </c>
      <c r="C73" s="93" t="s">
        <v>52</v>
      </c>
      <c r="D73" s="67" t="s">
        <v>297</v>
      </c>
      <c r="E73" s="67" t="s">
        <v>133</v>
      </c>
      <c r="F73" s="67" t="s">
        <v>148</v>
      </c>
      <c r="G73" s="67" t="s">
        <v>149</v>
      </c>
      <c r="H73" s="67"/>
      <c r="I73" s="36">
        <f t="shared" si="24"/>
        <v>580</v>
      </c>
      <c r="J73" s="36">
        <f t="shared" si="24"/>
        <v>0</v>
      </c>
      <c r="K73" s="36">
        <f t="shared" si="24"/>
        <v>620</v>
      </c>
      <c r="L73" s="36">
        <f t="shared" si="24"/>
        <v>0</v>
      </c>
      <c r="M73" s="36">
        <f t="shared" si="24"/>
        <v>620</v>
      </c>
      <c r="N73" s="36">
        <f t="shared" si="24"/>
        <v>0</v>
      </c>
    </row>
    <row r="74" spans="1:14" s="260" customFormat="1" ht="28.5">
      <c r="A74" s="94" t="s">
        <v>765</v>
      </c>
      <c r="B74" s="258" t="s">
        <v>23</v>
      </c>
      <c r="C74" s="93" t="s">
        <v>52</v>
      </c>
      <c r="D74" s="67" t="s">
        <v>297</v>
      </c>
      <c r="E74" s="67" t="s">
        <v>133</v>
      </c>
      <c r="F74" s="67" t="s">
        <v>146</v>
      </c>
      <c r="G74" s="67" t="s">
        <v>149</v>
      </c>
      <c r="H74" s="67"/>
      <c r="I74" s="36">
        <f aca="true" t="shared" si="25" ref="I74:N74">I75+I77+I79+I81</f>
        <v>580</v>
      </c>
      <c r="J74" s="36">
        <f t="shared" si="25"/>
        <v>0</v>
      </c>
      <c r="K74" s="36">
        <f t="shared" si="25"/>
        <v>620</v>
      </c>
      <c r="L74" s="36">
        <f t="shared" si="25"/>
        <v>0</v>
      </c>
      <c r="M74" s="36">
        <f t="shared" si="25"/>
        <v>620</v>
      </c>
      <c r="N74" s="36">
        <f t="shared" si="25"/>
        <v>0</v>
      </c>
    </row>
    <row r="75" spans="1:14" s="260" customFormat="1" ht="30">
      <c r="A75" s="99" t="s">
        <v>766</v>
      </c>
      <c r="B75" s="261" t="s">
        <v>23</v>
      </c>
      <c r="C75" s="97" t="s">
        <v>52</v>
      </c>
      <c r="D75" s="96" t="s">
        <v>297</v>
      </c>
      <c r="E75" s="96" t="s">
        <v>133</v>
      </c>
      <c r="F75" s="96" t="s">
        <v>146</v>
      </c>
      <c r="G75" s="97" t="s">
        <v>338</v>
      </c>
      <c r="H75" s="96"/>
      <c r="I75" s="74">
        <f aca="true" t="shared" si="26" ref="I75:N75">I76</f>
        <v>250</v>
      </c>
      <c r="J75" s="74">
        <f t="shared" si="26"/>
        <v>0</v>
      </c>
      <c r="K75" s="74">
        <f t="shared" si="26"/>
        <v>250</v>
      </c>
      <c r="L75" s="74">
        <f t="shared" si="26"/>
        <v>0</v>
      </c>
      <c r="M75" s="74">
        <f t="shared" si="26"/>
        <v>250</v>
      </c>
      <c r="N75" s="74">
        <f t="shared" si="26"/>
        <v>0</v>
      </c>
    </row>
    <row r="76" spans="1:14" s="260" customFormat="1" ht="30">
      <c r="A76" s="99" t="s">
        <v>670</v>
      </c>
      <c r="B76" s="261" t="s">
        <v>23</v>
      </c>
      <c r="C76" s="97" t="s">
        <v>52</v>
      </c>
      <c r="D76" s="96" t="s">
        <v>297</v>
      </c>
      <c r="E76" s="96" t="s">
        <v>133</v>
      </c>
      <c r="F76" s="96" t="s">
        <v>146</v>
      </c>
      <c r="G76" s="97" t="s">
        <v>338</v>
      </c>
      <c r="H76" s="96" t="s">
        <v>669</v>
      </c>
      <c r="I76" s="74">
        <v>250</v>
      </c>
      <c r="J76" s="74"/>
      <c r="K76" s="74">
        <v>250</v>
      </c>
      <c r="L76" s="74"/>
      <c r="M76" s="74">
        <v>250</v>
      </c>
      <c r="N76" s="74"/>
    </row>
    <row r="77" spans="1:14" s="260" customFormat="1" ht="45">
      <c r="A77" s="99" t="s">
        <v>767</v>
      </c>
      <c r="B77" s="261" t="s">
        <v>23</v>
      </c>
      <c r="C77" s="97" t="s">
        <v>52</v>
      </c>
      <c r="D77" s="96" t="s">
        <v>297</v>
      </c>
      <c r="E77" s="96" t="s">
        <v>133</v>
      </c>
      <c r="F77" s="96" t="s">
        <v>146</v>
      </c>
      <c r="G77" s="97" t="s">
        <v>803</v>
      </c>
      <c r="H77" s="96"/>
      <c r="I77" s="74">
        <f aca="true" t="shared" si="27" ref="I77:N77">I78</f>
        <v>70</v>
      </c>
      <c r="J77" s="74">
        <f t="shared" si="27"/>
        <v>0</v>
      </c>
      <c r="K77" s="74">
        <f t="shared" si="27"/>
        <v>100</v>
      </c>
      <c r="L77" s="74">
        <f t="shared" si="27"/>
        <v>0</v>
      </c>
      <c r="M77" s="74">
        <f t="shared" si="27"/>
        <v>100</v>
      </c>
      <c r="N77" s="74">
        <f t="shared" si="27"/>
        <v>0</v>
      </c>
    </row>
    <row r="78" spans="1:14" s="260" customFormat="1" ht="30">
      <c r="A78" s="99" t="s">
        <v>670</v>
      </c>
      <c r="B78" s="261" t="s">
        <v>23</v>
      </c>
      <c r="C78" s="97" t="s">
        <v>52</v>
      </c>
      <c r="D78" s="96" t="s">
        <v>297</v>
      </c>
      <c r="E78" s="96" t="s">
        <v>133</v>
      </c>
      <c r="F78" s="96" t="s">
        <v>146</v>
      </c>
      <c r="G78" s="97" t="s">
        <v>803</v>
      </c>
      <c r="H78" s="96" t="s">
        <v>669</v>
      </c>
      <c r="I78" s="74">
        <v>70</v>
      </c>
      <c r="J78" s="74"/>
      <c r="K78" s="74">
        <v>100</v>
      </c>
      <c r="L78" s="74"/>
      <c r="M78" s="74">
        <v>100</v>
      </c>
      <c r="N78" s="74"/>
    </row>
    <row r="79" spans="1:14" s="260" customFormat="1" ht="30">
      <c r="A79" s="99" t="s">
        <v>768</v>
      </c>
      <c r="B79" s="261" t="s">
        <v>23</v>
      </c>
      <c r="C79" s="97" t="s">
        <v>52</v>
      </c>
      <c r="D79" s="96" t="s">
        <v>297</v>
      </c>
      <c r="E79" s="96" t="s">
        <v>133</v>
      </c>
      <c r="F79" s="96" t="s">
        <v>146</v>
      </c>
      <c r="G79" s="97" t="s">
        <v>804</v>
      </c>
      <c r="H79" s="96"/>
      <c r="I79" s="74">
        <f aca="true" t="shared" si="28" ref="I79:N79">I80</f>
        <v>100</v>
      </c>
      <c r="J79" s="74">
        <f t="shared" si="28"/>
        <v>0</v>
      </c>
      <c r="K79" s="74">
        <f t="shared" si="28"/>
        <v>100</v>
      </c>
      <c r="L79" s="74">
        <f t="shared" si="28"/>
        <v>0</v>
      </c>
      <c r="M79" s="74">
        <f t="shared" si="28"/>
        <v>100</v>
      </c>
      <c r="N79" s="74">
        <f t="shared" si="28"/>
        <v>0</v>
      </c>
    </row>
    <row r="80" spans="1:14" s="260" customFormat="1" ht="30">
      <c r="A80" s="99" t="s">
        <v>670</v>
      </c>
      <c r="B80" s="261" t="s">
        <v>23</v>
      </c>
      <c r="C80" s="97" t="s">
        <v>52</v>
      </c>
      <c r="D80" s="96" t="s">
        <v>297</v>
      </c>
      <c r="E80" s="96" t="s">
        <v>133</v>
      </c>
      <c r="F80" s="96" t="s">
        <v>146</v>
      </c>
      <c r="G80" s="97" t="s">
        <v>804</v>
      </c>
      <c r="H80" s="96" t="s">
        <v>669</v>
      </c>
      <c r="I80" s="74">
        <v>100</v>
      </c>
      <c r="J80" s="74"/>
      <c r="K80" s="74">
        <v>100</v>
      </c>
      <c r="L80" s="74"/>
      <c r="M80" s="74">
        <v>100</v>
      </c>
      <c r="N80" s="74"/>
    </row>
    <row r="81" spans="1:14" s="260" customFormat="1" ht="30">
      <c r="A81" s="99" t="s">
        <v>769</v>
      </c>
      <c r="B81" s="261" t="s">
        <v>23</v>
      </c>
      <c r="C81" s="97" t="s">
        <v>52</v>
      </c>
      <c r="D81" s="96" t="s">
        <v>297</v>
      </c>
      <c r="E81" s="96" t="s">
        <v>133</v>
      </c>
      <c r="F81" s="96" t="s">
        <v>146</v>
      </c>
      <c r="G81" s="97" t="s">
        <v>805</v>
      </c>
      <c r="H81" s="96"/>
      <c r="I81" s="74">
        <f aca="true" t="shared" si="29" ref="I81:N81">I82</f>
        <v>160</v>
      </c>
      <c r="J81" s="74">
        <f t="shared" si="29"/>
        <v>0</v>
      </c>
      <c r="K81" s="74">
        <f t="shared" si="29"/>
        <v>170</v>
      </c>
      <c r="L81" s="74">
        <f t="shared" si="29"/>
        <v>0</v>
      </c>
      <c r="M81" s="74">
        <f t="shared" si="29"/>
        <v>170</v>
      </c>
      <c r="N81" s="74">
        <f t="shared" si="29"/>
        <v>0</v>
      </c>
    </row>
    <row r="82" spans="1:14" s="260" customFormat="1" ht="30">
      <c r="A82" s="99" t="s">
        <v>670</v>
      </c>
      <c r="B82" s="261" t="s">
        <v>23</v>
      </c>
      <c r="C82" s="97" t="s">
        <v>52</v>
      </c>
      <c r="D82" s="96" t="s">
        <v>297</v>
      </c>
      <c r="E82" s="96" t="s">
        <v>133</v>
      </c>
      <c r="F82" s="96" t="s">
        <v>146</v>
      </c>
      <c r="G82" s="97" t="s">
        <v>805</v>
      </c>
      <c r="H82" s="96" t="s">
        <v>669</v>
      </c>
      <c r="I82" s="74">
        <v>160</v>
      </c>
      <c r="J82" s="74"/>
      <c r="K82" s="74">
        <v>170</v>
      </c>
      <c r="L82" s="74"/>
      <c r="M82" s="74">
        <v>170</v>
      </c>
      <c r="N82" s="74"/>
    </row>
    <row r="83" spans="1:14" s="259" customFormat="1" ht="42.75">
      <c r="A83" s="113" t="s">
        <v>770</v>
      </c>
      <c r="B83" s="258">
        <v>110</v>
      </c>
      <c r="C83" s="93" t="s">
        <v>52</v>
      </c>
      <c r="D83" s="67" t="s">
        <v>341</v>
      </c>
      <c r="E83" s="67" t="s">
        <v>147</v>
      </c>
      <c r="F83" s="67" t="s">
        <v>148</v>
      </c>
      <c r="G83" s="93" t="s">
        <v>149</v>
      </c>
      <c r="H83" s="67"/>
      <c r="I83" s="36">
        <f aca="true" t="shared" si="30" ref="I83:N83">I84+I97+I101</f>
        <v>2931.9</v>
      </c>
      <c r="J83" s="36">
        <f t="shared" si="30"/>
        <v>874.4</v>
      </c>
      <c r="K83" s="36">
        <f t="shared" si="30"/>
        <v>2631.9</v>
      </c>
      <c r="L83" s="36">
        <f t="shared" si="30"/>
        <v>874.4</v>
      </c>
      <c r="M83" s="36">
        <f t="shared" si="30"/>
        <v>2631.9</v>
      </c>
      <c r="N83" s="36">
        <f t="shared" si="30"/>
        <v>874.4</v>
      </c>
    </row>
    <row r="84" spans="1:14" s="260" customFormat="1" ht="15">
      <c r="A84" s="121" t="s">
        <v>373</v>
      </c>
      <c r="B84" s="258" t="s">
        <v>23</v>
      </c>
      <c r="C84" s="93" t="s">
        <v>52</v>
      </c>
      <c r="D84" s="67" t="s">
        <v>341</v>
      </c>
      <c r="E84" s="67" t="s">
        <v>130</v>
      </c>
      <c r="F84" s="67" t="s">
        <v>148</v>
      </c>
      <c r="G84" s="67" t="s">
        <v>149</v>
      </c>
      <c r="H84" s="67"/>
      <c r="I84" s="36">
        <f aca="true" t="shared" si="31" ref="I84:N84">I85+I94</f>
        <v>957.5</v>
      </c>
      <c r="J84" s="36">
        <f t="shared" si="31"/>
        <v>0</v>
      </c>
      <c r="K84" s="36">
        <f t="shared" si="31"/>
        <v>957.5</v>
      </c>
      <c r="L84" s="36">
        <f t="shared" si="31"/>
        <v>0</v>
      </c>
      <c r="M84" s="36">
        <f t="shared" si="31"/>
        <v>957.5</v>
      </c>
      <c r="N84" s="36">
        <f t="shared" si="31"/>
        <v>0</v>
      </c>
    </row>
    <row r="85" spans="1:14" s="259" customFormat="1" ht="42.75">
      <c r="A85" s="122" t="s">
        <v>374</v>
      </c>
      <c r="B85" s="258" t="s">
        <v>23</v>
      </c>
      <c r="C85" s="93" t="s">
        <v>52</v>
      </c>
      <c r="D85" s="67" t="s">
        <v>341</v>
      </c>
      <c r="E85" s="67" t="s">
        <v>130</v>
      </c>
      <c r="F85" s="67" t="s">
        <v>146</v>
      </c>
      <c r="G85" s="67" t="s">
        <v>149</v>
      </c>
      <c r="H85" s="67"/>
      <c r="I85" s="36">
        <f aca="true" t="shared" si="32" ref="I85:N85">I86+I88+I90+I92</f>
        <v>957.5</v>
      </c>
      <c r="J85" s="36">
        <f t="shared" si="32"/>
        <v>0</v>
      </c>
      <c r="K85" s="36">
        <f t="shared" si="32"/>
        <v>957.5</v>
      </c>
      <c r="L85" s="36">
        <f t="shared" si="32"/>
        <v>0</v>
      </c>
      <c r="M85" s="36">
        <f t="shared" si="32"/>
        <v>957.5</v>
      </c>
      <c r="N85" s="36">
        <f t="shared" si="32"/>
        <v>0</v>
      </c>
    </row>
    <row r="86" spans="1:14" s="260" customFormat="1" ht="75">
      <c r="A86" s="112" t="s">
        <v>375</v>
      </c>
      <c r="B86" s="261" t="s">
        <v>23</v>
      </c>
      <c r="C86" s="97" t="s">
        <v>52</v>
      </c>
      <c r="D86" s="96" t="s">
        <v>341</v>
      </c>
      <c r="E86" s="96" t="s">
        <v>130</v>
      </c>
      <c r="F86" s="96" t="s">
        <v>146</v>
      </c>
      <c r="G86" s="96" t="s">
        <v>376</v>
      </c>
      <c r="H86" s="96"/>
      <c r="I86" s="74">
        <f aca="true" t="shared" si="33" ref="I86:N86">I87</f>
        <v>100</v>
      </c>
      <c r="J86" s="74">
        <f t="shared" si="33"/>
        <v>0</v>
      </c>
      <c r="K86" s="74">
        <f t="shared" si="33"/>
        <v>100</v>
      </c>
      <c r="L86" s="74">
        <f t="shared" si="33"/>
        <v>0</v>
      </c>
      <c r="M86" s="74">
        <f t="shared" si="33"/>
        <v>100</v>
      </c>
      <c r="N86" s="74">
        <f t="shared" si="33"/>
        <v>0</v>
      </c>
    </row>
    <row r="87" spans="1:14" s="260" customFormat="1" ht="30">
      <c r="A87" s="108" t="s">
        <v>670</v>
      </c>
      <c r="B87" s="261" t="s">
        <v>23</v>
      </c>
      <c r="C87" s="97" t="s">
        <v>52</v>
      </c>
      <c r="D87" s="96" t="s">
        <v>341</v>
      </c>
      <c r="E87" s="96" t="s">
        <v>130</v>
      </c>
      <c r="F87" s="96" t="s">
        <v>146</v>
      </c>
      <c r="G87" s="96" t="s">
        <v>376</v>
      </c>
      <c r="H87" s="96" t="s">
        <v>669</v>
      </c>
      <c r="I87" s="74">
        <v>100</v>
      </c>
      <c r="J87" s="74"/>
      <c r="K87" s="74">
        <v>100</v>
      </c>
      <c r="L87" s="74"/>
      <c r="M87" s="74">
        <v>100</v>
      </c>
      <c r="N87" s="74"/>
    </row>
    <row r="88" spans="1:14" s="260" customFormat="1" ht="30">
      <c r="A88" s="112" t="s">
        <v>377</v>
      </c>
      <c r="B88" s="261" t="s">
        <v>23</v>
      </c>
      <c r="C88" s="97" t="s">
        <v>52</v>
      </c>
      <c r="D88" s="96" t="s">
        <v>341</v>
      </c>
      <c r="E88" s="96" t="s">
        <v>130</v>
      </c>
      <c r="F88" s="96" t="s">
        <v>146</v>
      </c>
      <c r="G88" s="96" t="s">
        <v>378</v>
      </c>
      <c r="H88" s="96"/>
      <c r="I88" s="74">
        <f aca="true" t="shared" si="34" ref="I88:N88">I89</f>
        <v>124</v>
      </c>
      <c r="J88" s="74">
        <f t="shared" si="34"/>
        <v>0</v>
      </c>
      <c r="K88" s="74">
        <f t="shared" si="34"/>
        <v>124</v>
      </c>
      <c r="L88" s="74">
        <f t="shared" si="34"/>
        <v>0</v>
      </c>
      <c r="M88" s="74">
        <f t="shared" si="34"/>
        <v>124</v>
      </c>
      <c r="N88" s="74">
        <f t="shared" si="34"/>
        <v>0</v>
      </c>
    </row>
    <row r="89" spans="1:14" s="260" customFormat="1" ht="30">
      <c r="A89" s="108" t="s">
        <v>670</v>
      </c>
      <c r="B89" s="261" t="s">
        <v>23</v>
      </c>
      <c r="C89" s="97" t="s">
        <v>52</v>
      </c>
      <c r="D89" s="96" t="s">
        <v>341</v>
      </c>
      <c r="E89" s="96" t="s">
        <v>130</v>
      </c>
      <c r="F89" s="96" t="s">
        <v>146</v>
      </c>
      <c r="G89" s="96" t="s">
        <v>378</v>
      </c>
      <c r="H89" s="96" t="s">
        <v>669</v>
      </c>
      <c r="I89" s="74">
        <v>124</v>
      </c>
      <c r="J89" s="74"/>
      <c r="K89" s="74">
        <v>124</v>
      </c>
      <c r="L89" s="74"/>
      <c r="M89" s="74">
        <v>124</v>
      </c>
      <c r="N89" s="74"/>
    </row>
    <row r="90" spans="1:14" s="260" customFormat="1" ht="45">
      <c r="A90" s="112" t="s">
        <v>810</v>
      </c>
      <c r="B90" s="261" t="s">
        <v>23</v>
      </c>
      <c r="C90" s="97" t="s">
        <v>52</v>
      </c>
      <c r="D90" s="96" t="s">
        <v>341</v>
      </c>
      <c r="E90" s="96" t="s">
        <v>130</v>
      </c>
      <c r="F90" s="96" t="s">
        <v>146</v>
      </c>
      <c r="G90" s="96" t="s">
        <v>379</v>
      </c>
      <c r="H90" s="96"/>
      <c r="I90" s="74">
        <f aca="true" t="shared" si="35" ref="I90:N90">I91</f>
        <v>6.5</v>
      </c>
      <c r="J90" s="74">
        <f t="shared" si="35"/>
        <v>0</v>
      </c>
      <c r="K90" s="74">
        <f t="shared" si="35"/>
        <v>6.5</v>
      </c>
      <c r="L90" s="74">
        <f t="shared" si="35"/>
        <v>0</v>
      </c>
      <c r="M90" s="74">
        <f t="shared" si="35"/>
        <v>6.5</v>
      </c>
      <c r="N90" s="74">
        <f t="shared" si="35"/>
        <v>0</v>
      </c>
    </row>
    <row r="91" spans="1:14" s="260" customFormat="1" ht="30">
      <c r="A91" s="108" t="s">
        <v>670</v>
      </c>
      <c r="B91" s="261" t="s">
        <v>23</v>
      </c>
      <c r="C91" s="97" t="s">
        <v>52</v>
      </c>
      <c r="D91" s="96" t="s">
        <v>341</v>
      </c>
      <c r="E91" s="96" t="s">
        <v>130</v>
      </c>
      <c r="F91" s="96" t="s">
        <v>146</v>
      </c>
      <c r="G91" s="96" t="s">
        <v>379</v>
      </c>
      <c r="H91" s="96" t="s">
        <v>669</v>
      </c>
      <c r="I91" s="74">
        <v>6.5</v>
      </c>
      <c r="J91" s="74"/>
      <c r="K91" s="74">
        <v>6.5</v>
      </c>
      <c r="L91" s="74"/>
      <c r="M91" s="74">
        <v>6.5</v>
      </c>
      <c r="N91" s="74"/>
    </row>
    <row r="92" spans="1:14" s="260" customFormat="1" ht="30">
      <c r="A92" s="112" t="s">
        <v>380</v>
      </c>
      <c r="B92" s="261" t="s">
        <v>23</v>
      </c>
      <c r="C92" s="97" t="s">
        <v>52</v>
      </c>
      <c r="D92" s="96" t="s">
        <v>341</v>
      </c>
      <c r="E92" s="96" t="s">
        <v>130</v>
      </c>
      <c r="F92" s="96" t="s">
        <v>146</v>
      </c>
      <c r="G92" s="96" t="s">
        <v>381</v>
      </c>
      <c r="H92" s="96"/>
      <c r="I92" s="74">
        <f aca="true" t="shared" si="36" ref="I92:N92">I93</f>
        <v>727</v>
      </c>
      <c r="J92" s="74">
        <f t="shared" si="36"/>
        <v>0</v>
      </c>
      <c r="K92" s="74">
        <f t="shared" si="36"/>
        <v>727</v>
      </c>
      <c r="L92" s="74">
        <f t="shared" si="36"/>
        <v>0</v>
      </c>
      <c r="M92" s="74">
        <f t="shared" si="36"/>
        <v>727</v>
      </c>
      <c r="N92" s="74">
        <f t="shared" si="36"/>
        <v>0</v>
      </c>
    </row>
    <row r="93" spans="1:14" s="260" customFormat="1" ht="30">
      <c r="A93" s="108" t="s">
        <v>670</v>
      </c>
      <c r="B93" s="261" t="s">
        <v>23</v>
      </c>
      <c r="C93" s="97" t="s">
        <v>52</v>
      </c>
      <c r="D93" s="96" t="s">
        <v>341</v>
      </c>
      <c r="E93" s="96" t="s">
        <v>130</v>
      </c>
      <c r="F93" s="96" t="s">
        <v>146</v>
      </c>
      <c r="G93" s="96" t="s">
        <v>381</v>
      </c>
      <c r="H93" s="96" t="s">
        <v>669</v>
      </c>
      <c r="I93" s="74">
        <f>700+27</f>
        <v>727</v>
      </c>
      <c r="J93" s="74"/>
      <c r="K93" s="74">
        <f>700+27</f>
        <v>727</v>
      </c>
      <c r="L93" s="74"/>
      <c r="M93" s="74">
        <f>700+27</f>
        <v>727</v>
      </c>
      <c r="N93" s="74"/>
    </row>
    <row r="94" spans="1:14" s="259" customFormat="1" ht="28.5" hidden="1">
      <c r="A94" s="113" t="s">
        <v>771</v>
      </c>
      <c r="B94" s="258">
        <v>110</v>
      </c>
      <c r="C94" s="93" t="s">
        <v>52</v>
      </c>
      <c r="D94" s="67" t="s">
        <v>341</v>
      </c>
      <c r="E94" s="67" t="s">
        <v>130</v>
      </c>
      <c r="F94" s="67" t="s">
        <v>159</v>
      </c>
      <c r="G94" s="67" t="s">
        <v>149</v>
      </c>
      <c r="H94" s="67"/>
      <c r="I94" s="36">
        <f aca="true" t="shared" si="37" ref="I94:N95">I95</f>
        <v>0</v>
      </c>
      <c r="J94" s="36">
        <f t="shared" si="37"/>
        <v>0</v>
      </c>
      <c r="K94" s="36">
        <f t="shared" si="37"/>
        <v>0</v>
      </c>
      <c r="L94" s="36">
        <f t="shared" si="37"/>
        <v>0</v>
      </c>
      <c r="M94" s="36">
        <f t="shared" si="37"/>
        <v>0</v>
      </c>
      <c r="N94" s="36">
        <f t="shared" si="37"/>
        <v>0</v>
      </c>
    </row>
    <row r="95" spans="1:14" s="260" customFormat="1" ht="30" hidden="1">
      <c r="A95" s="99" t="s">
        <v>372</v>
      </c>
      <c r="B95" s="261">
        <v>110</v>
      </c>
      <c r="C95" s="97" t="s">
        <v>52</v>
      </c>
      <c r="D95" s="96" t="s">
        <v>341</v>
      </c>
      <c r="E95" s="96" t="s">
        <v>130</v>
      </c>
      <c r="F95" s="96" t="s">
        <v>159</v>
      </c>
      <c r="G95" s="96" t="s">
        <v>731</v>
      </c>
      <c r="H95" s="96"/>
      <c r="I95" s="74">
        <f t="shared" si="37"/>
        <v>0</v>
      </c>
      <c r="J95" s="74">
        <f t="shared" si="37"/>
        <v>0</v>
      </c>
      <c r="K95" s="74">
        <f t="shared" si="37"/>
        <v>0</v>
      </c>
      <c r="L95" s="74">
        <f t="shared" si="37"/>
        <v>0</v>
      </c>
      <c r="M95" s="74">
        <f t="shared" si="37"/>
        <v>0</v>
      </c>
      <c r="N95" s="74">
        <f t="shared" si="37"/>
        <v>0</v>
      </c>
    </row>
    <row r="96" spans="1:14" s="260" customFormat="1" ht="30" hidden="1">
      <c r="A96" s="99" t="s">
        <v>670</v>
      </c>
      <c r="B96" s="261">
        <v>110</v>
      </c>
      <c r="C96" s="97" t="s">
        <v>52</v>
      </c>
      <c r="D96" s="96" t="s">
        <v>341</v>
      </c>
      <c r="E96" s="96" t="s">
        <v>130</v>
      </c>
      <c r="F96" s="96" t="s">
        <v>159</v>
      </c>
      <c r="G96" s="96" t="s">
        <v>731</v>
      </c>
      <c r="H96" s="96" t="s">
        <v>669</v>
      </c>
      <c r="I96" s="74">
        <f>27-27</f>
        <v>0</v>
      </c>
      <c r="J96" s="74"/>
      <c r="K96" s="74">
        <f>27-27</f>
        <v>0</v>
      </c>
      <c r="L96" s="74"/>
      <c r="M96" s="74">
        <f>27-27</f>
        <v>0</v>
      </c>
      <c r="N96" s="74"/>
    </row>
    <row r="97" spans="1:14" s="266" customFormat="1" ht="42.75" hidden="1">
      <c r="A97" s="113" t="s">
        <v>772</v>
      </c>
      <c r="B97" s="258" t="s">
        <v>23</v>
      </c>
      <c r="C97" s="93" t="s">
        <v>52</v>
      </c>
      <c r="D97" s="67" t="s">
        <v>341</v>
      </c>
      <c r="E97" s="67" t="s">
        <v>131</v>
      </c>
      <c r="F97" s="67" t="s">
        <v>148</v>
      </c>
      <c r="G97" s="67" t="s">
        <v>149</v>
      </c>
      <c r="H97" s="67"/>
      <c r="I97" s="36">
        <f aca="true" t="shared" si="38" ref="I97:N99">I98</f>
        <v>0</v>
      </c>
      <c r="J97" s="36">
        <f t="shared" si="38"/>
        <v>0</v>
      </c>
      <c r="K97" s="36">
        <f t="shared" si="38"/>
        <v>0</v>
      </c>
      <c r="L97" s="36">
        <f t="shared" si="38"/>
        <v>0</v>
      </c>
      <c r="M97" s="36">
        <f t="shared" si="38"/>
        <v>0</v>
      </c>
      <c r="N97" s="36">
        <f t="shared" si="38"/>
        <v>0</v>
      </c>
    </row>
    <row r="98" spans="1:14" s="266" customFormat="1" ht="28.5" hidden="1">
      <c r="A98" s="113" t="s">
        <v>773</v>
      </c>
      <c r="B98" s="258" t="s">
        <v>23</v>
      </c>
      <c r="C98" s="93" t="s">
        <v>52</v>
      </c>
      <c r="D98" s="67" t="s">
        <v>341</v>
      </c>
      <c r="E98" s="67" t="s">
        <v>131</v>
      </c>
      <c r="F98" s="67" t="s">
        <v>146</v>
      </c>
      <c r="G98" s="67" t="s">
        <v>149</v>
      </c>
      <c r="H98" s="67"/>
      <c r="I98" s="36">
        <f t="shared" si="38"/>
        <v>0</v>
      </c>
      <c r="J98" s="36">
        <f t="shared" si="38"/>
        <v>0</v>
      </c>
      <c r="K98" s="36">
        <f t="shared" si="38"/>
        <v>0</v>
      </c>
      <c r="L98" s="36">
        <f t="shared" si="38"/>
        <v>0</v>
      </c>
      <c r="M98" s="36">
        <f t="shared" si="38"/>
        <v>0</v>
      </c>
      <c r="N98" s="36">
        <f t="shared" si="38"/>
        <v>0</v>
      </c>
    </row>
    <row r="99" spans="1:14" ht="30" hidden="1">
      <c r="A99" s="112" t="s">
        <v>333</v>
      </c>
      <c r="B99" s="261" t="s">
        <v>23</v>
      </c>
      <c r="C99" s="97" t="s">
        <v>52</v>
      </c>
      <c r="D99" s="96" t="s">
        <v>341</v>
      </c>
      <c r="E99" s="96" t="s">
        <v>131</v>
      </c>
      <c r="F99" s="96" t="s">
        <v>146</v>
      </c>
      <c r="G99" s="96" t="s">
        <v>334</v>
      </c>
      <c r="H99" s="96"/>
      <c r="I99" s="74">
        <f t="shared" si="38"/>
        <v>0</v>
      </c>
      <c r="J99" s="74">
        <f t="shared" si="38"/>
        <v>0</v>
      </c>
      <c r="K99" s="74">
        <f t="shared" si="38"/>
        <v>0</v>
      </c>
      <c r="L99" s="74">
        <f t="shared" si="38"/>
        <v>0</v>
      </c>
      <c r="M99" s="74">
        <f t="shared" si="38"/>
        <v>0</v>
      </c>
      <c r="N99" s="74">
        <f t="shared" si="38"/>
        <v>0</v>
      </c>
    </row>
    <row r="100" spans="1:14" ht="30" hidden="1">
      <c r="A100" s="108" t="s">
        <v>670</v>
      </c>
      <c r="B100" s="261" t="s">
        <v>23</v>
      </c>
      <c r="C100" s="97" t="s">
        <v>52</v>
      </c>
      <c r="D100" s="96" t="s">
        <v>341</v>
      </c>
      <c r="E100" s="96" t="s">
        <v>131</v>
      </c>
      <c r="F100" s="96" t="s">
        <v>146</v>
      </c>
      <c r="G100" s="96" t="s">
        <v>334</v>
      </c>
      <c r="H100" s="96" t="s">
        <v>669</v>
      </c>
      <c r="I100" s="74"/>
      <c r="J100" s="74"/>
      <c r="K100" s="74"/>
      <c r="L100" s="74"/>
      <c r="M100" s="74"/>
      <c r="N100" s="74"/>
    </row>
    <row r="101" spans="1:14" s="260" customFormat="1" ht="33" customHeight="1">
      <c r="A101" s="121" t="s">
        <v>473</v>
      </c>
      <c r="B101" s="258" t="s">
        <v>23</v>
      </c>
      <c r="C101" s="93" t="s">
        <v>52</v>
      </c>
      <c r="D101" s="67" t="s">
        <v>341</v>
      </c>
      <c r="E101" s="67" t="s">
        <v>133</v>
      </c>
      <c r="F101" s="67" t="s">
        <v>148</v>
      </c>
      <c r="G101" s="67" t="s">
        <v>149</v>
      </c>
      <c r="H101" s="67"/>
      <c r="I101" s="36">
        <f aca="true" t="shared" si="39" ref="I101:N101">I102</f>
        <v>1974.4</v>
      </c>
      <c r="J101" s="36">
        <f t="shared" si="39"/>
        <v>874.4</v>
      </c>
      <c r="K101" s="36">
        <f t="shared" si="39"/>
        <v>1674.4</v>
      </c>
      <c r="L101" s="36">
        <f t="shared" si="39"/>
        <v>874.4</v>
      </c>
      <c r="M101" s="36">
        <f t="shared" si="39"/>
        <v>1674.4</v>
      </c>
      <c r="N101" s="36">
        <f t="shared" si="39"/>
        <v>874.4</v>
      </c>
    </row>
    <row r="102" spans="1:14" s="259" customFormat="1" ht="46.5" customHeight="1">
      <c r="A102" s="122" t="s">
        <v>774</v>
      </c>
      <c r="B102" s="258" t="s">
        <v>23</v>
      </c>
      <c r="C102" s="93" t="s">
        <v>52</v>
      </c>
      <c r="D102" s="67" t="s">
        <v>341</v>
      </c>
      <c r="E102" s="67" t="s">
        <v>133</v>
      </c>
      <c r="F102" s="67" t="s">
        <v>146</v>
      </c>
      <c r="G102" s="67" t="s">
        <v>149</v>
      </c>
      <c r="H102" s="67"/>
      <c r="I102" s="36">
        <f aca="true" t="shared" si="40" ref="I102:N102">I103+I105</f>
        <v>1974.4</v>
      </c>
      <c r="J102" s="36">
        <f t="shared" si="40"/>
        <v>874.4</v>
      </c>
      <c r="K102" s="36">
        <f t="shared" si="40"/>
        <v>1674.4</v>
      </c>
      <c r="L102" s="36">
        <f t="shared" si="40"/>
        <v>874.4</v>
      </c>
      <c r="M102" s="36">
        <f t="shared" si="40"/>
        <v>1674.4</v>
      </c>
      <c r="N102" s="36">
        <f t="shared" si="40"/>
        <v>874.4</v>
      </c>
    </row>
    <row r="103" spans="1:14" s="259" customFormat="1" ht="30">
      <c r="A103" s="104" t="s">
        <v>690</v>
      </c>
      <c r="B103" s="261" t="s">
        <v>23</v>
      </c>
      <c r="C103" s="97" t="s">
        <v>52</v>
      </c>
      <c r="D103" s="96" t="s">
        <v>341</v>
      </c>
      <c r="E103" s="96" t="s">
        <v>133</v>
      </c>
      <c r="F103" s="96" t="s">
        <v>146</v>
      </c>
      <c r="G103" s="96" t="s">
        <v>389</v>
      </c>
      <c r="H103" s="96"/>
      <c r="I103" s="74">
        <f aca="true" t="shared" si="41" ref="I103:N103">I104</f>
        <v>1100</v>
      </c>
      <c r="J103" s="74">
        <f t="shared" si="41"/>
        <v>0</v>
      </c>
      <c r="K103" s="74">
        <f t="shared" si="41"/>
        <v>800</v>
      </c>
      <c r="L103" s="74">
        <f t="shared" si="41"/>
        <v>0</v>
      </c>
      <c r="M103" s="74">
        <f t="shared" si="41"/>
        <v>800</v>
      </c>
      <c r="N103" s="74">
        <f t="shared" si="41"/>
        <v>0</v>
      </c>
    </row>
    <row r="104" spans="1:14" s="260" customFormat="1" ht="30">
      <c r="A104" s="112" t="s">
        <v>675</v>
      </c>
      <c r="B104" s="261" t="s">
        <v>23</v>
      </c>
      <c r="C104" s="97" t="s">
        <v>52</v>
      </c>
      <c r="D104" s="96" t="s">
        <v>341</v>
      </c>
      <c r="E104" s="96" t="s">
        <v>133</v>
      </c>
      <c r="F104" s="96" t="s">
        <v>146</v>
      </c>
      <c r="G104" s="96" t="s">
        <v>389</v>
      </c>
      <c r="H104" s="96" t="s">
        <v>676</v>
      </c>
      <c r="I104" s="74">
        <v>1100</v>
      </c>
      <c r="J104" s="74"/>
      <c r="K104" s="74">
        <v>800</v>
      </c>
      <c r="L104" s="74"/>
      <c r="M104" s="74">
        <v>800</v>
      </c>
      <c r="N104" s="74"/>
    </row>
    <row r="105" spans="1:14" s="260" customFormat="1" ht="98.25" customHeight="1">
      <c r="A105" s="150" t="s">
        <v>1013</v>
      </c>
      <c r="B105" s="261" t="s">
        <v>23</v>
      </c>
      <c r="C105" s="97" t="s">
        <v>52</v>
      </c>
      <c r="D105" s="96" t="s">
        <v>341</v>
      </c>
      <c r="E105" s="96" t="s">
        <v>133</v>
      </c>
      <c r="F105" s="96" t="s">
        <v>146</v>
      </c>
      <c r="G105" s="96" t="s">
        <v>390</v>
      </c>
      <c r="H105" s="96"/>
      <c r="I105" s="74">
        <f aca="true" t="shared" si="42" ref="I105:N105">I106</f>
        <v>874.4</v>
      </c>
      <c r="J105" s="74">
        <f t="shared" si="42"/>
        <v>874.4</v>
      </c>
      <c r="K105" s="74">
        <f t="shared" si="42"/>
        <v>874.4</v>
      </c>
      <c r="L105" s="74">
        <f t="shared" si="42"/>
        <v>874.4</v>
      </c>
      <c r="M105" s="74">
        <f t="shared" si="42"/>
        <v>874.4</v>
      </c>
      <c r="N105" s="74">
        <f t="shared" si="42"/>
        <v>874.4</v>
      </c>
    </row>
    <row r="106" spans="1:14" s="260" customFormat="1" ht="30">
      <c r="A106" s="112" t="s">
        <v>675</v>
      </c>
      <c r="B106" s="261" t="s">
        <v>23</v>
      </c>
      <c r="C106" s="97" t="s">
        <v>52</v>
      </c>
      <c r="D106" s="96" t="s">
        <v>341</v>
      </c>
      <c r="E106" s="96" t="s">
        <v>133</v>
      </c>
      <c r="F106" s="96" t="s">
        <v>146</v>
      </c>
      <c r="G106" s="96" t="s">
        <v>390</v>
      </c>
      <c r="H106" s="96" t="s">
        <v>676</v>
      </c>
      <c r="I106" s="74">
        <v>874.4</v>
      </c>
      <c r="J106" s="74">
        <f>I106</f>
        <v>874.4</v>
      </c>
      <c r="K106" s="74">
        <v>874.4</v>
      </c>
      <c r="L106" s="74">
        <f>K106</f>
        <v>874.4</v>
      </c>
      <c r="M106" s="74">
        <v>874.4</v>
      </c>
      <c r="N106" s="74">
        <f>M106</f>
        <v>874.4</v>
      </c>
    </row>
    <row r="107" spans="1:14" s="260" customFormat="1" ht="28.5">
      <c r="A107" s="124" t="s">
        <v>391</v>
      </c>
      <c r="B107" s="258" t="s">
        <v>23</v>
      </c>
      <c r="C107" s="93" t="s">
        <v>52</v>
      </c>
      <c r="D107" s="93" t="s">
        <v>392</v>
      </c>
      <c r="E107" s="93" t="s">
        <v>147</v>
      </c>
      <c r="F107" s="93" t="s">
        <v>148</v>
      </c>
      <c r="G107" s="93" t="s">
        <v>149</v>
      </c>
      <c r="H107" s="96"/>
      <c r="I107" s="36">
        <f aca="true" t="shared" si="43" ref="I107:N109">I108</f>
        <v>4410.9</v>
      </c>
      <c r="J107" s="36">
        <f t="shared" si="43"/>
        <v>4410.9</v>
      </c>
      <c r="K107" s="36">
        <f t="shared" si="43"/>
        <v>4552.3</v>
      </c>
      <c r="L107" s="36">
        <f t="shared" si="43"/>
        <v>4552.3</v>
      </c>
      <c r="M107" s="36">
        <f t="shared" si="43"/>
        <v>0</v>
      </c>
      <c r="N107" s="36">
        <f t="shared" si="43"/>
        <v>0</v>
      </c>
    </row>
    <row r="108" spans="1:14" s="260" customFormat="1" ht="28.5">
      <c r="A108" s="121" t="s">
        <v>477</v>
      </c>
      <c r="B108" s="258" t="s">
        <v>23</v>
      </c>
      <c r="C108" s="93" t="s">
        <v>52</v>
      </c>
      <c r="D108" s="67" t="s">
        <v>392</v>
      </c>
      <c r="E108" s="67" t="s">
        <v>133</v>
      </c>
      <c r="F108" s="67" t="s">
        <v>148</v>
      </c>
      <c r="G108" s="67" t="s">
        <v>149</v>
      </c>
      <c r="H108" s="96"/>
      <c r="I108" s="36">
        <f t="shared" si="43"/>
        <v>4410.9</v>
      </c>
      <c r="J108" s="36">
        <f t="shared" si="43"/>
        <v>4410.9</v>
      </c>
      <c r="K108" s="36">
        <f t="shared" si="43"/>
        <v>4552.3</v>
      </c>
      <c r="L108" s="36">
        <f t="shared" si="43"/>
        <v>4552.3</v>
      </c>
      <c r="M108" s="36">
        <f t="shared" si="43"/>
        <v>0</v>
      </c>
      <c r="N108" s="36">
        <f t="shared" si="43"/>
        <v>0</v>
      </c>
    </row>
    <row r="109" spans="1:14" s="259" customFormat="1" ht="14.25">
      <c r="A109" s="122" t="s">
        <v>394</v>
      </c>
      <c r="B109" s="258" t="s">
        <v>23</v>
      </c>
      <c r="C109" s="93" t="s">
        <v>52</v>
      </c>
      <c r="D109" s="93" t="s">
        <v>392</v>
      </c>
      <c r="E109" s="93" t="s">
        <v>133</v>
      </c>
      <c r="F109" s="93" t="s">
        <v>146</v>
      </c>
      <c r="G109" s="93" t="s">
        <v>149</v>
      </c>
      <c r="H109" s="92"/>
      <c r="I109" s="36">
        <f t="shared" si="43"/>
        <v>4410.9</v>
      </c>
      <c r="J109" s="36">
        <f t="shared" si="43"/>
        <v>4410.9</v>
      </c>
      <c r="K109" s="36">
        <f t="shared" si="43"/>
        <v>4552.3</v>
      </c>
      <c r="L109" s="36">
        <f t="shared" si="43"/>
        <v>4552.3</v>
      </c>
      <c r="M109" s="36">
        <f t="shared" si="43"/>
        <v>0</v>
      </c>
      <c r="N109" s="36">
        <f t="shared" si="43"/>
        <v>0</v>
      </c>
    </row>
    <row r="110" spans="1:14" s="260" customFormat="1" ht="30">
      <c r="A110" s="108" t="s">
        <v>1356</v>
      </c>
      <c r="B110" s="261" t="s">
        <v>23</v>
      </c>
      <c r="C110" s="97" t="s">
        <v>52</v>
      </c>
      <c r="D110" s="97" t="s">
        <v>392</v>
      </c>
      <c r="E110" s="97" t="s">
        <v>133</v>
      </c>
      <c r="F110" s="97" t="s">
        <v>146</v>
      </c>
      <c r="G110" s="97" t="s">
        <v>407</v>
      </c>
      <c r="H110" s="114"/>
      <c r="I110" s="74">
        <f aca="true" t="shared" si="44" ref="I110:N110">I111+I112</f>
        <v>4410.9</v>
      </c>
      <c r="J110" s="74">
        <f t="shared" si="44"/>
        <v>4410.9</v>
      </c>
      <c r="K110" s="74">
        <f t="shared" si="44"/>
        <v>4552.3</v>
      </c>
      <c r="L110" s="74">
        <f t="shared" si="44"/>
        <v>4552.3</v>
      </c>
      <c r="M110" s="74">
        <f t="shared" si="44"/>
        <v>0</v>
      </c>
      <c r="N110" s="74">
        <f t="shared" si="44"/>
        <v>0</v>
      </c>
    </row>
    <row r="111" spans="1:14" s="260" customFormat="1" ht="60">
      <c r="A111" s="108" t="s">
        <v>667</v>
      </c>
      <c r="B111" s="261" t="s">
        <v>23</v>
      </c>
      <c r="C111" s="97" t="s">
        <v>52</v>
      </c>
      <c r="D111" s="97" t="s">
        <v>392</v>
      </c>
      <c r="E111" s="97" t="s">
        <v>133</v>
      </c>
      <c r="F111" s="97" t="s">
        <v>146</v>
      </c>
      <c r="G111" s="97" t="s">
        <v>407</v>
      </c>
      <c r="H111" s="114">
        <v>100</v>
      </c>
      <c r="I111" s="74">
        <f>J111</f>
        <v>4410.9</v>
      </c>
      <c r="J111" s="74">
        <v>4410.9</v>
      </c>
      <c r="K111" s="74">
        <v>4552.3</v>
      </c>
      <c r="L111" s="74">
        <v>4552.3</v>
      </c>
      <c r="M111" s="74"/>
      <c r="N111" s="74"/>
    </row>
    <row r="112" spans="1:14" s="260" customFormat="1" ht="30" hidden="1">
      <c r="A112" s="108" t="s">
        <v>670</v>
      </c>
      <c r="B112" s="261" t="s">
        <v>23</v>
      </c>
      <c r="C112" s="97" t="s">
        <v>52</v>
      </c>
      <c r="D112" s="97" t="s">
        <v>392</v>
      </c>
      <c r="E112" s="97" t="s">
        <v>133</v>
      </c>
      <c r="F112" s="97" t="s">
        <v>146</v>
      </c>
      <c r="G112" s="97" t="s">
        <v>407</v>
      </c>
      <c r="H112" s="114">
        <v>200</v>
      </c>
      <c r="I112" s="74">
        <f>J112</f>
        <v>0</v>
      </c>
      <c r="J112" s="74"/>
      <c r="K112" s="74"/>
      <c r="L112" s="74"/>
      <c r="M112" s="74"/>
      <c r="N112" s="74"/>
    </row>
    <row r="113" spans="1:14" s="259" customFormat="1" ht="14.25">
      <c r="A113" s="124" t="s">
        <v>419</v>
      </c>
      <c r="B113" s="258" t="s">
        <v>23</v>
      </c>
      <c r="C113" s="93" t="s">
        <v>52</v>
      </c>
      <c r="D113" s="93" t="s">
        <v>420</v>
      </c>
      <c r="E113" s="93" t="s">
        <v>147</v>
      </c>
      <c r="F113" s="93" t="s">
        <v>148</v>
      </c>
      <c r="G113" s="93" t="s">
        <v>149</v>
      </c>
      <c r="H113" s="92"/>
      <c r="I113" s="36">
        <f aca="true" t="shared" si="45" ref="I113:N114">I114</f>
        <v>59733.8</v>
      </c>
      <c r="J113" s="36">
        <f t="shared" si="45"/>
        <v>0</v>
      </c>
      <c r="K113" s="36">
        <f t="shared" si="45"/>
        <v>57777.3</v>
      </c>
      <c r="L113" s="36">
        <f t="shared" si="45"/>
        <v>0</v>
      </c>
      <c r="M113" s="36">
        <f t="shared" si="45"/>
        <v>62670.6</v>
      </c>
      <c r="N113" s="36">
        <f t="shared" si="45"/>
        <v>0</v>
      </c>
    </row>
    <row r="114" spans="1:14" s="260" customFormat="1" ht="15">
      <c r="A114" s="121" t="s">
        <v>394</v>
      </c>
      <c r="B114" s="258" t="s">
        <v>23</v>
      </c>
      <c r="C114" s="93" t="s">
        <v>52</v>
      </c>
      <c r="D114" s="67" t="s">
        <v>420</v>
      </c>
      <c r="E114" s="67" t="s">
        <v>325</v>
      </c>
      <c r="F114" s="67" t="s">
        <v>148</v>
      </c>
      <c r="G114" s="67" t="s">
        <v>149</v>
      </c>
      <c r="H114" s="67"/>
      <c r="I114" s="36">
        <f t="shared" si="45"/>
        <v>59733.8</v>
      </c>
      <c r="J114" s="36">
        <f t="shared" si="45"/>
        <v>0</v>
      </c>
      <c r="K114" s="36">
        <f t="shared" si="45"/>
        <v>57777.3</v>
      </c>
      <c r="L114" s="36">
        <f t="shared" si="45"/>
        <v>0</v>
      </c>
      <c r="M114" s="36">
        <f t="shared" si="45"/>
        <v>62670.6</v>
      </c>
      <c r="N114" s="36">
        <f t="shared" si="45"/>
        <v>0</v>
      </c>
    </row>
    <row r="115" spans="1:14" s="259" customFormat="1" ht="14.25">
      <c r="A115" s="122" t="s">
        <v>394</v>
      </c>
      <c r="B115" s="258" t="s">
        <v>23</v>
      </c>
      <c r="C115" s="93" t="s">
        <v>52</v>
      </c>
      <c r="D115" s="93" t="s">
        <v>420</v>
      </c>
      <c r="E115" s="93" t="s">
        <v>325</v>
      </c>
      <c r="F115" s="67" t="s">
        <v>146</v>
      </c>
      <c r="G115" s="67" t="s">
        <v>149</v>
      </c>
      <c r="H115" s="67"/>
      <c r="I115" s="36">
        <f aca="true" t="shared" si="46" ref="I115:N115">I123+I127+I129+I116+I131+I133+I135</f>
        <v>59733.8</v>
      </c>
      <c r="J115" s="36">
        <f t="shared" si="46"/>
        <v>0</v>
      </c>
      <c r="K115" s="36">
        <f t="shared" si="46"/>
        <v>57777.3</v>
      </c>
      <c r="L115" s="36">
        <f t="shared" si="46"/>
        <v>0</v>
      </c>
      <c r="M115" s="36">
        <f t="shared" si="46"/>
        <v>62670.6</v>
      </c>
      <c r="N115" s="36">
        <f t="shared" si="46"/>
        <v>0</v>
      </c>
    </row>
    <row r="116" spans="1:14" s="260" customFormat="1" ht="15">
      <c r="A116" s="106" t="s">
        <v>188</v>
      </c>
      <c r="B116" s="261" t="s">
        <v>23</v>
      </c>
      <c r="C116" s="97" t="s">
        <v>52</v>
      </c>
      <c r="D116" s="97" t="s">
        <v>420</v>
      </c>
      <c r="E116" s="97" t="s">
        <v>325</v>
      </c>
      <c r="F116" s="97" t="s">
        <v>146</v>
      </c>
      <c r="G116" s="97" t="s">
        <v>189</v>
      </c>
      <c r="H116" s="114"/>
      <c r="I116" s="74">
        <f aca="true" t="shared" si="47" ref="I116:N116">I117+I118+I119</f>
        <v>58068.8</v>
      </c>
      <c r="J116" s="74">
        <f t="shared" si="47"/>
        <v>0</v>
      </c>
      <c r="K116" s="74">
        <f t="shared" si="47"/>
        <v>56136.4</v>
      </c>
      <c r="L116" s="74">
        <f t="shared" si="47"/>
        <v>0</v>
      </c>
      <c r="M116" s="74">
        <f t="shared" si="47"/>
        <v>61009.7</v>
      </c>
      <c r="N116" s="74">
        <f t="shared" si="47"/>
        <v>0</v>
      </c>
    </row>
    <row r="117" spans="1:14" s="260" customFormat="1" ht="60">
      <c r="A117" s="108" t="s">
        <v>667</v>
      </c>
      <c r="B117" s="261" t="s">
        <v>23</v>
      </c>
      <c r="C117" s="97" t="s">
        <v>52</v>
      </c>
      <c r="D117" s="97" t="s">
        <v>420</v>
      </c>
      <c r="E117" s="97" t="s">
        <v>325</v>
      </c>
      <c r="F117" s="97" t="s">
        <v>146</v>
      </c>
      <c r="G117" s="97" t="s">
        <v>189</v>
      </c>
      <c r="H117" s="114">
        <v>100</v>
      </c>
      <c r="I117" s="248">
        <f>40265+117</f>
        <v>40382</v>
      </c>
      <c r="J117" s="248"/>
      <c r="K117" s="74">
        <v>40265</v>
      </c>
      <c r="L117" s="74"/>
      <c r="M117" s="74">
        <v>40265</v>
      </c>
      <c r="N117" s="74"/>
    </row>
    <row r="118" spans="1:14" s="260" customFormat="1" ht="30">
      <c r="A118" s="108" t="s">
        <v>670</v>
      </c>
      <c r="B118" s="261" t="s">
        <v>23</v>
      </c>
      <c r="C118" s="97" t="s">
        <v>52</v>
      </c>
      <c r="D118" s="97" t="s">
        <v>420</v>
      </c>
      <c r="E118" s="97" t="s">
        <v>325</v>
      </c>
      <c r="F118" s="97" t="s">
        <v>146</v>
      </c>
      <c r="G118" s="97" t="s">
        <v>189</v>
      </c>
      <c r="H118" s="114">
        <v>200</v>
      </c>
      <c r="I118" s="248">
        <f>17493.3+12.5</f>
        <v>17505.8</v>
      </c>
      <c r="J118" s="248"/>
      <c r="K118" s="74">
        <v>15690.4</v>
      </c>
      <c r="L118" s="74"/>
      <c r="M118" s="74">
        <v>20563.7</v>
      </c>
      <c r="N118" s="74"/>
    </row>
    <row r="119" spans="1:14" s="260" customFormat="1" ht="15">
      <c r="A119" s="108" t="s">
        <v>671</v>
      </c>
      <c r="B119" s="261" t="s">
        <v>23</v>
      </c>
      <c r="C119" s="97" t="s">
        <v>52</v>
      </c>
      <c r="D119" s="97" t="s">
        <v>420</v>
      </c>
      <c r="E119" s="97" t="s">
        <v>325</v>
      </c>
      <c r="F119" s="97" t="s">
        <v>146</v>
      </c>
      <c r="G119" s="97" t="s">
        <v>189</v>
      </c>
      <c r="H119" s="114">
        <v>800</v>
      </c>
      <c r="I119" s="131">
        <v>181</v>
      </c>
      <c r="J119" s="131"/>
      <c r="K119" s="74">
        <v>181</v>
      </c>
      <c r="L119" s="74"/>
      <c r="M119" s="74">
        <v>181</v>
      </c>
      <c r="N119" s="74"/>
    </row>
    <row r="120" spans="1:14" ht="30" hidden="1">
      <c r="A120" s="106" t="s">
        <v>699</v>
      </c>
      <c r="B120" s="261">
        <v>110</v>
      </c>
      <c r="C120" s="97" t="s">
        <v>52</v>
      </c>
      <c r="D120" s="97" t="s">
        <v>420</v>
      </c>
      <c r="E120" s="97" t="s">
        <v>325</v>
      </c>
      <c r="F120" s="97" t="s">
        <v>146</v>
      </c>
      <c r="G120" s="97" t="s">
        <v>698</v>
      </c>
      <c r="H120" s="114"/>
      <c r="I120" s="74">
        <f aca="true" t="shared" si="48" ref="I120:N120">I121+I122</f>
        <v>0</v>
      </c>
      <c r="J120" s="74">
        <f t="shared" si="48"/>
        <v>0</v>
      </c>
      <c r="K120" s="74">
        <f t="shared" si="48"/>
        <v>0</v>
      </c>
      <c r="L120" s="74">
        <f t="shared" si="48"/>
        <v>0</v>
      </c>
      <c r="M120" s="74">
        <f t="shared" si="48"/>
        <v>0</v>
      </c>
      <c r="N120" s="74">
        <f t="shared" si="48"/>
        <v>0</v>
      </c>
    </row>
    <row r="121" spans="1:14" ht="60" hidden="1">
      <c r="A121" s="108" t="s">
        <v>667</v>
      </c>
      <c r="B121" s="261">
        <v>110</v>
      </c>
      <c r="C121" s="97" t="s">
        <v>52</v>
      </c>
      <c r="D121" s="97" t="s">
        <v>420</v>
      </c>
      <c r="E121" s="97" t="s">
        <v>325</v>
      </c>
      <c r="F121" s="97" t="s">
        <v>146</v>
      </c>
      <c r="G121" s="97" t="s">
        <v>698</v>
      </c>
      <c r="H121" s="114">
        <v>100</v>
      </c>
      <c r="I121" s="249"/>
      <c r="J121" s="249"/>
      <c r="K121" s="74"/>
      <c r="L121" s="74"/>
      <c r="M121" s="74"/>
      <c r="N121" s="74"/>
    </row>
    <row r="122" spans="1:14" ht="30" hidden="1">
      <c r="A122" s="108" t="s">
        <v>670</v>
      </c>
      <c r="B122" s="261">
        <v>110</v>
      </c>
      <c r="C122" s="97" t="s">
        <v>52</v>
      </c>
      <c r="D122" s="97" t="s">
        <v>420</v>
      </c>
      <c r="E122" s="97" t="s">
        <v>325</v>
      </c>
      <c r="F122" s="97" t="s">
        <v>146</v>
      </c>
      <c r="G122" s="97" t="s">
        <v>698</v>
      </c>
      <c r="H122" s="114">
        <v>200</v>
      </c>
      <c r="I122" s="249"/>
      <c r="J122" s="249"/>
      <c r="K122" s="74"/>
      <c r="L122" s="74"/>
      <c r="M122" s="74"/>
      <c r="N122" s="74"/>
    </row>
    <row r="123" spans="1:14" s="260" customFormat="1" ht="15">
      <c r="A123" s="108" t="s">
        <v>478</v>
      </c>
      <c r="B123" s="261" t="s">
        <v>23</v>
      </c>
      <c r="C123" s="97" t="s">
        <v>52</v>
      </c>
      <c r="D123" s="97" t="s">
        <v>420</v>
      </c>
      <c r="E123" s="97" t="s">
        <v>325</v>
      </c>
      <c r="F123" s="96" t="s">
        <v>146</v>
      </c>
      <c r="G123" s="97" t="s">
        <v>434</v>
      </c>
      <c r="H123" s="114"/>
      <c r="I123" s="74">
        <f aca="true" t="shared" si="49" ref="I123:N123">I124+I125+I126</f>
        <v>1475</v>
      </c>
      <c r="J123" s="74">
        <f t="shared" si="49"/>
        <v>0</v>
      </c>
      <c r="K123" s="74">
        <f t="shared" si="49"/>
        <v>1495</v>
      </c>
      <c r="L123" s="74">
        <f t="shared" si="49"/>
        <v>0</v>
      </c>
      <c r="M123" s="74">
        <f t="shared" si="49"/>
        <v>1515</v>
      </c>
      <c r="N123" s="74">
        <f t="shared" si="49"/>
        <v>0</v>
      </c>
    </row>
    <row r="124" spans="1:14" s="260" customFormat="1" ht="30">
      <c r="A124" s="108" t="s">
        <v>670</v>
      </c>
      <c r="B124" s="261" t="s">
        <v>23</v>
      </c>
      <c r="C124" s="97" t="s">
        <v>52</v>
      </c>
      <c r="D124" s="97" t="s">
        <v>420</v>
      </c>
      <c r="E124" s="97" t="s">
        <v>325</v>
      </c>
      <c r="F124" s="96" t="s">
        <v>146</v>
      </c>
      <c r="G124" s="97" t="s">
        <v>434</v>
      </c>
      <c r="H124" s="114">
        <v>200</v>
      </c>
      <c r="I124" s="74">
        <v>1385</v>
      </c>
      <c r="J124" s="74"/>
      <c r="K124" s="74">
        <v>1405</v>
      </c>
      <c r="L124" s="74"/>
      <c r="M124" s="74">
        <v>1425</v>
      </c>
      <c r="N124" s="74"/>
    </row>
    <row r="125" spans="1:14" s="260" customFormat="1" ht="15">
      <c r="A125" s="108" t="s">
        <v>674</v>
      </c>
      <c r="B125" s="261" t="s">
        <v>23</v>
      </c>
      <c r="C125" s="97" t="s">
        <v>52</v>
      </c>
      <c r="D125" s="97" t="s">
        <v>420</v>
      </c>
      <c r="E125" s="97" t="s">
        <v>325</v>
      </c>
      <c r="F125" s="96" t="s">
        <v>146</v>
      </c>
      <c r="G125" s="97" t="s">
        <v>434</v>
      </c>
      <c r="H125" s="114">
        <v>300</v>
      </c>
      <c r="I125" s="74">
        <v>90</v>
      </c>
      <c r="J125" s="74"/>
      <c r="K125" s="74">
        <v>90</v>
      </c>
      <c r="L125" s="74"/>
      <c r="M125" s="74">
        <v>90</v>
      </c>
      <c r="N125" s="74"/>
    </row>
    <row r="126" spans="1:14" s="260" customFormat="1" ht="14.25" customHeight="1">
      <c r="A126" s="108" t="s">
        <v>671</v>
      </c>
      <c r="B126" s="261" t="s">
        <v>23</v>
      </c>
      <c r="C126" s="97" t="s">
        <v>52</v>
      </c>
      <c r="D126" s="97" t="s">
        <v>420</v>
      </c>
      <c r="E126" s="97" t="s">
        <v>325</v>
      </c>
      <c r="F126" s="96" t="s">
        <v>146</v>
      </c>
      <c r="G126" s="97" t="s">
        <v>434</v>
      </c>
      <c r="H126" s="114">
        <v>800</v>
      </c>
      <c r="I126" s="74">
        <f>450-450</f>
        <v>0</v>
      </c>
      <c r="J126" s="74"/>
      <c r="K126" s="74"/>
      <c r="L126" s="74"/>
      <c r="M126" s="74"/>
      <c r="N126" s="74"/>
    </row>
    <row r="127" spans="1:14" s="260" customFormat="1" ht="15">
      <c r="A127" s="108" t="s">
        <v>441</v>
      </c>
      <c r="B127" s="261">
        <v>110</v>
      </c>
      <c r="C127" s="97" t="s">
        <v>52</v>
      </c>
      <c r="D127" s="97" t="s">
        <v>420</v>
      </c>
      <c r="E127" s="97" t="s">
        <v>325</v>
      </c>
      <c r="F127" s="96" t="s">
        <v>146</v>
      </c>
      <c r="G127" s="97" t="s">
        <v>442</v>
      </c>
      <c r="H127" s="114"/>
      <c r="I127" s="74">
        <f aca="true" t="shared" si="50" ref="I127:N127">I128</f>
        <v>90</v>
      </c>
      <c r="J127" s="74">
        <f t="shared" si="50"/>
        <v>0</v>
      </c>
      <c r="K127" s="74">
        <f t="shared" si="50"/>
        <v>45.9</v>
      </c>
      <c r="L127" s="74">
        <f t="shared" si="50"/>
        <v>0</v>
      </c>
      <c r="M127" s="74">
        <f t="shared" si="50"/>
        <v>45.9</v>
      </c>
      <c r="N127" s="74">
        <f t="shared" si="50"/>
        <v>0</v>
      </c>
    </row>
    <row r="128" spans="1:14" s="260" customFormat="1" ht="15">
      <c r="A128" s="108" t="s">
        <v>671</v>
      </c>
      <c r="B128" s="261">
        <v>110</v>
      </c>
      <c r="C128" s="97" t="s">
        <v>52</v>
      </c>
      <c r="D128" s="97" t="s">
        <v>420</v>
      </c>
      <c r="E128" s="97" t="s">
        <v>325</v>
      </c>
      <c r="F128" s="96" t="s">
        <v>146</v>
      </c>
      <c r="G128" s="97" t="s">
        <v>442</v>
      </c>
      <c r="H128" s="114">
        <v>800</v>
      </c>
      <c r="I128" s="402">
        <v>90</v>
      </c>
      <c r="J128" s="267"/>
      <c r="K128" s="405">
        <v>45.9</v>
      </c>
      <c r="L128" s="74"/>
      <c r="M128" s="405">
        <v>45.9</v>
      </c>
      <c r="N128" s="74"/>
    </row>
    <row r="129" spans="1:14" s="259" customFormat="1" ht="45" hidden="1">
      <c r="A129" s="108" t="s">
        <v>445</v>
      </c>
      <c r="B129" s="261">
        <v>110</v>
      </c>
      <c r="C129" s="97" t="s">
        <v>52</v>
      </c>
      <c r="D129" s="97" t="s">
        <v>420</v>
      </c>
      <c r="E129" s="97" t="s">
        <v>325</v>
      </c>
      <c r="F129" s="96" t="s">
        <v>146</v>
      </c>
      <c r="G129" s="97" t="s">
        <v>446</v>
      </c>
      <c r="H129" s="114"/>
      <c r="I129" s="265">
        <f aca="true" t="shared" si="51" ref="I129:N129">I130</f>
        <v>0</v>
      </c>
      <c r="J129" s="265">
        <f t="shared" si="51"/>
        <v>0</v>
      </c>
      <c r="K129" s="265">
        <f t="shared" si="51"/>
        <v>0</v>
      </c>
      <c r="L129" s="265">
        <f t="shared" si="51"/>
        <v>0</v>
      </c>
      <c r="M129" s="265">
        <f t="shared" si="51"/>
        <v>0</v>
      </c>
      <c r="N129" s="265">
        <f t="shared" si="51"/>
        <v>0</v>
      </c>
    </row>
    <row r="130" spans="1:14" s="259" customFormat="1" ht="30" hidden="1">
      <c r="A130" s="108" t="s">
        <v>670</v>
      </c>
      <c r="B130" s="261">
        <v>110</v>
      </c>
      <c r="C130" s="97" t="s">
        <v>52</v>
      </c>
      <c r="D130" s="97" t="s">
        <v>420</v>
      </c>
      <c r="E130" s="97" t="s">
        <v>325</v>
      </c>
      <c r="F130" s="96" t="s">
        <v>146</v>
      </c>
      <c r="G130" s="97" t="s">
        <v>446</v>
      </c>
      <c r="H130" s="114">
        <v>200</v>
      </c>
      <c r="I130" s="263"/>
      <c r="J130" s="263"/>
      <c r="K130" s="74"/>
      <c r="L130" s="74"/>
      <c r="M130" s="74"/>
      <c r="N130" s="74"/>
    </row>
    <row r="131" spans="1:14" s="260" customFormat="1" ht="63" customHeight="1">
      <c r="A131" s="108" t="s">
        <v>494</v>
      </c>
      <c r="B131" s="261" t="s">
        <v>23</v>
      </c>
      <c r="C131" s="97" t="s">
        <v>52</v>
      </c>
      <c r="D131" s="97" t="s">
        <v>420</v>
      </c>
      <c r="E131" s="97" t="s">
        <v>325</v>
      </c>
      <c r="F131" s="97" t="s">
        <v>146</v>
      </c>
      <c r="G131" s="97" t="s">
        <v>493</v>
      </c>
      <c r="H131" s="114"/>
      <c r="I131" s="74">
        <f aca="true" t="shared" si="52" ref="I131:N131">I132</f>
        <v>100</v>
      </c>
      <c r="J131" s="74">
        <f t="shared" si="52"/>
        <v>0</v>
      </c>
      <c r="K131" s="74">
        <f t="shared" si="52"/>
        <v>100</v>
      </c>
      <c r="L131" s="74">
        <f t="shared" si="52"/>
        <v>0</v>
      </c>
      <c r="M131" s="74">
        <f t="shared" si="52"/>
        <v>100</v>
      </c>
      <c r="N131" s="74">
        <f t="shared" si="52"/>
        <v>0</v>
      </c>
    </row>
    <row r="132" spans="1:14" s="260" customFormat="1" ht="30">
      <c r="A132" s="108" t="s">
        <v>670</v>
      </c>
      <c r="B132" s="261" t="s">
        <v>23</v>
      </c>
      <c r="C132" s="97" t="s">
        <v>52</v>
      </c>
      <c r="D132" s="97" t="s">
        <v>420</v>
      </c>
      <c r="E132" s="97" t="s">
        <v>325</v>
      </c>
      <c r="F132" s="97" t="s">
        <v>146</v>
      </c>
      <c r="G132" s="97" t="s">
        <v>493</v>
      </c>
      <c r="H132" s="114">
        <v>200</v>
      </c>
      <c r="I132" s="74">
        <v>100</v>
      </c>
      <c r="J132" s="74"/>
      <c r="K132" s="74">
        <v>100</v>
      </c>
      <c r="L132" s="74"/>
      <c r="M132" s="74">
        <v>100</v>
      </c>
      <c r="N132" s="74"/>
    </row>
    <row r="133" spans="1:14" s="260" customFormat="1" ht="30" hidden="1">
      <c r="A133" s="108" t="s">
        <v>628</v>
      </c>
      <c r="B133" s="261" t="s">
        <v>23</v>
      </c>
      <c r="C133" s="97" t="s">
        <v>52</v>
      </c>
      <c r="D133" s="97" t="s">
        <v>420</v>
      </c>
      <c r="E133" s="97" t="s">
        <v>325</v>
      </c>
      <c r="F133" s="97" t="s">
        <v>146</v>
      </c>
      <c r="G133" s="97" t="s">
        <v>627</v>
      </c>
      <c r="H133" s="114"/>
      <c r="I133" s="74">
        <f>I134</f>
        <v>0</v>
      </c>
      <c r="J133" s="74">
        <f>J134</f>
        <v>0</v>
      </c>
      <c r="K133" s="74">
        <f>K134</f>
        <v>0</v>
      </c>
      <c r="L133" s="74">
        <f>L134</f>
        <v>0</v>
      </c>
      <c r="M133" s="263"/>
      <c r="N133" s="263"/>
    </row>
    <row r="134" spans="1:14" s="260" customFormat="1" ht="36.75" customHeight="1" hidden="1">
      <c r="A134" s="108" t="s">
        <v>681</v>
      </c>
      <c r="B134" s="261" t="s">
        <v>23</v>
      </c>
      <c r="C134" s="97" t="s">
        <v>52</v>
      </c>
      <c r="D134" s="97" t="s">
        <v>420</v>
      </c>
      <c r="E134" s="97" t="s">
        <v>325</v>
      </c>
      <c r="F134" s="97" t="s">
        <v>146</v>
      </c>
      <c r="G134" s="97" t="s">
        <v>627</v>
      </c>
      <c r="H134" s="114">
        <v>400</v>
      </c>
      <c r="I134" s="263"/>
      <c r="J134" s="263"/>
      <c r="K134" s="74"/>
      <c r="L134" s="74"/>
      <c r="M134" s="74"/>
      <c r="N134" s="74"/>
    </row>
    <row r="135" spans="1:14" ht="45" hidden="1">
      <c r="A135" s="106" t="s">
        <v>978</v>
      </c>
      <c r="B135" s="261">
        <v>110</v>
      </c>
      <c r="C135" s="97" t="s">
        <v>52</v>
      </c>
      <c r="D135" s="97" t="s">
        <v>420</v>
      </c>
      <c r="E135" s="97" t="s">
        <v>325</v>
      </c>
      <c r="F135" s="97" t="s">
        <v>146</v>
      </c>
      <c r="G135" s="97" t="s">
        <v>970</v>
      </c>
      <c r="H135" s="114"/>
      <c r="I135" s="74">
        <f aca="true" t="shared" si="53" ref="I135:N135">I136</f>
        <v>0</v>
      </c>
      <c r="J135" s="74">
        <f t="shared" si="53"/>
        <v>0</v>
      </c>
      <c r="K135" s="74">
        <f t="shared" si="53"/>
        <v>0</v>
      </c>
      <c r="L135" s="74">
        <f t="shared" si="53"/>
        <v>0</v>
      </c>
      <c r="M135" s="74">
        <f t="shared" si="53"/>
        <v>0</v>
      </c>
      <c r="N135" s="74">
        <f t="shared" si="53"/>
        <v>0</v>
      </c>
    </row>
    <row r="136" spans="1:14" ht="30" hidden="1">
      <c r="A136" s="108" t="s">
        <v>670</v>
      </c>
      <c r="B136" s="261">
        <v>110</v>
      </c>
      <c r="C136" s="97" t="s">
        <v>52</v>
      </c>
      <c r="D136" s="97" t="s">
        <v>420</v>
      </c>
      <c r="E136" s="97" t="s">
        <v>325</v>
      </c>
      <c r="F136" s="97" t="s">
        <v>146</v>
      </c>
      <c r="G136" s="97" t="s">
        <v>970</v>
      </c>
      <c r="H136" s="114">
        <v>200</v>
      </c>
      <c r="I136" s="249"/>
      <c r="J136" s="249"/>
      <c r="K136" s="74"/>
      <c r="L136" s="74"/>
      <c r="M136" s="74"/>
      <c r="N136" s="74"/>
    </row>
    <row r="137" spans="1:14" s="260" customFormat="1" ht="19.5" customHeight="1">
      <c r="A137" s="124" t="s">
        <v>53</v>
      </c>
      <c r="B137" s="258" t="s">
        <v>23</v>
      </c>
      <c r="C137" s="93" t="s">
        <v>54</v>
      </c>
      <c r="D137" s="67"/>
      <c r="E137" s="67"/>
      <c r="F137" s="67"/>
      <c r="G137" s="67"/>
      <c r="H137" s="67"/>
      <c r="I137" s="36">
        <f aca="true" t="shared" si="54" ref="I137:N137">I177+I138+I153</f>
        <v>1499.6999999999998</v>
      </c>
      <c r="J137" s="36">
        <f t="shared" si="54"/>
        <v>0</v>
      </c>
      <c r="K137" s="36">
        <f t="shared" si="54"/>
        <v>1178.1999999999998</v>
      </c>
      <c r="L137" s="36">
        <f t="shared" si="54"/>
        <v>0</v>
      </c>
      <c r="M137" s="36">
        <f t="shared" si="54"/>
        <v>1272.5</v>
      </c>
      <c r="N137" s="36">
        <f t="shared" si="54"/>
        <v>0</v>
      </c>
    </row>
    <row r="138" spans="1:14" s="260" customFormat="1" ht="17.25" customHeight="1">
      <c r="A138" s="124" t="s">
        <v>1415</v>
      </c>
      <c r="B138" s="258" t="s">
        <v>23</v>
      </c>
      <c r="C138" s="93" t="s">
        <v>55</v>
      </c>
      <c r="D138" s="67"/>
      <c r="E138" s="67"/>
      <c r="F138" s="67"/>
      <c r="G138" s="67"/>
      <c r="H138" s="67"/>
      <c r="I138" s="36">
        <f aca="true" t="shared" si="55" ref="I138:N139">I139</f>
        <v>653.0999999999999</v>
      </c>
      <c r="J138" s="36">
        <f t="shared" si="55"/>
        <v>0</v>
      </c>
      <c r="K138" s="36">
        <f t="shared" si="55"/>
        <v>976.0999999999999</v>
      </c>
      <c r="L138" s="36">
        <f t="shared" si="55"/>
        <v>0</v>
      </c>
      <c r="M138" s="36">
        <f t="shared" si="55"/>
        <v>976.0999999999999</v>
      </c>
      <c r="N138" s="36">
        <f t="shared" si="55"/>
        <v>0</v>
      </c>
    </row>
    <row r="139" spans="1:14" s="260" customFormat="1" ht="33.75" customHeight="1">
      <c r="A139" s="124" t="s">
        <v>139</v>
      </c>
      <c r="B139" s="258" t="s">
        <v>23</v>
      </c>
      <c r="C139" s="93" t="s">
        <v>55</v>
      </c>
      <c r="D139" s="67" t="s">
        <v>337</v>
      </c>
      <c r="E139" s="67" t="s">
        <v>147</v>
      </c>
      <c r="F139" s="67" t="s">
        <v>148</v>
      </c>
      <c r="G139" s="67" t="s">
        <v>149</v>
      </c>
      <c r="H139" s="67"/>
      <c r="I139" s="36">
        <f t="shared" si="55"/>
        <v>653.0999999999999</v>
      </c>
      <c r="J139" s="36">
        <f t="shared" si="55"/>
        <v>0</v>
      </c>
      <c r="K139" s="36">
        <f t="shared" si="55"/>
        <v>976.0999999999999</v>
      </c>
      <c r="L139" s="36">
        <f t="shared" si="55"/>
        <v>0</v>
      </c>
      <c r="M139" s="36">
        <f t="shared" si="55"/>
        <v>976.0999999999999</v>
      </c>
      <c r="N139" s="36">
        <f t="shared" si="55"/>
        <v>0</v>
      </c>
    </row>
    <row r="140" spans="1:14" s="260" customFormat="1" ht="64.5" customHeight="1">
      <c r="A140" s="94" t="s">
        <v>762</v>
      </c>
      <c r="B140" s="258" t="s">
        <v>23</v>
      </c>
      <c r="C140" s="93" t="s">
        <v>55</v>
      </c>
      <c r="D140" s="67" t="s">
        <v>337</v>
      </c>
      <c r="E140" s="67" t="s">
        <v>131</v>
      </c>
      <c r="F140" s="67" t="s">
        <v>148</v>
      </c>
      <c r="G140" s="67" t="s">
        <v>149</v>
      </c>
      <c r="H140" s="67"/>
      <c r="I140" s="36">
        <f aca="true" t="shared" si="56" ref="I140:N140">I141+I146</f>
        <v>653.0999999999999</v>
      </c>
      <c r="J140" s="36">
        <f t="shared" si="56"/>
        <v>0</v>
      </c>
      <c r="K140" s="36">
        <f t="shared" si="56"/>
        <v>976.0999999999999</v>
      </c>
      <c r="L140" s="36">
        <f t="shared" si="56"/>
        <v>0</v>
      </c>
      <c r="M140" s="36">
        <f t="shared" si="56"/>
        <v>976.0999999999999</v>
      </c>
      <c r="N140" s="36">
        <f t="shared" si="56"/>
        <v>0</v>
      </c>
    </row>
    <row r="141" spans="1:14" s="260" customFormat="1" ht="30" customHeight="1">
      <c r="A141" s="122" t="s">
        <v>348</v>
      </c>
      <c r="B141" s="258" t="s">
        <v>23</v>
      </c>
      <c r="C141" s="93" t="s">
        <v>55</v>
      </c>
      <c r="D141" s="67" t="s">
        <v>337</v>
      </c>
      <c r="E141" s="67" t="s">
        <v>131</v>
      </c>
      <c r="F141" s="67" t="s">
        <v>146</v>
      </c>
      <c r="G141" s="67" t="s">
        <v>149</v>
      </c>
      <c r="H141" s="67"/>
      <c r="I141" s="36">
        <f aca="true" t="shared" si="57" ref="I141:N141">I142+I144</f>
        <v>521.3</v>
      </c>
      <c r="J141" s="36">
        <f t="shared" si="57"/>
        <v>0</v>
      </c>
      <c r="K141" s="36">
        <f t="shared" si="57"/>
        <v>844.3</v>
      </c>
      <c r="L141" s="36">
        <f t="shared" si="57"/>
        <v>0</v>
      </c>
      <c r="M141" s="36">
        <f t="shared" si="57"/>
        <v>844.3</v>
      </c>
      <c r="N141" s="36">
        <f t="shared" si="57"/>
        <v>0</v>
      </c>
    </row>
    <row r="142" spans="1:14" s="260" customFormat="1" ht="18.75" customHeight="1">
      <c r="A142" s="112" t="s">
        <v>1369</v>
      </c>
      <c r="B142" s="261" t="s">
        <v>23</v>
      </c>
      <c r="C142" s="97" t="s">
        <v>55</v>
      </c>
      <c r="D142" s="96" t="s">
        <v>337</v>
      </c>
      <c r="E142" s="96" t="s">
        <v>131</v>
      </c>
      <c r="F142" s="96" t="s">
        <v>146</v>
      </c>
      <c r="G142" s="96" t="s">
        <v>349</v>
      </c>
      <c r="H142" s="96"/>
      <c r="I142" s="74">
        <f aca="true" t="shared" si="58" ref="I142:N142">I143</f>
        <v>500.3</v>
      </c>
      <c r="J142" s="74">
        <f t="shared" si="58"/>
        <v>0</v>
      </c>
      <c r="K142" s="74">
        <f t="shared" si="58"/>
        <v>822.3</v>
      </c>
      <c r="L142" s="74">
        <f t="shared" si="58"/>
        <v>0</v>
      </c>
      <c r="M142" s="74">
        <f t="shared" si="58"/>
        <v>821.3</v>
      </c>
      <c r="N142" s="74">
        <f t="shared" si="58"/>
        <v>0</v>
      </c>
    </row>
    <row r="143" spans="1:14" s="260" customFormat="1" ht="31.5" customHeight="1">
      <c r="A143" s="108" t="s">
        <v>670</v>
      </c>
      <c r="B143" s="261" t="s">
        <v>23</v>
      </c>
      <c r="C143" s="97" t="s">
        <v>55</v>
      </c>
      <c r="D143" s="96" t="s">
        <v>337</v>
      </c>
      <c r="E143" s="96" t="s">
        <v>131</v>
      </c>
      <c r="F143" s="96" t="s">
        <v>146</v>
      </c>
      <c r="G143" s="96" t="s">
        <v>349</v>
      </c>
      <c r="H143" s="96" t="s">
        <v>669</v>
      </c>
      <c r="I143" s="74">
        <v>500.3</v>
      </c>
      <c r="J143" s="74"/>
      <c r="K143" s="74">
        <f>522.3+300</f>
        <v>822.3</v>
      </c>
      <c r="L143" s="74"/>
      <c r="M143" s="74">
        <f>521.3+300</f>
        <v>821.3</v>
      </c>
      <c r="N143" s="74"/>
    </row>
    <row r="144" spans="1:14" s="260" customFormat="1" ht="33.75" customHeight="1">
      <c r="A144" s="112" t="s">
        <v>351</v>
      </c>
      <c r="B144" s="261" t="s">
        <v>23</v>
      </c>
      <c r="C144" s="97" t="s">
        <v>55</v>
      </c>
      <c r="D144" s="96" t="s">
        <v>337</v>
      </c>
      <c r="E144" s="96" t="s">
        <v>131</v>
      </c>
      <c r="F144" s="96" t="s">
        <v>146</v>
      </c>
      <c r="G144" s="96" t="s">
        <v>352</v>
      </c>
      <c r="H144" s="96"/>
      <c r="I144" s="74">
        <f aca="true" t="shared" si="59" ref="I144:N144">I145</f>
        <v>21</v>
      </c>
      <c r="J144" s="74">
        <f t="shared" si="59"/>
        <v>0</v>
      </c>
      <c r="K144" s="74">
        <f t="shared" si="59"/>
        <v>22</v>
      </c>
      <c r="L144" s="74">
        <f t="shared" si="59"/>
        <v>0</v>
      </c>
      <c r="M144" s="74">
        <f t="shared" si="59"/>
        <v>23</v>
      </c>
      <c r="N144" s="74">
        <f t="shared" si="59"/>
        <v>0</v>
      </c>
    </row>
    <row r="145" spans="1:14" s="260" customFormat="1" ht="31.5" customHeight="1">
      <c r="A145" s="108" t="s">
        <v>670</v>
      </c>
      <c r="B145" s="261" t="s">
        <v>23</v>
      </c>
      <c r="C145" s="97" t="s">
        <v>55</v>
      </c>
      <c r="D145" s="96" t="s">
        <v>337</v>
      </c>
      <c r="E145" s="96" t="s">
        <v>131</v>
      </c>
      <c r="F145" s="96" t="s">
        <v>146</v>
      </c>
      <c r="G145" s="96" t="s">
        <v>352</v>
      </c>
      <c r="H145" s="96" t="s">
        <v>669</v>
      </c>
      <c r="I145" s="74">
        <v>21</v>
      </c>
      <c r="J145" s="74"/>
      <c r="K145" s="74">
        <v>22</v>
      </c>
      <c r="L145" s="74"/>
      <c r="M145" s="74">
        <v>23</v>
      </c>
      <c r="N145" s="74"/>
    </row>
    <row r="146" spans="1:14" s="260" customFormat="1" ht="32.25" customHeight="1">
      <c r="A146" s="122" t="s">
        <v>353</v>
      </c>
      <c r="B146" s="258" t="s">
        <v>23</v>
      </c>
      <c r="C146" s="93" t="s">
        <v>55</v>
      </c>
      <c r="D146" s="67" t="s">
        <v>337</v>
      </c>
      <c r="E146" s="67" t="s">
        <v>131</v>
      </c>
      <c r="F146" s="67" t="s">
        <v>159</v>
      </c>
      <c r="G146" s="67" t="s">
        <v>149</v>
      </c>
      <c r="H146" s="67"/>
      <c r="I146" s="36">
        <f aca="true" t="shared" si="60" ref="I146:N146">I147+I149+I151</f>
        <v>131.8</v>
      </c>
      <c r="J146" s="36">
        <f t="shared" si="60"/>
        <v>0</v>
      </c>
      <c r="K146" s="36">
        <f t="shared" si="60"/>
        <v>131.8</v>
      </c>
      <c r="L146" s="36">
        <f t="shared" si="60"/>
        <v>0</v>
      </c>
      <c r="M146" s="36">
        <f t="shared" si="60"/>
        <v>131.8</v>
      </c>
      <c r="N146" s="36">
        <f t="shared" si="60"/>
        <v>0</v>
      </c>
    </row>
    <row r="147" spans="1:14" s="259" customFormat="1" ht="30">
      <c r="A147" s="112" t="s">
        <v>912</v>
      </c>
      <c r="B147" s="261" t="s">
        <v>23</v>
      </c>
      <c r="C147" s="97" t="s">
        <v>55</v>
      </c>
      <c r="D147" s="96" t="s">
        <v>337</v>
      </c>
      <c r="E147" s="96" t="s">
        <v>131</v>
      </c>
      <c r="F147" s="96" t="s">
        <v>159</v>
      </c>
      <c r="G147" s="96" t="s">
        <v>354</v>
      </c>
      <c r="H147" s="96"/>
      <c r="I147" s="74">
        <f aca="true" t="shared" si="61" ref="I147:N147">I148</f>
        <v>131.8</v>
      </c>
      <c r="J147" s="74">
        <f t="shared" si="61"/>
        <v>0</v>
      </c>
      <c r="K147" s="74">
        <f t="shared" si="61"/>
        <v>131.8</v>
      </c>
      <c r="L147" s="74">
        <f t="shared" si="61"/>
        <v>0</v>
      </c>
      <c r="M147" s="74">
        <f t="shared" si="61"/>
        <v>131.8</v>
      </c>
      <c r="N147" s="74">
        <f t="shared" si="61"/>
        <v>0</v>
      </c>
    </row>
    <row r="148" spans="1:14" s="260" customFormat="1" ht="30">
      <c r="A148" s="108" t="s">
        <v>670</v>
      </c>
      <c r="B148" s="261" t="s">
        <v>23</v>
      </c>
      <c r="C148" s="97" t="s">
        <v>55</v>
      </c>
      <c r="D148" s="96" t="s">
        <v>337</v>
      </c>
      <c r="E148" s="96" t="s">
        <v>131</v>
      </c>
      <c r="F148" s="96" t="s">
        <v>159</v>
      </c>
      <c r="G148" s="96" t="s">
        <v>354</v>
      </c>
      <c r="H148" s="96" t="s">
        <v>669</v>
      </c>
      <c r="I148" s="74">
        <v>131.8</v>
      </c>
      <c r="J148" s="74"/>
      <c r="K148" s="74">
        <v>131.8</v>
      </c>
      <c r="L148" s="74"/>
      <c r="M148" s="74">
        <v>131.8</v>
      </c>
      <c r="N148" s="74"/>
    </row>
    <row r="149" spans="1:14" s="260" customFormat="1" ht="15" hidden="1">
      <c r="A149" s="104" t="s">
        <v>763</v>
      </c>
      <c r="B149" s="261">
        <v>110</v>
      </c>
      <c r="C149" s="97" t="s">
        <v>55</v>
      </c>
      <c r="D149" s="96" t="s">
        <v>337</v>
      </c>
      <c r="E149" s="96" t="s">
        <v>131</v>
      </c>
      <c r="F149" s="96" t="s">
        <v>159</v>
      </c>
      <c r="G149" s="96" t="s">
        <v>809</v>
      </c>
      <c r="H149" s="96"/>
      <c r="I149" s="74">
        <f aca="true" t="shared" si="62" ref="I149:N149">I150</f>
        <v>0</v>
      </c>
      <c r="J149" s="74">
        <f t="shared" si="62"/>
        <v>0</v>
      </c>
      <c r="K149" s="74">
        <f t="shared" si="62"/>
        <v>0</v>
      </c>
      <c r="L149" s="74">
        <f t="shared" si="62"/>
        <v>0</v>
      </c>
      <c r="M149" s="74">
        <f t="shared" si="62"/>
        <v>0</v>
      </c>
      <c r="N149" s="74">
        <f t="shared" si="62"/>
        <v>0</v>
      </c>
    </row>
    <row r="150" spans="1:14" ht="30" hidden="1">
      <c r="A150" s="99" t="s">
        <v>670</v>
      </c>
      <c r="B150" s="261">
        <v>110</v>
      </c>
      <c r="C150" s="97" t="s">
        <v>55</v>
      </c>
      <c r="D150" s="96" t="s">
        <v>337</v>
      </c>
      <c r="E150" s="96" t="s">
        <v>131</v>
      </c>
      <c r="F150" s="96" t="s">
        <v>159</v>
      </c>
      <c r="G150" s="96" t="s">
        <v>809</v>
      </c>
      <c r="H150" s="96" t="s">
        <v>669</v>
      </c>
      <c r="I150" s="74"/>
      <c r="J150" s="74"/>
      <c r="K150" s="74"/>
      <c r="L150" s="74"/>
      <c r="M150" s="74"/>
      <c r="N150" s="74"/>
    </row>
    <row r="151" spans="1:14" s="260" customFormat="1" ht="30" hidden="1">
      <c r="A151" s="104" t="s">
        <v>984</v>
      </c>
      <c r="B151" s="261">
        <v>110</v>
      </c>
      <c r="C151" s="97" t="s">
        <v>55</v>
      </c>
      <c r="D151" s="96" t="s">
        <v>337</v>
      </c>
      <c r="E151" s="96" t="s">
        <v>131</v>
      </c>
      <c r="F151" s="96" t="s">
        <v>159</v>
      </c>
      <c r="G151" s="96" t="s">
        <v>985</v>
      </c>
      <c r="H151" s="96"/>
      <c r="I151" s="74">
        <f aca="true" t="shared" si="63" ref="I151:N151">I152</f>
        <v>0</v>
      </c>
      <c r="J151" s="74">
        <f t="shared" si="63"/>
        <v>0</v>
      </c>
      <c r="K151" s="74">
        <f t="shared" si="63"/>
        <v>0</v>
      </c>
      <c r="L151" s="74">
        <f t="shared" si="63"/>
        <v>0</v>
      </c>
      <c r="M151" s="74">
        <f t="shared" si="63"/>
        <v>0</v>
      </c>
      <c r="N151" s="74">
        <f t="shared" si="63"/>
        <v>0</v>
      </c>
    </row>
    <row r="152" spans="1:14" s="259" customFormat="1" ht="30" hidden="1">
      <c r="A152" s="99" t="s">
        <v>670</v>
      </c>
      <c r="B152" s="261">
        <v>110</v>
      </c>
      <c r="C152" s="97" t="s">
        <v>55</v>
      </c>
      <c r="D152" s="96" t="s">
        <v>337</v>
      </c>
      <c r="E152" s="96" t="s">
        <v>131</v>
      </c>
      <c r="F152" s="96" t="s">
        <v>159</v>
      </c>
      <c r="G152" s="96" t="s">
        <v>985</v>
      </c>
      <c r="H152" s="96" t="s">
        <v>669</v>
      </c>
      <c r="I152" s="74"/>
      <c r="J152" s="74"/>
      <c r="K152" s="74"/>
      <c r="L152" s="74"/>
      <c r="M152" s="74"/>
      <c r="N152" s="74"/>
    </row>
    <row r="153" spans="1:14" s="259" customFormat="1" ht="37.5" customHeight="1">
      <c r="A153" s="113" t="s">
        <v>1414</v>
      </c>
      <c r="B153" s="258">
        <v>110</v>
      </c>
      <c r="C153" s="93" t="s">
        <v>1413</v>
      </c>
      <c r="D153" s="67"/>
      <c r="E153" s="67"/>
      <c r="F153" s="67"/>
      <c r="G153" s="67"/>
      <c r="H153" s="67"/>
      <c r="I153" s="36">
        <f aca="true" t="shared" si="64" ref="I153:N153">I154+I168</f>
        <v>466.6</v>
      </c>
      <c r="J153" s="36">
        <f t="shared" si="64"/>
        <v>0</v>
      </c>
      <c r="K153" s="36">
        <f t="shared" si="64"/>
        <v>202.1</v>
      </c>
      <c r="L153" s="36">
        <f t="shared" si="64"/>
        <v>0</v>
      </c>
      <c r="M153" s="36">
        <f t="shared" si="64"/>
        <v>296.40000000000003</v>
      </c>
      <c r="N153" s="36">
        <f t="shared" si="64"/>
        <v>0</v>
      </c>
    </row>
    <row r="154" spans="1:14" s="259" customFormat="1" ht="33" customHeight="1">
      <c r="A154" s="124" t="s">
        <v>139</v>
      </c>
      <c r="B154" s="258">
        <v>110</v>
      </c>
      <c r="C154" s="93" t="s">
        <v>1413</v>
      </c>
      <c r="D154" s="67"/>
      <c r="E154" s="67"/>
      <c r="F154" s="67"/>
      <c r="G154" s="67"/>
      <c r="H154" s="67"/>
      <c r="I154" s="36">
        <f aca="true" t="shared" si="65" ref="I154:N154">I155</f>
        <v>466.6</v>
      </c>
      <c r="J154" s="36">
        <f t="shared" si="65"/>
        <v>0</v>
      </c>
      <c r="K154" s="36">
        <f t="shared" si="65"/>
        <v>202.1</v>
      </c>
      <c r="L154" s="36">
        <f t="shared" si="65"/>
        <v>0</v>
      </c>
      <c r="M154" s="36">
        <f t="shared" si="65"/>
        <v>296.40000000000003</v>
      </c>
      <c r="N154" s="36">
        <f t="shared" si="65"/>
        <v>0</v>
      </c>
    </row>
    <row r="155" spans="1:14" s="259" customFormat="1" ht="61.5" customHeight="1">
      <c r="A155" s="94" t="s">
        <v>762</v>
      </c>
      <c r="B155" s="258">
        <v>110</v>
      </c>
      <c r="C155" s="93" t="s">
        <v>1413</v>
      </c>
      <c r="D155" s="67" t="s">
        <v>337</v>
      </c>
      <c r="E155" s="67" t="s">
        <v>131</v>
      </c>
      <c r="F155" s="67" t="s">
        <v>148</v>
      </c>
      <c r="G155" s="67" t="s">
        <v>149</v>
      </c>
      <c r="H155" s="67"/>
      <c r="I155" s="36">
        <f aca="true" t="shared" si="66" ref="I155:N155">I156+I165</f>
        <v>466.6</v>
      </c>
      <c r="J155" s="36">
        <f t="shared" si="66"/>
        <v>0</v>
      </c>
      <c r="K155" s="36">
        <f t="shared" si="66"/>
        <v>202.1</v>
      </c>
      <c r="L155" s="36">
        <f t="shared" si="66"/>
        <v>0</v>
      </c>
      <c r="M155" s="36">
        <f t="shared" si="66"/>
        <v>296.40000000000003</v>
      </c>
      <c r="N155" s="36">
        <f t="shared" si="66"/>
        <v>0</v>
      </c>
    </row>
    <row r="156" spans="1:14" s="260" customFormat="1" ht="31.5" customHeight="1">
      <c r="A156" s="122" t="s">
        <v>355</v>
      </c>
      <c r="B156" s="258" t="s">
        <v>23</v>
      </c>
      <c r="C156" s="93" t="s">
        <v>1413</v>
      </c>
      <c r="D156" s="67" t="s">
        <v>337</v>
      </c>
      <c r="E156" s="67" t="s">
        <v>131</v>
      </c>
      <c r="F156" s="67" t="s">
        <v>173</v>
      </c>
      <c r="G156" s="67" t="s">
        <v>149</v>
      </c>
      <c r="H156" s="67"/>
      <c r="I156" s="36">
        <f aca="true" t="shared" si="67" ref="I156:N156">I157+I159+I161+I163</f>
        <v>266.6</v>
      </c>
      <c r="J156" s="36">
        <f t="shared" si="67"/>
        <v>0</v>
      </c>
      <c r="K156" s="36">
        <f t="shared" si="67"/>
        <v>202.1</v>
      </c>
      <c r="L156" s="36">
        <f t="shared" si="67"/>
        <v>0</v>
      </c>
      <c r="M156" s="36">
        <f t="shared" si="67"/>
        <v>296.40000000000003</v>
      </c>
      <c r="N156" s="36">
        <f t="shared" si="67"/>
        <v>0</v>
      </c>
    </row>
    <row r="157" spans="1:14" s="266" customFormat="1" ht="30" hidden="1">
      <c r="A157" s="112" t="s">
        <v>356</v>
      </c>
      <c r="B157" s="261" t="s">
        <v>23</v>
      </c>
      <c r="C157" s="97" t="s">
        <v>1413</v>
      </c>
      <c r="D157" s="96" t="s">
        <v>337</v>
      </c>
      <c r="E157" s="96" t="s">
        <v>131</v>
      </c>
      <c r="F157" s="96" t="s">
        <v>173</v>
      </c>
      <c r="G157" s="96" t="s">
        <v>357</v>
      </c>
      <c r="H157" s="96"/>
      <c r="I157" s="74">
        <f aca="true" t="shared" si="68" ref="I157:N157">I158</f>
        <v>0</v>
      </c>
      <c r="J157" s="74">
        <f t="shared" si="68"/>
        <v>0</v>
      </c>
      <c r="K157" s="74">
        <f t="shared" si="68"/>
        <v>0</v>
      </c>
      <c r="L157" s="74">
        <f t="shared" si="68"/>
        <v>0</v>
      </c>
      <c r="M157" s="74">
        <f t="shared" si="68"/>
        <v>0</v>
      </c>
      <c r="N157" s="74">
        <f t="shared" si="68"/>
        <v>0</v>
      </c>
    </row>
    <row r="158" spans="1:14" s="266" customFormat="1" ht="30" hidden="1">
      <c r="A158" s="108" t="s">
        <v>670</v>
      </c>
      <c r="B158" s="261" t="s">
        <v>23</v>
      </c>
      <c r="C158" s="97" t="s">
        <v>1413</v>
      </c>
      <c r="D158" s="96" t="s">
        <v>337</v>
      </c>
      <c r="E158" s="96" t="s">
        <v>131</v>
      </c>
      <c r="F158" s="96" t="s">
        <v>173</v>
      </c>
      <c r="G158" s="96" t="s">
        <v>357</v>
      </c>
      <c r="H158" s="96" t="s">
        <v>669</v>
      </c>
      <c r="I158" s="74"/>
      <c r="J158" s="74"/>
      <c r="K158" s="74"/>
      <c r="L158" s="74"/>
      <c r="M158" s="74"/>
      <c r="N158" s="74"/>
    </row>
    <row r="159" spans="1:14" s="266" customFormat="1" ht="30">
      <c r="A159" s="112" t="s">
        <v>908</v>
      </c>
      <c r="B159" s="261" t="s">
        <v>23</v>
      </c>
      <c r="C159" s="97" t="s">
        <v>1413</v>
      </c>
      <c r="D159" s="96" t="s">
        <v>337</v>
      </c>
      <c r="E159" s="96" t="s">
        <v>131</v>
      </c>
      <c r="F159" s="96" t="s">
        <v>173</v>
      </c>
      <c r="G159" s="96" t="s">
        <v>358</v>
      </c>
      <c r="H159" s="96"/>
      <c r="I159" s="74">
        <f aca="true" t="shared" si="69" ref="I159:N159">I160</f>
        <v>16</v>
      </c>
      <c r="J159" s="74">
        <f t="shared" si="69"/>
        <v>0</v>
      </c>
      <c r="K159" s="74">
        <f t="shared" si="69"/>
        <v>0</v>
      </c>
      <c r="L159" s="74">
        <f t="shared" si="69"/>
        <v>0</v>
      </c>
      <c r="M159" s="74">
        <f t="shared" si="69"/>
        <v>0</v>
      </c>
      <c r="N159" s="74">
        <f t="shared" si="69"/>
        <v>0</v>
      </c>
    </row>
    <row r="160" spans="1:14" s="266" customFormat="1" ht="30">
      <c r="A160" s="108" t="s">
        <v>670</v>
      </c>
      <c r="B160" s="261" t="s">
        <v>23</v>
      </c>
      <c r="C160" s="97" t="s">
        <v>1413</v>
      </c>
      <c r="D160" s="96" t="s">
        <v>337</v>
      </c>
      <c r="E160" s="96" t="s">
        <v>131</v>
      </c>
      <c r="F160" s="96" t="s">
        <v>173</v>
      </c>
      <c r="G160" s="96" t="s">
        <v>358</v>
      </c>
      <c r="H160" s="96" t="s">
        <v>669</v>
      </c>
      <c r="I160" s="74">
        <v>16</v>
      </c>
      <c r="J160" s="74"/>
      <c r="K160" s="74"/>
      <c r="L160" s="74"/>
      <c r="M160" s="74"/>
      <c r="N160" s="74"/>
    </row>
    <row r="161" spans="1:14" s="266" customFormat="1" ht="15">
      <c r="A161" s="112" t="s">
        <v>359</v>
      </c>
      <c r="B161" s="261" t="s">
        <v>23</v>
      </c>
      <c r="C161" s="97" t="s">
        <v>1413</v>
      </c>
      <c r="D161" s="96" t="s">
        <v>337</v>
      </c>
      <c r="E161" s="96" t="s">
        <v>131</v>
      </c>
      <c r="F161" s="96" t="s">
        <v>173</v>
      </c>
      <c r="G161" s="96" t="s">
        <v>360</v>
      </c>
      <c r="H161" s="96"/>
      <c r="I161" s="74">
        <f aca="true" t="shared" si="70" ref="I161:N161">I162</f>
        <v>50.6</v>
      </c>
      <c r="J161" s="74">
        <f t="shared" si="70"/>
        <v>0</v>
      </c>
      <c r="K161" s="74">
        <f t="shared" si="70"/>
        <v>50.6</v>
      </c>
      <c r="L161" s="74">
        <f t="shared" si="70"/>
        <v>0</v>
      </c>
      <c r="M161" s="74">
        <f t="shared" si="70"/>
        <v>50.6</v>
      </c>
      <c r="N161" s="74">
        <f t="shared" si="70"/>
        <v>0</v>
      </c>
    </row>
    <row r="162" spans="1:14" s="266" customFormat="1" ht="30">
      <c r="A162" s="108" t="s">
        <v>670</v>
      </c>
      <c r="B162" s="261" t="s">
        <v>23</v>
      </c>
      <c r="C162" s="97" t="s">
        <v>1413</v>
      </c>
      <c r="D162" s="96" t="s">
        <v>337</v>
      </c>
      <c r="E162" s="96" t="s">
        <v>131</v>
      </c>
      <c r="F162" s="96" t="s">
        <v>173</v>
      </c>
      <c r="G162" s="96" t="s">
        <v>360</v>
      </c>
      <c r="H162" s="96" t="s">
        <v>669</v>
      </c>
      <c r="I162" s="74">
        <v>50.6</v>
      </c>
      <c r="J162" s="74"/>
      <c r="K162" s="74">
        <v>50.6</v>
      </c>
      <c r="L162" s="74"/>
      <c r="M162" s="74">
        <v>50.6</v>
      </c>
      <c r="N162" s="74"/>
    </row>
    <row r="163" spans="1:14" ht="30">
      <c r="A163" s="112" t="s">
        <v>140</v>
      </c>
      <c r="B163" s="261">
        <v>110</v>
      </c>
      <c r="C163" s="97" t="s">
        <v>1413</v>
      </c>
      <c r="D163" s="96" t="s">
        <v>337</v>
      </c>
      <c r="E163" s="96" t="s">
        <v>131</v>
      </c>
      <c r="F163" s="96" t="s">
        <v>173</v>
      </c>
      <c r="G163" s="96" t="s">
        <v>362</v>
      </c>
      <c r="H163" s="96"/>
      <c r="I163" s="74">
        <f aca="true" t="shared" si="71" ref="I163:N163">I164</f>
        <v>200</v>
      </c>
      <c r="J163" s="74">
        <f t="shared" si="71"/>
        <v>0</v>
      </c>
      <c r="K163" s="74">
        <f t="shared" si="71"/>
        <v>151.5</v>
      </c>
      <c r="L163" s="74">
        <f t="shared" si="71"/>
        <v>0</v>
      </c>
      <c r="M163" s="74">
        <f t="shared" si="71"/>
        <v>245.8</v>
      </c>
      <c r="N163" s="74">
        <f t="shared" si="71"/>
        <v>0</v>
      </c>
    </row>
    <row r="164" spans="1:14" ht="15">
      <c r="A164" s="112" t="s">
        <v>677</v>
      </c>
      <c r="B164" s="261">
        <v>110</v>
      </c>
      <c r="C164" s="97" t="s">
        <v>1413</v>
      </c>
      <c r="D164" s="96" t="s">
        <v>337</v>
      </c>
      <c r="E164" s="96" t="s">
        <v>131</v>
      </c>
      <c r="F164" s="96" t="s">
        <v>173</v>
      </c>
      <c r="G164" s="96" t="s">
        <v>362</v>
      </c>
      <c r="H164" s="96" t="s">
        <v>678</v>
      </c>
      <c r="I164" s="74">
        <v>200</v>
      </c>
      <c r="J164" s="74"/>
      <c r="K164" s="74">
        <v>151.5</v>
      </c>
      <c r="L164" s="74"/>
      <c r="M164" s="74">
        <v>245.8</v>
      </c>
      <c r="N164" s="74"/>
    </row>
    <row r="165" spans="1:14" ht="15">
      <c r="A165" s="121" t="s">
        <v>363</v>
      </c>
      <c r="B165" s="258">
        <v>110</v>
      </c>
      <c r="C165" s="93" t="s">
        <v>1413</v>
      </c>
      <c r="D165" s="67" t="s">
        <v>337</v>
      </c>
      <c r="E165" s="67" t="s">
        <v>131</v>
      </c>
      <c r="F165" s="67" t="s">
        <v>186</v>
      </c>
      <c r="G165" s="67" t="s">
        <v>149</v>
      </c>
      <c r="H165" s="67"/>
      <c r="I165" s="36">
        <f aca="true" t="shared" si="72" ref="I165:N166">I166</f>
        <v>200</v>
      </c>
      <c r="J165" s="36">
        <f t="shared" si="72"/>
        <v>0</v>
      </c>
      <c r="K165" s="36">
        <f t="shared" si="72"/>
        <v>0</v>
      </c>
      <c r="L165" s="36">
        <f t="shared" si="72"/>
        <v>0</v>
      </c>
      <c r="M165" s="36">
        <f t="shared" si="72"/>
        <v>0</v>
      </c>
      <c r="N165" s="36">
        <f t="shared" si="72"/>
        <v>0</v>
      </c>
    </row>
    <row r="166" spans="1:14" ht="30">
      <c r="A166" s="112" t="s">
        <v>141</v>
      </c>
      <c r="B166" s="261">
        <v>110</v>
      </c>
      <c r="C166" s="97" t="s">
        <v>1413</v>
      </c>
      <c r="D166" s="96" t="s">
        <v>337</v>
      </c>
      <c r="E166" s="96" t="s">
        <v>131</v>
      </c>
      <c r="F166" s="96" t="s">
        <v>186</v>
      </c>
      <c r="G166" s="96" t="s">
        <v>364</v>
      </c>
      <c r="H166" s="96"/>
      <c r="I166" s="74">
        <f t="shared" si="72"/>
        <v>200</v>
      </c>
      <c r="J166" s="74">
        <f t="shared" si="72"/>
        <v>0</v>
      </c>
      <c r="K166" s="74">
        <f t="shared" si="72"/>
        <v>0</v>
      </c>
      <c r="L166" s="74">
        <f t="shared" si="72"/>
        <v>0</v>
      </c>
      <c r="M166" s="74">
        <f t="shared" si="72"/>
        <v>0</v>
      </c>
      <c r="N166" s="74">
        <f t="shared" si="72"/>
        <v>0</v>
      </c>
    </row>
    <row r="167" spans="1:14" ht="15">
      <c r="A167" s="106" t="s">
        <v>677</v>
      </c>
      <c r="B167" s="261">
        <v>110</v>
      </c>
      <c r="C167" s="97" t="s">
        <v>1413</v>
      </c>
      <c r="D167" s="96" t="s">
        <v>337</v>
      </c>
      <c r="E167" s="96" t="s">
        <v>131</v>
      </c>
      <c r="F167" s="96" t="s">
        <v>186</v>
      </c>
      <c r="G167" s="96" t="s">
        <v>364</v>
      </c>
      <c r="H167" s="96" t="s">
        <v>678</v>
      </c>
      <c r="I167" s="74">
        <v>200</v>
      </c>
      <c r="J167" s="74"/>
      <c r="K167" s="74"/>
      <c r="L167" s="74"/>
      <c r="M167" s="74"/>
      <c r="N167" s="74"/>
    </row>
    <row r="168" spans="1:14" ht="15" hidden="1">
      <c r="A168" s="124" t="s">
        <v>419</v>
      </c>
      <c r="B168" s="258">
        <v>110</v>
      </c>
      <c r="C168" s="93" t="s">
        <v>1413</v>
      </c>
      <c r="D168" s="67" t="s">
        <v>420</v>
      </c>
      <c r="E168" s="67" t="s">
        <v>147</v>
      </c>
      <c r="F168" s="67" t="s">
        <v>148</v>
      </c>
      <c r="G168" s="67" t="s">
        <v>149</v>
      </c>
      <c r="H168" s="67"/>
      <c r="I168" s="36">
        <f aca="true" t="shared" si="73" ref="I168:N171">I169</f>
        <v>0</v>
      </c>
      <c r="J168" s="36">
        <f t="shared" si="73"/>
        <v>0</v>
      </c>
      <c r="K168" s="36">
        <f t="shared" si="73"/>
        <v>0</v>
      </c>
      <c r="L168" s="36">
        <f t="shared" si="73"/>
        <v>0</v>
      </c>
      <c r="M168" s="36">
        <f t="shared" si="73"/>
        <v>0</v>
      </c>
      <c r="N168" s="36">
        <f t="shared" si="73"/>
        <v>0</v>
      </c>
    </row>
    <row r="169" spans="1:14" ht="15" hidden="1">
      <c r="A169" s="121" t="s">
        <v>394</v>
      </c>
      <c r="B169" s="258">
        <v>110</v>
      </c>
      <c r="C169" s="93" t="s">
        <v>1413</v>
      </c>
      <c r="D169" s="67" t="s">
        <v>420</v>
      </c>
      <c r="E169" s="67" t="s">
        <v>325</v>
      </c>
      <c r="F169" s="67" t="s">
        <v>148</v>
      </c>
      <c r="G169" s="67" t="s">
        <v>149</v>
      </c>
      <c r="H169" s="67"/>
      <c r="I169" s="36">
        <f t="shared" si="73"/>
        <v>0</v>
      </c>
      <c r="J169" s="36">
        <f t="shared" si="73"/>
        <v>0</v>
      </c>
      <c r="K169" s="36">
        <f t="shared" si="73"/>
        <v>0</v>
      </c>
      <c r="L169" s="36">
        <f t="shared" si="73"/>
        <v>0</v>
      </c>
      <c r="M169" s="36">
        <f t="shared" si="73"/>
        <v>0</v>
      </c>
      <c r="N169" s="36">
        <f t="shared" si="73"/>
        <v>0</v>
      </c>
    </row>
    <row r="170" spans="1:14" ht="15" hidden="1">
      <c r="A170" s="122" t="s">
        <v>394</v>
      </c>
      <c r="B170" s="258">
        <v>110</v>
      </c>
      <c r="C170" s="93" t="s">
        <v>1413</v>
      </c>
      <c r="D170" s="67" t="s">
        <v>420</v>
      </c>
      <c r="E170" s="67" t="s">
        <v>325</v>
      </c>
      <c r="F170" s="67" t="s">
        <v>146</v>
      </c>
      <c r="G170" s="67" t="s">
        <v>149</v>
      </c>
      <c r="H170" s="67"/>
      <c r="I170" s="36">
        <f aca="true" t="shared" si="74" ref="I170:N170">I171+I175+I173</f>
        <v>0</v>
      </c>
      <c r="J170" s="36">
        <f t="shared" si="74"/>
        <v>0</v>
      </c>
      <c r="K170" s="36">
        <f t="shared" si="74"/>
        <v>0</v>
      </c>
      <c r="L170" s="36">
        <f t="shared" si="74"/>
        <v>0</v>
      </c>
      <c r="M170" s="36">
        <f t="shared" si="74"/>
        <v>0</v>
      </c>
      <c r="N170" s="36">
        <f t="shared" si="74"/>
        <v>0</v>
      </c>
    </row>
    <row r="171" spans="1:14" ht="15" hidden="1">
      <c r="A171" s="108" t="s">
        <v>439</v>
      </c>
      <c r="B171" s="261">
        <v>110</v>
      </c>
      <c r="C171" s="97" t="s">
        <v>1413</v>
      </c>
      <c r="D171" s="96" t="s">
        <v>420</v>
      </c>
      <c r="E171" s="96" t="s">
        <v>325</v>
      </c>
      <c r="F171" s="96" t="s">
        <v>146</v>
      </c>
      <c r="G171" s="96" t="s">
        <v>440</v>
      </c>
      <c r="H171" s="96"/>
      <c r="I171" s="74">
        <f t="shared" si="73"/>
        <v>0</v>
      </c>
      <c r="J171" s="74">
        <f t="shared" si="73"/>
        <v>0</v>
      </c>
      <c r="K171" s="74">
        <f t="shared" si="73"/>
        <v>0</v>
      </c>
      <c r="L171" s="74">
        <f t="shared" si="73"/>
        <v>0</v>
      </c>
      <c r="M171" s="74">
        <f t="shared" si="73"/>
        <v>0</v>
      </c>
      <c r="N171" s="74">
        <f t="shared" si="73"/>
        <v>0</v>
      </c>
    </row>
    <row r="172" spans="1:14" s="266" customFormat="1" ht="30" hidden="1">
      <c r="A172" s="108" t="s">
        <v>670</v>
      </c>
      <c r="B172" s="261">
        <v>110</v>
      </c>
      <c r="C172" s="97" t="s">
        <v>1413</v>
      </c>
      <c r="D172" s="96" t="s">
        <v>420</v>
      </c>
      <c r="E172" s="96" t="s">
        <v>325</v>
      </c>
      <c r="F172" s="96" t="s">
        <v>146</v>
      </c>
      <c r="G172" s="96" t="s">
        <v>440</v>
      </c>
      <c r="H172" s="96" t="s">
        <v>669</v>
      </c>
      <c r="I172" s="263"/>
      <c r="J172" s="263"/>
      <c r="K172" s="74"/>
      <c r="L172" s="74"/>
      <c r="M172" s="74"/>
      <c r="N172" s="74"/>
    </row>
    <row r="173" spans="1:14" s="266" customFormat="1" ht="15" hidden="1">
      <c r="A173" s="108" t="s">
        <v>1057</v>
      </c>
      <c r="B173" s="261">
        <v>110</v>
      </c>
      <c r="C173" s="97" t="s">
        <v>1413</v>
      </c>
      <c r="D173" s="96" t="s">
        <v>420</v>
      </c>
      <c r="E173" s="96" t="s">
        <v>325</v>
      </c>
      <c r="F173" s="96" t="s">
        <v>146</v>
      </c>
      <c r="G173" s="96" t="s">
        <v>1056</v>
      </c>
      <c r="H173" s="96"/>
      <c r="I173" s="116">
        <f aca="true" t="shared" si="75" ref="I173:N173">I174</f>
        <v>0</v>
      </c>
      <c r="J173" s="116">
        <f t="shared" si="75"/>
        <v>0</v>
      </c>
      <c r="K173" s="74">
        <f t="shared" si="75"/>
        <v>0</v>
      </c>
      <c r="L173" s="74">
        <f t="shared" si="75"/>
        <v>0</v>
      </c>
      <c r="M173" s="74">
        <f t="shared" si="75"/>
        <v>0</v>
      </c>
      <c r="N173" s="74">
        <f t="shared" si="75"/>
        <v>0</v>
      </c>
    </row>
    <row r="174" spans="1:14" s="266" customFormat="1" ht="30" hidden="1">
      <c r="A174" s="108" t="s">
        <v>670</v>
      </c>
      <c r="B174" s="261">
        <v>110</v>
      </c>
      <c r="C174" s="97" t="s">
        <v>1413</v>
      </c>
      <c r="D174" s="96" t="s">
        <v>420</v>
      </c>
      <c r="E174" s="96" t="s">
        <v>325</v>
      </c>
      <c r="F174" s="96" t="s">
        <v>146</v>
      </c>
      <c r="G174" s="96" t="s">
        <v>1056</v>
      </c>
      <c r="H174" s="96" t="s">
        <v>669</v>
      </c>
      <c r="I174" s="116"/>
      <c r="J174" s="116"/>
      <c r="K174" s="74"/>
      <c r="L174" s="74"/>
      <c r="M174" s="74"/>
      <c r="N174" s="74"/>
    </row>
    <row r="175" spans="1:14" ht="21" customHeight="1" hidden="1">
      <c r="A175" s="108" t="s">
        <v>726</v>
      </c>
      <c r="B175" s="261">
        <v>110</v>
      </c>
      <c r="C175" s="97" t="s">
        <v>1413</v>
      </c>
      <c r="D175" s="96" t="s">
        <v>420</v>
      </c>
      <c r="E175" s="96" t="s">
        <v>325</v>
      </c>
      <c r="F175" s="96" t="s">
        <v>146</v>
      </c>
      <c r="G175" s="96" t="s">
        <v>725</v>
      </c>
      <c r="H175" s="96"/>
      <c r="I175" s="74">
        <f aca="true" t="shared" si="76" ref="I175:N175">I176</f>
        <v>0</v>
      </c>
      <c r="J175" s="74">
        <f t="shared" si="76"/>
        <v>0</v>
      </c>
      <c r="K175" s="74">
        <f t="shared" si="76"/>
        <v>0</v>
      </c>
      <c r="L175" s="74">
        <f t="shared" si="76"/>
        <v>0</v>
      </c>
      <c r="M175" s="74">
        <f t="shared" si="76"/>
        <v>0</v>
      </c>
      <c r="N175" s="74">
        <f t="shared" si="76"/>
        <v>0</v>
      </c>
    </row>
    <row r="176" spans="1:14" ht="18" customHeight="1" hidden="1">
      <c r="A176" s="106" t="s">
        <v>677</v>
      </c>
      <c r="B176" s="261">
        <v>110</v>
      </c>
      <c r="C176" s="97" t="s">
        <v>1413</v>
      </c>
      <c r="D176" s="96" t="s">
        <v>420</v>
      </c>
      <c r="E176" s="96" t="s">
        <v>325</v>
      </c>
      <c r="F176" s="96" t="s">
        <v>146</v>
      </c>
      <c r="G176" s="96" t="s">
        <v>725</v>
      </c>
      <c r="H176" s="96"/>
      <c r="I176" s="267"/>
      <c r="J176" s="267"/>
      <c r="K176" s="74"/>
      <c r="L176" s="74"/>
      <c r="M176" s="74"/>
      <c r="N176" s="74"/>
    </row>
    <row r="177" spans="1:14" ht="17.25" customHeight="1">
      <c r="A177" s="124" t="s">
        <v>1417</v>
      </c>
      <c r="B177" s="258" t="s">
        <v>23</v>
      </c>
      <c r="C177" s="93" t="s">
        <v>1416</v>
      </c>
      <c r="D177" s="67"/>
      <c r="E177" s="67"/>
      <c r="F177" s="67"/>
      <c r="G177" s="67"/>
      <c r="H177" s="67"/>
      <c r="I177" s="36">
        <f aca="true" t="shared" si="77" ref="I177:N177">I178+I168</f>
        <v>380</v>
      </c>
      <c r="J177" s="36">
        <f t="shared" si="77"/>
        <v>0</v>
      </c>
      <c r="K177" s="36">
        <f t="shared" si="77"/>
        <v>0</v>
      </c>
      <c r="L177" s="36">
        <f t="shared" si="77"/>
        <v>0</v>
      </c>
      <c r="M177" s="36">
        <f t="shared" si="77"/>
        <v>0</v>
      </c>
      <c r="N177" s="36">
        <f t="shared" si="77"/>
        <v>0</v>
      </c>
    </row>
    <row r="178" spans="1:14" s="260" customFormat="1" ht="30" customHeight="1">
      <c r="A178" s="124" t="s">
        <v>139</v>
      </c>
      <c r="B178" s="258" t="s">
        <v>23</v>
      </c>
      <c r="C178" s="93" t="s">
        <v>1416</v>
      </c>
      <c r="D178" s="67" t="s">
        <v>337</v>
      </c>
      <c r="E178" s="67" t="s">
        <v>147</v>
      </c>
      <c r="F178" s="67" t="s">
        <v>148</v>
      </c>
      <c r="G178" s="67" t="s">
        <v>149</v>
      </c>
      <c r="H178" s="67"/>
      <c r="I178" s="36">
        <f aca="true" t="shared" si="78" ref="I178:N178">I179</f>
        <v>380</v>
      </c>
      <c r="J178" s="36">
        <f t="shared" si="78"/>
        <v>0</v>
      </c>
      <c r="K178" s="36">
        <f t="shared" si="78"/>
        <v>0</v>
      </c>
      <c r="L178" s="36">
        <f t="shared" si="78"/>
        <v>0</v>
      </c>
      <c r="M178" s="36">
        <f t="shared" si="78"/>
        <v>0</v>
      </c>
      <c r="N178" s="36">
        <f t="shared" si="78"/>
        <v>0</v>
      </c>
    </row>
    <row r="179" spans="1:14" s="260" customFormat="1" ht="30" customHeight="1">
      <c r="A179" s="121" t="s">
        <v>342</v>
      </c>
      <c r="B179" s="258">
        <v>110</v>
      </c>
      <c r="C179" s="93" t="s">
        <v>1416</v>
      </c>
      <c r="D179" s="67" t="s">
        <v>337</v>
      </c>
      <c r="E179" s="67" t="s">
        <v>130</v>
      </c>
      <c r="F179" s="67" t="s">
        <v>148</v>
      </c>
      <c r="G179" s="67" t="s">
        <v>149</v>
      </c>
      <c r="H179" s="67"/>
      <c r="I179" s="36">
        <f aca="true" t="shared" si="79" ref="I179:J181">I180</f>
        <v>380</v>
      </c>
      <c r="J179" s="36">
        <f t="shared" si="79"/>
        <v>0</v>
      </c>
      <c r="K179" s="36">
        <f aca="true" t="shared" si="80" ref="K179:N181">K180</f>
        <v>0</v>
      </c>
      <c r="L179" s="36">
        <f t="shared" si="80"/>
        <v>0</v>
      </c>
      <c r="M179" s="36">
        <f t="shared" si="80"/>
        <v>0</v>
      </c>
      <c r="N179" s="36">
        <f t="shared" si="80"/>
        <v>0</v>
      </c>
    </row>
    <row r="180" spans="1:14" s="260" customFormat="1" ht="30" customHeight="1">
      <c r="A180" s="121" t="s">
        <v>1006</v>
      </c>
      <c r="B180" s="258">
        <v>110</v>
      </c>
      <c r="C180" s="93" t="s">
        <v>1416</v>
      </c>
      <c r="D180" s="67" t="s">
        <v>337</v>
      </c>
      <c r="E180" s="67" t="s">
        <v>130</v>
      </c>
      <c r="F180" s="67" t="s">
        <v>159</v>
      </c>
      <c r="G180" s="67" t="s">
        <v>149</v>
      </c>
      <c r="H180" s="67"/>
      <c r="I180" s="36">
        <f t="shared" si="79"/>
        <v>380</v>
      </c>
      <c r="J180" s="36">
        <f t="shared" si="79"/>
        <v>0</v>
      </c>
      <c r="K180" s="36">
        <f t="shared" si="80"/>
        <v>0</v>
      </c>
      <c r="L180" s="36">
        <f t="shared" si="80"/>
        <v>0</v>
      </c>
      <c r="M180" s="36">
        <f t="shared" si="80"/>
        <v>0</v>
      </c>
      <c r="N180" s="36">
        <f t="shared" si="80"/>
        <v>0</v>
      </c>
    </row>
    <row r="181" spans="1:14" s="260" customFormat="1" ht="29.25" customHeight="1">
      <c r="A181" s="106" t="s">
        <v>1007</v>
      </c>
      <c r="B181" s="261">
        <v>110</v>
      </c>
      <c r="C181" s="97" t="s">
        <v>1416</v>
      </c>
      <c r="D181" s="96" t="s">
        <v>337</v>
      </c>
      <c r="E181" s="96" t="s">
        <v>130</v>
      </c>
      <c r="F181" s="96" t="s">
        <v>159</v>
      </c>
      <c r="G181" s="96" t="s">
        <v>1008</v>
      </c>
      <c r="H181" s="96"/>
      <c r="I181" s="74">
        <f t="shared" si="79"/>
        <v>380</v>
      </c>
      <c r="J181" s="74">
        <f t="shared" si="79"/>
        <v>0</v>
      </c>
      <c r="K181" s="74">
        <f t="shared" si="80"/>
        <v>0</v>
      </c>
      <c r="L181" s="74">
        <f t="shared" si="80"/>
        <v>0</v>
      </c>
      <c r="M181" s="74">
        <f t="shared" si="80"/>
        <v>0</v>
      </c>
      <c r="N181" s="74">
        <f t="shared" si="80"/>
        <v>0</v>
      </c>
    </row>
    <row r="182" spans="1:14" s="260" customFormat="1" ht="18.75" customHeight="1">
      <c r="A182" s="108" t="s">
        <v>670</v>
      </c>
      <c r="B182" s="261">
        <v>110</v>
      </c>
      <c r="C182" s="97" t="s">
        <v>1416</v>
      </c>
      <c r="D182" s="96" t="s">
        <v>337</v>
      </c>
      <c r="E182" s="96" t="s">
        <v>130</v>
      </c>
      <c r="F182" s="96" t="s">
        <v>159</v>
      </c>
      <c r="G182" s="96" t="s">
        <v>1008</v>
      </c>
      <c r="H182" s="96" t="s">
        <v>669</v>
      </c>
      <c r="I182" s="74">
        <v>380</v>
      </c>
      <c r="J182" s="74"/>
      <c r="K182" s="74"/>
      <c r="L182" s="74"/>
      <c r="M182" s="74"/>
      <c r="N182" s="74"/>
    </row>
    <row r="183" spans="1:14" s="260" customFormat="1" ht="15">
      <c r="A183" s="124" t="s">
        <v>56</v>
      </c>
      <c r="B183" s="258" t="s">
        <v>23</v>
      </c>
      <c r="C183" s="93" t="s">
        <v>57</v>
      </c>
      <c r="D183" s="67"/>
      <c r="E183" s="67"/>
      <c r="F183" s="67"/>
      <c r="G183" s="67"/>
      <c r="H183" s="67"/>
      <c r="I183" s="36">
        <f aca="true" t="shared" si="81" ref="I183:N183">I184+I212+I252+I231</f>
        <v>64392</v>
      </c>
      <c r="J183" s="36">
        <f t="shared" si="81"/>
        <v>9187</v>
      </c>
      <c r="K183" s="36">
        <f t="shared" si="81"/>
        <v>37928.2</v>
      </c>
      <c r="L183" s="36">
        <f t="shared" si="81"/>
        <v>9644.7</v>
      </c>
      <c r="M183" s="36">
        <f t="shared" si="81"/>
        <v>54759.9</v>
      </c>
      <c r="N183" s="36">
        <f t="shared" si="81"/>
        <v>9654.4</v>
      </c>
    </row>
    <row r="184" spans="1:14" s="260" customFormat="1" ht="15">
      <c r="A184" s="124" t="s">
        <v>58</v>
      </c>
      <c r="B184" s="258" t="s">
        <v>23</v>
      </c>
      <c r="C184" s="93" t="s">
        <v>59</v>
      </c>
      <c r="D184" s="67"/>
      <c r="E184" s="67"/>
      <c r="F184" s="67"/>
      <c r="G184" s="67"/>
      <c r="H184" s="67"/>
      <c r="I184" s="36">
        <f aca="true" t="shared" si="82" ref="I184:N184">I185</f>
        <v>15600</v>
      </c>
      <c r="J184" s="36">
        <f t="shared" si="82"/>
        <v>6200</v>
      </c>
      <c r="K184" s="36">
        <f t="shared" si="82"/>
        <v>16735</v>
      </c>
      <c r="L184" s="36">
        <f t="shared" si="82"/>
        <v>6300</v>
      </c>
      <c r="M184" s="36">
        <f t="shared" si="82"/>
        <v>16770</v>
      </c>
      <c r="N184" s="36">
        <f t="shared" si="82"/>
        <v>6300</v>
      </c>
    </row>
    <row r="185" spans="1:14" s="260" customFormat="1" ht="42.75">
      <c r="A185" s="121" t="s">
        <v>284</v>
      </c>
      <c r="B185" s="258" t="s">
        <v>23</v>
      </c>
      <c r="C185" s="93" t="s">
        <v>59</v>
      </c>
      <c r="D185" s="67" t="s">
        <v>285</v>
      </c>
      <c r="E185" s="67" t="s">
        <v>147</v>
      </c>
      <c r="F185" s="67" t="s">
        <v>148</v>
      </c>
      <c r="G185" s="67" t="s">
        <v>149</v>
      </c>
      <c r="H185" s="67"/>
      <c r="I185" s="36">
        <f aca="true" t="shared" si="83" ref="I185:N185">I186+I192+I198</f>
        <v>15600</v>
      </c>
      <c r="J185" s="36">
        <f t="shared" si="83"/>
        <v>6200</v>
      </c>
      <c r="K185" s="36">
        <f t="shared" si="83"/>
        <v>16735</v>
      </c>
      <c r="L185" s="36">
        <f t="shared" si="83"/>
        <v>6300</v>
      </c>
      <c r="M185" s="36">
        <f t="shared" si="83"/>
        <v>16770</v>
      </c>
      <c r="N185" s="36">
        <f t="shared" si="83"/>
        <v>6300</v>
      </c>
    </row>
    <row r="186" spans="1:14" s="260" customFormat="1" ht="42.75">
      <c r="A186" s="121" t="s">
        <v>758</v>
      </c>
      <c r="B186" s="258" t="s">
        <v>23</v>
      </c>
      <c r="C186" s="93" t="s">
        <v>59</v>
      </c>
      <c r="D186" s="67" t="s">
        <v>285</v>
      </c>
      <c r="E186" s="67" t="s">
        <v>130</v>
      </c>
      <c r="F186" s="67" t="s">
        <v>148</v>
      </c>
      <c r="G186" s="67" t="s">
        <v>149</v>
      </c>
      <c r="H186" s="67"/>
      <c r="I186" s="36">
        <f aca="true" t="shared" si="84" ref="I186:N186">I187</f>
        <v>7600</v>
      </c>
      <c r="J186" s="36">
        <f t="shared" si="84"/>
        <v>0</v>
      </c>
      <c r="K186" s="36">
        <f t="shared" si="84"/>
        <v>8100</v>
      </c>
      <c r="L186" s="36">
        <f t="shared" si="84"/>
        <v>0</v>
      </c>
      <c r="M186" s="36">
        <f t="shared" si="84"/>
        <v>8100</v>
      </c>
      <c r="N186" s="36">
        <f t="shared" si="84"/>
        <v>0</v>
      </c>
    </row>
    <row r="187" spans="1:14" s="259" customFormat="1" ht="33.75" customHeight="1">
      <c r="A187" s="121" t="s">
        <v>813</v>
      </c>
      <c r="B187" s="258" t="s">
        <v>23</v>
      </c>
      <c r="C187" s="93" t="s">
        <v>59</v>
      </c>
      <c r="D187" s="67" t="s">
        <v>285</v>
      </c>
      <c r="E187" s="67" t="s">
        <v>130</v>
      </c>
      <c r="F187" s="67" t="s">
        <v>173</v>
      </c>
      <c r="G187" s="67" t="s">
        <v>149</v>
      </c>
      <c r="H187" s="67"/>
      <c r="I187" s="36">
        <f aca="true" t="shared" si="85" ref="I187:N187">I188+I191</f>
        <v>7600</v>
      </c>
      <c r="J187" s="36">
        <f t="shared" si="85"/>
        <v>0</v>
      </c>
      <c r="K187" s="36">
        <f t="shared" si="85"/>
        <v>8100</v>
      </c>
      <c r="L187" s="36">
        <f t="shared" si="85"/>
        <v>0</v>
      </c>
      <c r="M187" s="36">
        <f t="shared" si="85"/>
        <v>8100</v>
      </c>
      <c r="N187" s="36">
        <f t="shared" si="85"/>
        <v>0</v>
      </c>
    </row>
    <row r="188" spans="1:14" s="260" customFormat="1" ht="15">
      <c r="A188" s="108" t="s">
        <v>286</v>
      </c>
      <c r="B188" s="261" t="s">
        <v>23</v>
      </c>
      <c r="C188" s="97" t="s">
        <v>59</v>
      </c>
      <c r="D188" s="96" t="s">
        <v>285</v>
      </c>
      <c r="E188" s="96" t="s">
        <v>130</v>
      </c>
      <c r="F188" s="96" t="s">
        <v>173</v>
      </c>
      <c r="G188" s="96" t="s">
        <v>287</v>
      </c>
      <c r="H188" s="96"/>
      <c r="I188" s="74">
        <f aca="true" t="shared" si="86" ref="I188:N188">I189</f>
        <v>3600</v>
      </c>
      <c r="J188" s="74">
        <f t="shared" si="86"/>
        <v>0</v>
      </c>
      <c r="K188" s="74">
        <f t="shared" si="86"/>
        <v>4000</v>
      </c>
      <c r="L188" s="74">
        <f t="shared" si="86"/>
        <v>0</v>
      </c>
      <c r="M188" s="74">
        <f t="shared" si="86"/>
        <v>4000</v>
      </c>
      <c r="N188" s="74">
        <f t="shared" si="86"/>
        <v>0</v>
      </c>
    </row>
    <row r="189" spans="1:14" s="260" customFormat="1" ht="15">
      <c r="A189" s="112" t="s">
        <v>671</v>
      </c>
      <c r="B189" s="261" t="s">
        <v>23</v>
      </c>
      <c r="C189" s="97" t="s">
        <v>59</v>
      </c>
      <c r="D189" s="96" t="s">
        <v>285</v>
      </c>
      <c r="E189" s="96" t="s">
        <v>130</v>
      </c>
      <c r="F189" s="96" t="s">
        <v>173</v>
      </c>
      <c r="G189" s="96" t="s">
        <v>287</v>
      </c>
      <c r="H189" s="96" t="s">
        <v>672</v>
      </c>
      <c r="I189" s="74">
        <v>3600</v>
      </c>
      <c r="J189" s="74"/>
      <c r="K189" s="74">
        <v>4000</v>
      </c>
      <c r="L189" s="74"/>
      <c r="M189" s="74">
        <v>4000</v>
      </c>
      <c r="N189" s="74"/>
    </row>
    <row r="190" spans="1:14" s="260" customFormat="1" ht="15">
      <c r="A190" s="268" t="s">
        <v>760</v>
      </c>
      <c r="B190" s="261" t="s">
        <v>23</v>
      </c>
      <c r="C190" s="97" t="s">
        <v>59</v>
      </c>
      <c r="D190" s="96" t="s">
        <v>285</v>
      </c>
      <c r="E190" s="96" t="s">
        <v>130</v>
      </c>
      <c r="F190" s="96" t="s">
        <v>173</v>
      </c>
      <c r="G190" s="96" t="s">
        <v>288</v>
      </c>
      <c r="H190" s="96"/>
      <c r="I190" s="74">
        <f aca="true" t="shared" si="87" ref="I190:N190">I191</f>
        <v>4000</v>
      </c>
      <c r="J190" s="74">
        <f t="shared" si="87"/>
        <v>0</v>
      </c>
      <c r="K190" s="74">
        <f t="shared" si="87"/>
        <v>4100</v>
      </c>
      <c r="L190" s="74">
        <f t="shared" si="87"/>
        <v>0</v>
      </c>
      <c r="M190" s="74">
        <f t="shared" si="87"/>
        <v>4100</v>
      </c>
      <c r="N190" s="74">
        <f t="shared" si="87"/>
        <v>0</v>
      </c>
    </row>
    <row r="191" spans="1:14" s="260" customFormat="1" ht="15">
      <c r="A191" s="112" t="s">
        <v>671</v>
      </c>
      <c r="B191" s="261" t="s">
        <v>23</v>
      </c>
      <c r="C191" s="97" t="s">
        <v>59</v>
      </c>
      <c r="D191" s="96" t="s">
        <v>285</v>
      </c>
      <c r="E191" s="96" t="s">
        <v>130</v>
      </c>
      <c r="F191" s="96" t="s">
        <v>173</v>
      </c>
      <c r="G191" s="96" t="s">
        <v>288</v>
      </c>
      <c r="H191" s="96" t="s">
        <v>672</v>
      </c>
      <c r="I191" s="74">
        <v>4000</v>
      </c>
      <c r="J191" s="74"/>
      <c r="K191" s="74">
        <v>4100</v>
      </c>
      <c r="L191" s="74"/>
      <c r="M191" s="74">
        <v>4100</v>
      </c>
      <c r="N191" s="74"/>
    </row>
    <row r="192" spans="1:14" s="259" customFormat="1" ht="28.5">
      <c r="A192" s="94" t="s">
        <v>293</v>
      </c>
      <c r="B192" s="258">
        <v>110</v>
      </c>
      <c r="C192" s="93" t="s">
        <v>59</v>
      </c>
      <c r="D192" s="67" t="s">
        <v>285</v>
      </c>
      <c r="E192" s="67" t="s">
        <v>131</v>
      </c>
      <c r="F192" s="67" t="s">
        <v>148</v>
      </c>
      <c r="G192" s="67" t="s">
        <v>149</v>
      </c>
      <c r="H192" s="67"/>
      <c r="I192" s="36">
        <f aca="true" t="shared" si="88" ref="I192:N192">I193</f>
        <v>7200</v>
      </c>
      <c r="J192" s="36">
        <f t="shared" si="88"/>
        <v>6200</v>
      </c>
      <c r="K192" s="36">
        <f t="shared" si="88"/>
        <v>7500</v>
      </c>
      <c r="L192" s="36">
        <f t="shared" si="88"/>
        <v>6300</v>
      </c>
      <c r="M192" s="36">
        <f t="shared" si="88"/>
        <v>7500</v>
      </c>
      <c r="N192" s="36">
        <f t="shared" si="88"/>
        <v>6300</v>
      </c>
    </row>
    <row r="193" spans="1:14" s="259" customFormat="1" ht="32.25" customHeight="1">
      <c r="A193" s="135" t="s">
        <v>761</v>
      </c>
      <c r="B193" s="258">
        <v>110</v>
      </c>
      <c r="C193" s="93" t="s">
        <v>59</v>
      </c>
      <c r="D193" s="67" t="s">
        <v>285</v>
      </c>
      <c r="E193" s="67" t="s">
        <v>131</v>
      </c>
      <c r="F193" s="67" t="s">
        <v>146</v>
      </c>
      <c r="G193" s="67" t="s">
        <v>149</v>
      </c>
      <c r="H193" s="67"/>
      <c r="I193" s="36">
        <f aca="true" t="shared" si="89" ref="I193:N193">I194+I197</f>
        <v>7200</v>
      </c>
      <c r="J193" s="36">
        <f t="shared" si="89"/>
        <v>6200</v>
      </c>
      <c r="K193" s="36">
        <f t="shared" si="89"/>
        <v>7500</v>
      </c>
      <c r="L193" s="36">
        <f t="shared" si="89"/>
        <v>6300</v>
      </c>
      <c r="M193" s="36">
        <f t="shared" si="89"/>
        <v>7500</v>
      </c>
      <c r="N193" s="36">
        <f t="shared" si="89"/>
        <v>6300</v>
      </c>
    </row>
    <row r="194" spans="1:14" s="260" customFormat="1" ht="30">
      <c r="A194" s="104" t="s">
        <v>294</v>
      </c>
      <c r="B194" s="261">
        <v>110</v>
      </c>
      <c r="C194" s="97" t="s">
        <v>59</v>
      </c>
      <c r="D194" s="96" t="s">
        <v>285</v>
      </c>
      <c r="E194" s="96" t="s">
        <v>131</v>
      </c>
      <c r="F194" s="96" t="s">
        <v>146</v>
      </c>
      <c r="G194" s="96" t="s">
        <v>295</v>
      </c>
      <c r="H194" s="96"/>
      <c r="I194" s="74">
        <f aca="true" t="shared" si="90" ref="I194:N194">I195</f>
        <v>1000</v>
      </c>
      <c r="J194" s="74">
        <f t="shared" si="90"/>
        <v>0</v>
      </c>
      <c r="K194" s="74">
        <f t="shared" si="90"/>
        <v>1200</v>
      </c>
      <c r="L194" s="74">
        <f t="shared" si="90"/>
        <v>0</v>
      </c>
      <c r="M194" s="74">
        <f t="shared" si="90"/>
        <v>1200</v>
      </c>
      <c r="N194" s="74">
        <f t="shared" si="90"/>
        <v>0</v>
      </c>
    </row>
    <row r="195" spans="1:14" s="260" customFormat="1" ht="15">
      <c r="A195" s="104" t="s">
        <v>671</v>
      </c>
      <c r="B195" s="261">
        <v>110</v>
      </c>
      <c r="C195" s="97" t="s">
        <v>59</v>
      </c>
      <c r="D195" s="96" t="s">
        <v>285</v>
      </c>
      <c r="E195" s="96" t="s">
        <v>131</v>
      </c>
      <c r="F195" s="96" t="s">
        <v>146</v>
      </c>
      <c r="G195" s="96" t="s">
        <v>295</v>
      </c>
      <c r="H195" s="96" t="s">
        <v>672</v>
      </c>
      <c r="I195" s="74">
        <v>1000</v>
      </c>
      <c r="J195" s="74"/>
      <c r="K195" s="74">
        <v>1200</v>
      </c>
      <c r="L195" s="74"/>
      <c r="M195" s="74">
        <v>1200</v>
      </c>
      <c r="N195" s="74"/>
    </row>
    <row r="196" spans="1:14" s="260" customFormat="1" ht="15">
      <c r="A196" s="112" t="s">
        <v>291</v>
      </c>
      <c r="B196" s="261" t="s">
        <v>23</v>
      </c>
      <c r="C196" s="97" t="s">
        <v>59</v>
      </c>
      <c r="D196" s="96" t="s">
        <v>285</v>
      </c>
      <c r="E196" s="96" t="s">
        <v>131</v>
      </c>
      <c r="F196" s="96" t="s">
        <v>146</v>
      </c>
      <c r="G196" s="96" t="s">
        <v>292</v>
      </c>
      <c r="H196" s="96"/>
      <c r="I196" s="74">
        <f aca="true" t="shared" si="91" ref="I196:N196">I197</f>
        <v>6200</v>
      </c>
      <c r="J196" s="74">
        <f t="shared" si="91"/>
        <v>6200</v>
      </c>
      <c r="K196" s="74">
        <f t="shared" si="91"/>
        <v>6300</v>
      </c>
      <c r="L196" s="74">
        <f t="shared" si="91"/>
        <v>6300</v>
      </c>
      <c r="M196" s="74">
        <f t="shared" si="91"/>
        <v>6300</v>
      </c>
      <c r="N196" s="74">
        <f t="shared" si="91"/>
        <v>6300</v>
      </c>
    </row>
    <row r="197" spans="1:14" s="260" customFormat="1" ht="15">
      <c r="A197" s="112" t="s">
        <v>671</v>
      </c>
      <c r="B197" s="261" t="s">
        <v>23</v>
      </c>
      <c r="C197" s="97" t="s">
        <v>59</v>
      </c>
      <c r="D197" s="96" t="s">
        <v>285</v>
      </c>
      <c r="E197" s="96" t="s">
        <v>131</v>
      </c>
      <c r="F197" s="96" t="s">
        <v>146</v>
      </c>
      <c r="G197" s="96" t="s">
        <v>292</v>
      </c>
      <c r="H197" s="96" t="s">
        <v>672</v>
      </c>
      <c r="I197" s="74">
        <v>6200</v>
      </c>
      <c r="J197" s="74">
        <v>6200</v>
      </c>
      <c r="K197" s="74">
        <v>6300</v>
      </c>
      <c r="L197" s="74">
        <v>6300</v>
      </c>
      <c r="M197" s="74">
        <v>6300</v>
      </c>
      <c r="N197" s="74">
        <v>6300</v>
      </c>
    </row>
    <row r="198" spans="1:14" s="260" customFormat="1" ht="42.75">
      <c r="A198" s="121" t="s">
        <v>684</v>
      </c>
      <c r="B198" s="258" t="s">
        <v>23</v>
      </c>
      <c r="C198" s="93" t="s">
        <v>59</v>
      </c>
      <c r="D198" s="67" t="s">
        <v>285</v>
      </c>
      <c r="E198" s="67" t="s">
        <v>134</v>
      </c>
      <c r="F198" s="67" t="s">
        <v>148</v>
      </c>
      <c r="G198" s="67" t="s">
        <v>149</v>
      </c>
      <c r="H198" s="67"/>
      <c r="I198" s="36">
        <f aca="true" t="shared" si="92" ref="I198:N198">I199</f>
        <v>800</v>
      </c>
      <c r="J198" s="36">
        <f t="shared" si="92"/>
        <v>0</v>
      </c>
      <c r="K198" s="36">
        <f t="shared" si="92"/>
        <v>1135</v>
      </c>
      <c r="L198" s="36">
        <f t="shared" si="92"/>
        <v>0</v>
      </c>
      <c r="M198" s="36">
        <f t="shared" si="92"/>
        <v>1170</v>
      </c>
      <c r="N198" s="36">
        <f t="shared" si="92"/>
        <v>0</v>
      </c>
    </row>
    <row r="199" spans="1:14" s="259" customFormat="1" ht="45" customHeight="1">
      <c r="A199" s="121" t="s">
        <v>289</v>
      </c>
      <c r="B199" s="269" t="s">
        <v>23</v>
      </c>
      <c r="C199" s="270" t="s">
        <v>59</v>
      </c>
      <c r="D199" s="136" t="s">
        <v>285</v>
      </c>
      <c r="E199" s="136" t="s">
        <v>134</v>
      </c>
      <c r="F199" s="136" t="s">
        <v>146</v>
      </c>
      <c r="G199" s="136" t="s">
        <v>149</v>
      </c>
      <c r="H199" s="136"/>
      <c r="I199" s="84">
        <f aca="true" t="shared" si="93" ref="I199:N199">I202+I206+I210+I208+I200</f>
        <v>800</v>
      </c>
      <c r="J199" s="84">
        <f t="shared" si="93"/>
        <v>0</v>
      </c>
      <c r="K199" s="84">
        <f t="shared" si="93"/>
        <v>1135</v>
      </c>
      <c r="L199" s="84">
        <f t="shared" si="93"/>
        <v>0</v>
      </c>
      <c r="M199" s="84">
        <f t="shared" si="93"/>
        <v>1170</v>
      </c>
      <c r="N199" s="84">
        <f t="shared" si="93"/>
        <v>0</v>
      </c>
    </row>
    <row r="200" spans="1:14" s="260" customFormat="1" ht="33.75" customHeight="1">
      <c r="A200" s="112" t="s">
        <v>1069</v>
      </c>
      <c r="B200" s="264">
        <v>110</v>
      </c>
      <c r="C200" s="127" t="s">
        <v>59</v>
      </c>
      <c r="D200" s="21" t="s">
        <v>285</v>
      </c>
      <c r="E200" s="21" t="s">
        <v>134</v>
      </c>
      <c r="F200" s="21" t="s">
        <v>146</v>
      </c>
      <c r="G200" s="21" t="s">
        <v>1070</v>
      </c>
      <c r="H200" s="21"/>
      <c r="I200" s="265">
        <f aca="true" t="shared" si="94" ref="I200:N200">I201</f>
        <v>100</v>
      </c>
      <c r="J200" s="265">
        <f t="shared" si="94"/>
        <v>0</v>
      </c>
      <c r="K200" s="265">
        <f t="shared" si="94"/>
        <v>65</v>
      </c>
      <c r="L200" s="265">
        <f t="shared" si="94"/>
        <v>0</v>
      </c>
      <c r="M200" s="265">
        <f t="shared" si="94"/>
        <v>70</v>
      </c>
      <c r="N200" s="265">
        <f t="shared" si="94"/>
        <v>0</v>
      </c>
    </row>
    <row r="201" spans="1:14" s="259" customFormat="1" ht="18.75" customHeight="1">
      <c r="A201" s="112" t="s">
        <v>671</v>
      </c>
      <c r="B201" s="264">
        <v>110</v>
      </c>
      <c r="C201" s="127" t="s">
        <v>59</v>
      </c>
      <c r="D201" s="21" t="s">
        <v>285</v>
      </c>
      <c r="E201" s="21" t="s">
        <v>134</v>
      </c>
      <c r="F201" s="21" t="s">
        <v>146</v>
      </c>
      <c r="G201" s="21" t="s">
        <v>1070</v>
      </c>
      <c r="H201" s="21" t="s">
        <v>672</v>
      </c>
      <c r="I201" s="265">
        <v>100</v>
      </c>
      <c r="J201" s="265"/>
      <c r="K201" s="265">
        <v>65</v>
      </c>
      <c r="L201" s="265"/>
      <c r="M201" s="265">
        <v>70</v>
      </c>
      <c r="N201" s="265"/>
    </row>
    <row r="202" spans="1:14" s="260" customFormat="1" ht="45">
      <c r="A202" s="112" t="s">
        <v>781</v>
      </c>
      <c r="B202" s="261" t="s">
        <v>23</v>
      </c>
      <c r="C202" s="97" t="s">
        <v>59</v>
      </c>
      <c r="D202" s="96" t="s">
        <v>285</v>
      </c>
      <c r="E202" s="96" t="s">
        <v>134</v>
      </c>
      <c r="F202" s="21" t="s">
        <v>146</v>
      </c>
      <c r="G202" s="96" t="s">
        <v>290</v>
      </c>
      <c r="H202" s="96"/>
      <c r="I202" s="74">
        <f>I203+I204+I205</f>
        <v>460</v>
      </c>
      <c r="J202" s="74">
        <f>J203+J204+J205</f>
        <v>0</v>
      </c>
      <c r="K202" s="74">
        <f>K203+K204+K205</f>
        <v>630</v>
      </c>
      <c r="L202" s="74">
        <f>L203+L204+L205</f>
        <v>0</v>
      </c>
      <c r="M202" s="74">
        <f>M203+M204+M205</f>
        <v>660</v>
      </c>
      <c r="N202" s="74">
        <f>N203+N204</f>
        <v>0</v>
      </c>
    </row>
    <row r="203" spans="1:14" s="260" customFormat="1" ht="30">
      <c r="A203" s="108" t="s">
        <v>670</v>
      </c>
      <c r="B203" s="261" t="s">
        <v>23</v>
      </c>
      <c r="C203" s="97" t="s">
        <v>59</v>
      </c>
      <c r="D203" s="96" t="s">
        <v>285</v>
      </c>
      <c r="E203" s="96" t="s">
        <v>134</v>
      </c>
      <c r="F203" s="21" t="s">
        <v>146</v>
      </c>
      <c r="G203" s="96" t="s">
        <v>290</v>
      </c>
      <c r="H203" s="96" t="s">
        <v>669</v>
      </c>
      <c r="I203" s="74">
        <v>400</v>
      </c>
      <c r="J203" s="74"/>
      <c r="K203" s="74">
        <v>600</v>
      </c>
      <c r="L203" s="74"/>
      <c r="M203" s="74">
        <v>600</v>
      </c>
      <c r="N203" s="74"/>
    </row>
    <row r="204" spans="1:14" s="260" customFormat="1" ht="15">
      <c r="A204" s="108" t="s">
        <v>674</v>
      </c>
      <c r="B204" s="261">
        <v>110</v>
      </c>
      <c r="C204" s="97" t="s">
        <v>59</v>
      </c>
      <c r="D204" s="96" t="s">
        <v>285</v>
      </c>
      <c r="E204" s="96" t="s">
        <v>134</v>
      </c>
      <c r="F204" s="21" t="s">
        <v>146</v>
      </c>
      <c r="G204" s="96" t="s">
        <v>290</v>
      </c>
      <c r="H204" s="96" t="s">
        <v>673</v>
      </c>
      <c r="I204" s="74">
        <v>60</v>
      </c>
      <c r="J204" s="74"/>
      <c r="K204" s="74">
        <v>30</v>
      </c>
      <c r="L204" s="74"/>
      <c r="M204" s="74">
        <v>60</v>
      </c>
      <c r="N204" s="74"/>
    </row>
    <row r="205" spans="1:14" s="260" customFormat="1" ht="14.25" customHeight="1" hidden="1">
      <c r="A205" s="112" t="s">
        <v>671</v>
      </c>
      <c r="B205" s="261">
        <v>110</v>
      </c>
      <c r="C205" s="97" t="s">
        <v>59</v>
      </c>
      <c r="D205" s="96" t="s">
        <v>285</v>
      </c>
      <c r="E205" s="96" t="s">
        <v>134</v>
      </c>
      <c r="F205" s="21" t="s">
        <v>146</v>
      </c>
      <c r="G205" s="96" t="s">
        <v>290</v>
      </c>
      <c r="H205" s="96" t="s">
        <v>672</v>
      </c>
      <c r="I205" s="74">
        <f>100-100</f>
        <v>0</v>
      </c>
      <c r="J205" s="74"/>
      <c r="K205" s="74">
        <f>65-65</f>
        <v>0</v>
      </c>
      <c r="L205" s="74"/>
      <c r="M205" s="74">
        <f>70-70</f>
        <v>0</v>
      </c>
      <c r="N205" s="74"/>
    </row>
    <row r="206" spans="1:14" s="260" customFormat="1" ht="23.25" customHeight="1" hidden="1">
      <c r="A206" s="104" t="s">
        <v>782</v>
      </c>
      <c r="B206" s="261">
        <v>110</v>
      </c>
      <c r="C206" s="97" t="s">
        <v>59</v>
      </c>
      <c r="D206" s="96" t="s">
        <v>285</v>
      </c>
      <c r="E206" s="96" t="s">
        <v>134</v>
      </c>
      <c r="F206" s="96" t="s">
        <v>146</v>
      </c>
      <c r="G206" s="96" t="s">
        <v>802</v>
      </c>
      <c r="H206" s="96"/>
      <c r="I206" s="74">
        <f aca="true" t="shared" si="95" ref="I206:N206">I207</f>
        <v>0</v>
      </c>
      <c r="J206" s="74">
        <f t="shared" si="95"/>
        <v>0</v>
      </c>
      <c r="K206" s="74">
        <f t="shared" si="95"/>
        <v>0</v>
      </c>
      <c r="L206" s="74">
        <f t="shared" si="95"/>
        <v>0</v>
      </c>
      <c r="M206" s="74">
        <f t="shared" si="95"/>
        <v>0</v>
      </c>
      <c r="N206" s="74">
        <f t="shared" si="95"/>
        <v>0</v>
      </c>
    </row>
    <row r="207" spans="1:14" s="260" customFormat="1" ht="21.75" customHeight="1" hidden="1">
      <c r="A207" s="106" t="s">
        <v>670</v>
      </c>
      <c r="B207" s="261">
        <v>110</v>
      </c>
      <c r="C207" s="97" t="s">
        <v>59</v>
      </c>
      <c r="D207" s="96" t="s">
        <v>285</v>
      </c>
      <c r="E207" s="96" t="s">
        <v>134</v>
      </c>
      <c r="F207" s="96" t="s">
        <v>146</v>
      </c>
      <c r="G207" s="96" t="s">
        <v>802</v>
      </c>
      <c r="H207" s="96" t="s">
        <v>669</v>
      </c>
      <c r="I207" s="74"/>
      <c r="J207" s="74"/>
      <c r="K207" s="74"/>
      <c r="L207" s="74"/>
      <c r="M207" s="74"/>
      <c r="N207" s="74"/>
    </row>
    <row r="208" spans="1:14" s="260" customFormat="1" ht="60">
      <c r="A208" s="112" t="s">
        <v>1017</v>
      </c>
      <c r="B208" s="261">
        <v>110</v>
      </c>
      <c r="C208" s="97" t="s">
        <v>59</v>
      </c>
      <c r="D208" s="96" t="s">
        <v>285</v>
      </c>
      <c r="E208" s="96" t="s">
        <v>134</v>
      </c>
      <c r="F208" s="96" t="s">
        <v>146</v>
      </c>
      <c r="G208" s="96" t="s">
        <v>1016</v>
      </c>
      <c r="H208" s="96"/>
      <c r="I208" s="74">
        <f aca="true" t="shared" si="96" ref="I208:N208">I209</f>
        <v>240</v>
      </c>
      <c r="J208" s="74">
        <f t="shared" si="96"/>
        <v>0</v>
      </c>
      <c r="K208" s="74">
        <f t="shared" si="96"/>
        <v>440</v>
      </c>
      <c r="L208" s="74">
        <f t="shared" si="96"/>
        <v>0</v>
      </c>
      <c r="M208" s="74">
        <f t="shared" si="96"/>
        <v>440</v>
      </c>
      <c r="N208" s="74">
        <f t="shared" si="96"/>
        <v>0</v>
      </c>
    </row>
    <row r="209" spans="1:14" s="260" customFormat="1" ht="30">
      <c r="A209" s="108" t="s">
        <v>670</v>
      </c>
      <c r="B209" s="261">
        <v>110</v>
      </c>
      <c r="C209" s="97" t="s">
        <v>59</v>
      </c>
      <c r="D209" s="96" t="s">
        <v>285</v>
      </c>
      <c r="E209" s="96" t="s">
        <v>134</v>
      </c>
      <c r="F209" s="96" t="s">
        <v>146</v>
      </c>
      <c r="G209" s="96" t="s">
        <v>1016</v>
      </c>
      <c r="H209" s="96" t="s">
        <v>678</v>
      </c>
      <c r="I209" s="74">
        <v>240</v>
      </c>
      <c r="J209" s="74"/>
      <c r="K209" s="74">
        <v>440</v>
      </c>
      <c r="L209" s="74"/>
      <c r="M209" s="74">
        <v>440</v>
      </c>
      <c r="N209" s="74"/>
    </row>
    <row r="210" spans="1:14" s="260" customFormat="1" ht="15" hidden="1">
      <c r="A210" s="112" t="s">
        <v>291</v>
      </c>
      <c r="B210" s="261" t="s">
        <v>23</v>
      </c>
      <c r="C210" s="97" t="s">
        <v>59</v>
      </c>
      <c r="D210" s="96" t="s">
        <v>285</v>
      </c>
      <c r="E210" s="96" t="s">
        <v>134</v>
      </c>
      <c r="F210" s="96" t="s">
        <v>146</v>
      </c>
      <c r="G210" s="96" t="s">
        <v>292</v>
      </c>
      <c r="H210" s="96"/>
      <c r="I210" s="116">
        <f aca="true" t="shared" si="97" ref="I210:N210">I211</f>
        <v>0</v>
      </c>
      <c r="J210" s="116">
        <f t="shared" si="97"/>
        <v>0</v>
      </c>
      <c r="K210" s="116">
        <f t="shared" si="97"/>
        <v>0</v>
      </c>
      <c r="L210" s="116">
        <f t="shared" si="97"/>
        <v>0</v>
      </c>
      <c r="M210" s="116">
        <f t="shared" si="97"/>
        <v>0</v>
      </c>
      <c r="N210" s="116">
        <f t="shared" si="97"/>
        <v>0</v>
      </c>
    </row>
    <row r="211" spans="1:14" s="260" customFormat="1" ht="18" customHeight="1" hidden="1">
      <c r="A211" s="112" t="s">
        <v>671</v>
      </c>
      <c r="B211" s="261" t="s">
        <v>23</v>
      </c>
      <c r="C211" s="97" t="s">
        <v>59</v>
      </c>
      <c r="D211" s="96" t="s">
        <v>285</v>
      </c>
      <c r="E211" s="96" t="s">
        <v>134</v>
      </c>
      <c r="F211" s="96" t="s">
        <v>146</v>
      </c>
      <c r="G211" s="96" t="s">
        <v>292</v>
      </c>
      <c r="H211" s="96" t="s">
        <v>672</v>
      </c>
      <c r="I211" s="74"/>
      <c r="J211" s="74"/>
      <c r="K211" s="74"/>
      <c r="L211" s="74"/>
      <c r="M211" s="74"/>
      <c r="N211" s="74"/>
    </row>
    <row r="212" spans="1:14" s="259" customFormat="1" ht="14.25" hidden="1">
      <c r="A212" s="124" t="s">
        <v>60</v>
      </c>
      <c r="B212" s="258">
        <v>110</v>
      </c>
      <c r="C212" s="93" t="s">
        <v>61</v>
      </c>
      <c r="D212" s="67"/>
      <c r="E212" s="67"/>
      <c r="F212" s="67"/>
      <c r="G212" s="67"/>
      <c r="H212" s="67"/>
      <c r="I212" s="36">
        <f aca="true" t="shared" si="98" ref="I212:N212">I218+I213</f>
        <v>0</v>
      </c>
      <c r="J212" s="36">
        <f t="shared" si="98"/>
        <v>0</v>
      </c>
      <c r="K212" s="36">
        <f t="shared" si="98"/>
        <v>0</v>
      </c>
      <c r="L212" s="36">
        <f t="shared" si="98"/>
        <v>0</v>
      </c>
      <c r="M212" s="36">
        <f t="shared" si="98"/>
        <v>0</v>
      </c>
      <c r="N212" s="36">
        <f t="shared" si="98"/>
        <v>0</v>
      </c>
    </row>
    <row r="213" spans="1:14" s="259" customFormat="1" ht="71.25" hidden="1">
      <c r="A213" s="107" t="s">
        <v>821</v>
      </c>
      <c r="B213" s="258">
        <v>110</v>
      </c>
      <c r="C213" s="93" t="s">
        <v>61</v>
      </c>
      <c r="D213" s="67" t="s">
        <v>146</v>
      </c>
      <c r="E213" s="67" t="s">
        <v>147</v>
      </c>
      <c r="F213" s="67" t="s">
        <v>148</v>
      </c>
      <c r="G213" s="67" t="s">
        <v>149</v>
      </c>
      <c r="H213" s="67"/>
      <c r="I213" s="36">
        <f aca="true" t="shared" si="99" ref="I213:J216">I214</f>
        <v>0</v>
      </c>
      <c r="J213" s="36">
        <f t="shared" si="99"/>
        <v>0</v>
      </c>
      <c r="K213" s="36">
        <f aca="true" t="shared" si="100" ref="K213:N216">K214</f>
        <v>0</v>
      </c>
      <c r="L213" s="36">
        <f t="shared" si="100"/>
        <v>0</v>
      </c>
      <c r="M213" s="36">
        <f t="shared" si="100"/>
        <v>0</v>
      </c>
      <c r="N213" s="36">
        <f t="shared" si="100"/>
        <v>0</v>
      </c>
    </row>
    <row r="214" spans="1:14" s="259" customFormat="1" ht="28.5" hidden="1">
      <c r="A214" s="107" t="s">
        <v>822</v>
      </c>
      <c r="B214" s="258">
        <v>110</v>
      </c>
      <c r="C214" s="93" t="s">
        <v>61</v>
      </c>
      <c r="D214" s="67" t="s">
        <v>146</v>
      </c>
      <c r="E214" s="67" t="s">
        <v>134</v>
      </c>
      <c r="F214" s="67" t="s">
        <v>148</v>
      </c>
      <c r="G214" s="67" t="s">
        <v>149</v>
      </c>
      <c r="H214" s="67"/>
      <c r="I214" s="36">
        <f t="shared" si="99"/>
        <v>0</v>
      </c>
      <c r="J214" s="36">
        <f t="shared" si="99"/>
        <v>0</v>
      </c>
      <c r="K214" s="36">
        <f t="shared" si="100"/>
        <v>0</v>
      </c>
      <c r="L214" s="36">
        <f t="shared" si="100"/>
        <v>0</v>
      </c>
      <c r="M214" s="36">
        <f t="shared" si="100"/>
        <v>0</v>
      </c>
      <c r="N214" s="36">
        <f t="shared" si="100"/>
        <v>0</v>
      </c>
    </row>
    <row r="215" spans="1:14" s="259" customFormat="1" ht="28.5" hidden="1">
      <c r="A215" s="107" t="s">
        <v>823</v>
      </c>
      <c r="B215" s="258">
        <v>110</v>
      </c>
      <c r="C215" s="93" t="s">
        <v>61</v>
      </c>
      <c r="D215" s="67" t="s">
        <v>146</v>
      </c>
      <c r="E215" s="67" t="s">
        <v>134</v>
      </c>
      <c r="F215" s="67" t="s">
        <v>146</v>
      </c>
      <c r="G215" s="67" t="s">
        <v>149</v>
      </c>
      <c r="H215" s="67"/>
      <c r="I215" s="36">
        <f t="shared" si="99"/>
        <v>0</v>
      </c>
      <c r="J215" s="36">
        <f t="shared" si="99"/>
        <v>0</v>
      </c>
      <c r="K215" s="36">
        <f t="shared" si="100"/>
        <v>0</v>
      </c>
      <c r="L215" s="36">
        <f t="shared" si="100"/>
        <v>0</v>
      </c>
      <c r="M215" s="36">
        <f t="shared" si="100"/>
        <v>0</v>
      </c>
      <c r="N215" s="36">
        <f t="shared" si="100"/>
        <v>0</v>
      </c>
    </row>
    <row r="216" spans="1:14" s="259" customFormat="1" ht="30" hidden="1">
      <c r="A216" s="108" t="s">
        <v>514</v>
      </c>
      <c r="B216" s="261">
        <v>110</v>
      </c>
      <c r="C216" s="97" t="s">
        <v>61</v>
      </c>
      <c r="D216" s="96" t="s">
        <v>146</v>
      </c>
      <c r="E216" s="96" t="s">
        <v>134</v>
      </c>
      <c r="F216" s="96" t="s">
        <v>146</v>
      </c>
      <c r="G216" s="96" t="s">
        <v>326</v>
      </c>
      <c r="H216" s="96"/>
      <c r="I216" s="74">
        <f t="shared" si="99"/>
        <v>0</v>
      </c>
      <c r="J216" s="74">
        <f t="shared" si="99"/>
        <v>0</v>
      </c>
      <c r="K216" s="74">
        <f t="shared" si="100"/>
        <v>0</v>
      </c>
      <c r="L216" s="74">
        <f t="shared" si="100"/>
        <v>0</v>
      </c>
      <c r="M216" s="74">
        <f t="shared" si="100"/>
        <v>0</v>
      </c>
      <c r="N216" s="74">
        <f t="shared" si="100"/>
        <v>0</v>
      </c>
    </row>
    <row r="217" spans="1:14" s="260" customFormat="1" ht="30" hidden="1">
      <c r="A217" s="108" t="s">
        <v>670</v>
      </c>
      <c r="B217" s="261">
        <v>110</v>
      </c>
      <c r="C217" s="97" t="s">
        <v>61</v>
      </c>
      <c r="D217" s="96" t="s">
        <v>146</v>
      </c>
      <c r="E217" s="96" t="s">
        <v>134</v>
      </c>
      <c r="F217" s="96" t="s">
        <v>146</v>
      </c>
      <c r="G217" s="96" t="s">
        <v>326</v>
      </c>
      <c r="H217" s="96" t="s">
        <v>669</v>
      </c>
      <c r="I217" s="74"/>
      <c r="J217" s="74"/>
      <c r="K217" s="74"/>
      <c r="L217" s="74"/>
      <c r="M217" s="74"/>
      <c r="N217" s="74"/>
    </row>
    <row r="218" spans="1:14" s="260" customFormat="1" ht="15" hidden="1">
      <c r="A218" s="124" t="s">
        <v>419</v>
      </c>
      <c r="B218" s="258">
        <v>110</v>
      </c>
      <c r="C218" s="93" t="s">
        <v>61</v>
      </c>
      <c r="D218" s="67" t="s">
        <v>420</v>
      </c>
      <c r="E218" s="67" t="s">
        <v>147</v>
      </c>
      <c r="F218" s="67" t="s">
        <v>148</v>
      </c>
      <c r="G218" s="67" t="s">
        <v>149</v>
      </c>
      <c r="H218" s="67"/>
      <c r="I218" s="36">
        <f aca="true" t="shared" si="101" ref="I218:N219">I219</f>
        <v>0</v>
      </c>
      <c r="J218" s="36">
        <f t="shared" si="101"/>
        <v>0</v>
      </c>
      <c r="K218" s="36">
        <f t="shared" si="101"/>
        <v>0</v>
      </c>
      <c r="L218" s="36">
        <f t="shared" si="101"/>
        <v>0</v>
      </c>
      <c r="M218" s="36">
        <f t="shared" si="101"/>
        <v>0</v>
      </c>
      <c r="N218" s="36">
        <f t="shared" si="101"/>
        <v>0</v>
      </c>
    </row>
    <row r="219" spans="1:14" s="259" customFormat="1" ht="14.25" hidden="1">
      <c r="A219" s="121" t="s">
        <v>394</v>
      </c>
      <c r="B219" s="258">
        <v>110</v>
      </c>
      <c r="C219" s="93" t="s">
        <v>61</v>
      </c>
      <c r="D219" s="67" t="s">
        <v>420</v>
      </c>
      <c r="E219" s="67" t="s">
        <v>325</v>
      </c>
      <c r="F219" s="67" t="s">
        <v>148</v>
      </c>
      <c r="G219" s="67" t="s">
        <v>149</v>
      </c>
      <c r="H219" s="67"/>
      <c r="I219" s="36">
        <f t="shared" si="101"/>
        <v>0</v>
      </c>
      <c r="J219" s="36">
        <f t="shared" si="101"/>
        <v>0</v>
      </c>
      <c r="K219" s="36">
        <f t="shared" si="101"/>
        <v>0</v>
      </c>
      <c r="L219" s="36">
        <f t="shared" si="101"/>
        <v>0</v>
      </c>
      <c r="M219" s="36">
        <f t="shared" si="101"/>
        <v>0</v>
      </c>
      <c r="N219" s="36">
        <f t="shared" si="101"/>
        <v>0</v>
      </c>
    </row>
    <row r="220" spans="1:14" s="259" customFormat="1" ht="14.25" hidden="1">
      <c r="A220" s="122" t="s">
        <v>394</v>
      </c>
      <c r="B220" s="258">
        <v>110</v>
      </c>
      <c r="C220" s="93" t="s">
        <v>61</v>
      </c>
      <c r="D220" s="67" t="s">
        <v>420</v>
      </c>
      <c r="E220" s="67" t="s">
        <v>325</v>
      </c>
      <c r="F220" s="67" t="s">
        <v>146</v>
      </c>
      <c r="G220" s="67" t="s">
        <v>149</v>
      </c>
      <c r="H220" s="67"/>
      <c r="I220" s="36">
        <f aca="true" t="shared" si="102" ref="I220:N220">I222+I224+I228+I230+I225</f>
        <v>0</v>
      </c>
      <c r="J220" s="36">
        <f t="shared" si="102"/>
        <v>0</v>
      </c>
      <c r="K220" s="36">
        <f t="shared" si="102"/>
        <v>0</v>
      </c>
      <c r="L220" s="36">
        <f t="shared" si="102"/>
        <v>0</v>
      </c>
      <c r="M220" s="36">
        <f t="shared" si="102"/>
        <v>0</v>
      </c>
      <c r="N220" s="36">
        <f t="shared" si="102"/>
        <v>0</v>
      </c>
    </row>
    <row r="221" spans="1:14" s="260" customFormat="1" ht="25.5" customHeight="1" hidden="1">
      <c r="A221" s="108" t="s">
        <v>310</v>
      </c>
      <c r="B221" s="261">
        <v>110</v>
      </c>
      <c r="C221" s="97" t="s">
        <v>61</v>
      </c>
      <c r="D221" s="96" t="s">
        <v>420</v>
      </c>
      <c r="E221" s="96" t="s">
        <v>325</v>
      </c>
      <c r="F221" s="96" t="s">
        <v>146</v>
      </c>
      <c r="G221" s="96" t="s">
        <v>311</v>
      </c>
      <c r="H221" s="96"/>
      <c r="I221" s="74">
        <f aca="true" t="shared" si="103" ref="I221:N221">I222</f>
        <v>0</v>
      </c>
      <c r="J221" s="74">
        <f t="shared" si="103"/>
        <v>0</v>
      </c>
      <c r="K221" s="74">
        <f t="shared" si="103"/>
        <v>0</v>
      </c>
      <c r="L221" s="74">
        <f t="shared" si="103"/>
        <v>0</v>
      </c>
      <c r="M221" s="74">
        <f t="shared" si="103"/>
        <v>0</v>
      </c>
      <c r="N221" s="74">
        <f t="shared" si="103"/>
        <v>0</v>
      </c>
    </row>
    <row r="222" spans="1:14" s="260" customFormat="1" ht="26.25" customHeight="1" hidden="1">
      <c r="A222" s="112" t="s">
        <v>671</v>
      </c>
      <c r="B222" s="261">
        <v>110</v>
      </c>
      <c r="C222" s="97" t="s">
        <v>61</v>
      </c>
      <c r="D222" s="96" t="s">
        <v>420</v>
      </c>
      <c r="E222" s="96" t="s">
        <v>325</v>
      </c>
      <c r="F222" s="96" t="s">
        <v>146</v>
      </c>
      <c r="G222" s="96" t="s">
        <v>311</v>
      </c>
      <c r="H222" s="96" t="s">
        <v>672</v>
      </c>
      <c r="I222" s="263"/>
      <c r="J222" s="263"/>
      <c r="K222" s="74"/>
      <c r="L222" s="74"/>
      <c r="M222" s="74"/>
      <c r="N222" s="74"/>
    </row>
    <row r="223" spans="1:14" s="259" customFormat="1" ht="30.75" customHeight="1" hidden="1">
      <c r="A223" s="108" t="s">
        <v>422</v>
      </c>
      <c r="B223" s="261">
        <v>110</v>
      </c>
      <c r="C223" s="97" t="s">
        <v>61</v>
      </c>
      <c r="D223" s="96" t="s">
        <v>420</v>
      </c>
      <c r="E223" s="96" t="s">
        <v>325</v>
      </c>
      <c r="F223" s="96" t="s">
        <v>146</v>
      </c>
      <c r="G223" s="96" t="s">
        <v>423</v>
      </c>
      <c r="H223" s="96"/>
      <c r="I223" s="74">
        <f aca="true" t="shared" si="104" ref="I223:N223">I224</f>
        <v>0</v>
      </c>
      <c r="J223" s="74">
        <f t="shared" si="104"/>
        <v>0</v>
      </c>
      <c r="K223" s="74">
        <f t="shared" si="104"/>
        <v>0</v>
      </c>
      <c r="L223" s="74">
        <f t="shared" si="104"/>
        <v>0</v>
      </c>
      <c r="M223" s="74">
        <f t="shared" si="104"/>
        <v>0</v>
      </c>
      <c r="N223" s="74">
        <f t="shared" si="104"/>
        <v>0</v>
      </c>
    </row>
    <row r="224" spans="1:14" s="260" customFormat="1" ht="33.75" customHeight="1" hidden="1">
      <c r="A224" s="112" t="s">
        <v>671</v>
      </c>
      <c r="B224" s="261">
        <v>110</v>
      </c>
      <c r="C224" s="97" t="s">
        <v>61</v>
      </c>
      <c r="D224" s="96" t="s">
        <v>420</v>
      </c>
      <c r="E224" s="96" t="s">
        <v>325</v>
      </c>
      <c r="F224" s="96" t="s">
        <v>146</v>
      </c>
      <c r="G224" s="96" t="s">
        <v>423</v>
      </c>
      <c r="H224" s="96" t="s">
        <v>672</v>
      </c>
      <c r="I224" s="74"/>
      <c r="J224" s="74"/>
      <c r="K224" s="74"/>
      <c r="L224" s="74"/>
      <c r="M224" s="74"/>
      <c r="N224" s="74"/>
    </row>
    <row r="225" spans="1:14" s="260" customFormat="1" ht="62.25" customHeight="1" hidden="1">
      <c r="A225" s="112" t="s">
        <v>1082</v>
      </c>
      <c r="B225" s="261">
        <v>110</v>
      </c>
      <c r="C225" s="97" t="s">
        <v>61</v>
      </c>
      <c r="D225" s="96" t="s">
        <v>420</v>
      </c>
      <c r="E225" s="96" t="s">
        <v>325</v>
      </c>
      <c r="F225" s="96" t="s">
        <v>146</v>
      </c>
      <c r="G225" s="96" t="s">
        <v>1081</v>
      </c>
      <c r="H225" s="96"/>
      <c r="I225" s="74">
        <f aca="true" t="shared" si="105" ref="I225:N225">I226</f>
        <v>0</v>
      </c>
      <c r="J225" s="74">
        <f t="shared" si="105"/>
        <v>0</v>
      </c>
      <c r="K225" s="74">
        <f t="shared" si="105"/>
        <v>0</v>
      </c>
      <c r="L225" s="74">
        <f t="shared" si="105"/>
        <v>0</v>
      </c>
      <c r="M225" s="74">
        <f t="shared" si="105"/>
        <v>0</v>
      </c>
      <c r="N225" s="74">
        <f t="shared" si="105"/>
        <v>0</v>
      </c>
    </row>
    <row r="226" spans="1:14" s="260" customFormat="1" ht="19.5" customHeight="1" hidden="1">
      <c r="A226" s="112" t="s">
        <v>671</v>
      </c>
      <c r="B226" s="261">
        <v>110</v>
      </c>
      <c r="C226" s="97" t="s">
        <v>61</v>
      </c>
      <c r="D226" s="96" t="s">
        <v>420</v>
      </c>
      <c r="E226" s="96" t="s">
        <v>325</v>
      </c>
      <c r="F226" s="96" t="s">
        <v>146</v>
      </c>
      <c r="G226" s="96" t="s">
        <v>1081</v>
      </c>
      <c r="H226" s="96" t="s">
        <v>672</v>
      </c>
      <c r="I226" s="74"/>
      <c r="J226" s="74"/>
      <c r="K226" s="74"/>
      <c r="L226" s="74"/>
      <c r="M226" s="74"/>
      <c r="N226" s="74"/>
    </row>
    <row r="227" spans="1:14" s="260" customFormat="1" ht="41.25" customHeight="1" hidden="1">
      <c r="A227" s="108" t="s">
        <v>447</v>
      </c>
      <c r="B227" s="261">
        <v>110</v>
      </c>
      <c r="C227" s="97" t="s">
        <v>61</v>
      </c>
      <c r="D227" s="96" t="s">
        <v>420</v>
      </c>
      <c r="E227" s="96" t="s">
        <v>325</v>
      </c>
      <c r="F227" s="96" t="s">
        <v>146</v>
      </c>
      <c r="G227" s="96" t="s">
        <v>448</v>
      </c>
      <c r="H227" s="96"/>
      <c r="I227" s="74">
        <f aca="true" t="shared" si="106" ref="I227:N227">I228</f>
        <v>0</v>
      </c>
      <c r="J227" s="74">
        <f t="shared" si="106"/>
        <v>0</v>
      </c>
      <c r="K227" s="74">
        <f t="shared" si="106"/>
        <v>0</v>
      </c>
      <c r="L227" s="74">
        <f t="shared" si="106"/>
        <v>0</v>
      </c>
      <c r="M227" s="74">
        <f t="shared" si="106"/>
        <v>0</v>
      </c>
      <c r="N227" s="74">
        <f t="shared" si="106"/>
        <v>0</v>
      </c>
    </row>
    <row r="228" spans="1:14" s="260" customFormat="1" ht="39.75" customHeight="1" hidden="1">
      <c r="A228" s="108" t="s">
        <v>670</v>
      </c>
      <c r="B228" s="261">
        <v>110</v>
      </c>
      <c r="C228" s="97" t="s">
        <v>61</v>
      </c>
      <c r="D228" s="96" t="s">
        <v>420</v>
      </c>
      <c r="E228" s="96" t="s">
        <v>325</v>
      </c>
      <c r="F228" s="96" t="s">
        <v>146</v>
      </c>
      <c r="G228" s="96" t="s">
        <v>448</v>
      </c>
      <c r="H228" s="96" t="s">
        <v>669</v>
      </c>
      <c r="I228" s="74"/>
      <c r="J228" s="74"/>
      <c r="K228" s="74"/>
      <c r="L228" s="74"/>
      <c r="M228" s="74"/>
      <c r="N228" s="74"/>
    </row>
    <row r="229" spans="1:14" s="260" customFormat="1" ht="30" hidden="1">
      <c r="A229" s="108" t="s">
        <v>728</v>
      </c>
      <c r="B229" s="261">
        <v>110</v>
      </c>
      <c r="C229" s="97" t="s">
        <v>61</v>
      </c>
      <c r="D229" s="96" t="s">
        <v>420</v>
      </c>
      <c r="E229" s="96" t="s">
        <v>325</v>
      </c>
      <c r="F229" s="96" t="s">
        <v>146</v>
      </c>
      <c r="G229" s="96" t="s">
        <v>696</v>
      </c>
      <c r="H229" s="96"/>
      <c r="I229" s="74">
        <f aca="true" t="shared" si="107" ref="I229:N229">I230</f>
        <v>0</v>
      </c>
      <c r="J229" s="74">
        <f t="shared" si="107"/>
        <v>0</v>
      </c>
      <c r="K229" s="74">
        <f t="shared" si="107"/>
        <v>0</v>
      </c>
      <c r="L229" s="74">
        <f t="shared" si="107"/>
        <v>0</v>
      </c>
      <c r="M229" s="74">
        <f t="shared" si="107"/>
        <v>0</v>
      </c>
      <c r="N229" s="74">
        <f t="shared" si="107"/>
        <v>0</v>
      </c>
    </row>
    <row r="230" spans="1:14" s="260" customFormat="1" ht="30" hidden="1">
      <c r="A230" s="108" t="s">
        <v>670</v>
      </c>
      <c r="B230" s="261">
        <v>110</v>
      </c>
      <c r="C230" s="97" t="s">
        <v>61</v>
      </c>
      <c r="D230" s="96" t="s">
        <v>420</v>
      </c>
      <c r="E230" s="96" t="s">
        <v>325</v>
      </c>
      <c r="F230" s="96" t="s">
        <v>146</v>
      </c>
      <c r="G230" s="96" t="s">
        <v>696</v>
      </c>
      <c r="H230" s="96" t="s">
        <v>669</v>
      </c>
      <c r="I230" s="74">
        <f>7280-7280</f>
        <v>0</v>
      </c>
      <c r="J230" s="74"/>
      <c r="K230" s="74"/>
      <c r="L230" s="74"/>
      <c r="M230" s="74"/>
      <c r="N230" s="74"/>
    </row>
    <row r="231" spans="1:14" s="259" customFormat="1" ht="15.75" customHeight="1">
      <c r="A231" s="122" t="s">
        <v>62</v>
      </c>
      <c r="B231" s="258">
        <v>110</v>
      </c>
      <c r="C231" s="93" t="s">
        <v>63</v>
      </c>
      <c r="D231" s="67"/>
      <c r="E231" s="67"/>
      <c r="F231" s="67"/>
      <c r="G231" s="67"/>
      <c r="H231" s="67"/>
      <c r="I231" s="36">
        <f aca="true" t="shared" si="108" ref="I231:N231">I232+I241</f>
        <v>27067.5</v>
      </c>
      <c r="J231" s="36">
        <f t="shared" si="108"/>
        <v>0</v>
      </c>
      <c r="K231" s="36">
        <f t="shared" si="108"/>
        <v>13911</v>
      </c>
      <c r="L231" s="36">
        <f t="shared" si="108"/>
        <v>0</v>
      </c>
      <c r="M231" s="36">
        <f t="shared" si="108"/>
        <v>32998</v>
      </c>
      <c r="N231" s="36">
        <f t="shared" si="108"/>
        <v>0</v>
      </c>
    </row>
    <row r="232" spans="1:14" s="259" customFormat="1" ht="72" customHeight="1">
      <c r="A232" s="122" t="s">
        <v>821</v>
      </c>
      <c r="B232" s="258">
        <v>110</v>
      </c>
      <c r="C232" s="93" t="s">
        <v>63</v>
      </c>
      <c r="D232" s="67" t="s">
        <v>146</v>
      </c>
      <c r="E232" s="67" t="s">
        <v>147</v>
      </c>
      <c r="F232" s="67" t="s">
        <v>148</v>
      </c>
      <c r="G232" s="67" t="s">
        <v>149</v>
      </c>
      <c r="H232" s="67"/>
      <c r="I232" s="36">
        <f>I233</f>
        <v>5960</v>
      </c>
      <c r="J232" s="36">
        <f>J233</f>
        <v>0</v>
      </c>
      <c r="K232" s="36">
        <f aca="true" t="shared" si="109" ref="K232:N235">K233</f>
        <v>3911</v>
      </c>
      <c r="L232" s="36">
        <f t="shared" si="109"/>
        <v>0</v>
      </c>
      <c r="M232" s="36">
        <f t="shared" si="109"/>
        <v>6898</v>
      </c>
      <c r="N232" s="36">
        <f t="shared" si="109"/>
        <v>0</v>
      </c>
    </row>
    <row r="233" spans="1:14" s="260" customFormat="1" ht="31.5" customHeight="1">
      <c r="A233" s="107" t="s">
        <v>822</v>
      </c>
      <c r="B233" s="258">
        <v>110</v>
      </c>
      <c r="C233" s="93" t="s">
        <v>63</v>
      </c>
      <c r="D233" s="67" t="s">
        <v>146</v>
      </c>
      <c r="E233" s="67" t="s">
        <v>134</v>
      </c>
      <c r="F233" s="67" t="s">
        <v>148</v>
      </c>
      <c r="G233" s="67" t="s">
        <v>149</v>
      </c>
      <c r="H233" s="96"/>
      <c r="I233" s="36">
        <f>I234</f>
        <v>5960</v>
      </c>
      <c r="J233" s="36">
        <f>J234</f>
        <v>0</v>
      </c>
      <c r="K233" s="36">
        <f t="shared" si="109"/>
        <v>3911</v>
      </c>
      <c r="L233" s="36">
        <f t="shared" si="109"/>
        <v>0</v>
      </c>
      <c r="M233" s="36">
        <f t="shared" si="109"/>
        <v>6898</v>
      </c>
      <c r="N233" s="36">
        <f t="shared" si="109"/>
        <v>0</v>
      </c>
    </row>
    <row r="234" spans="1:14" s="260" customFormat="1" ht="32.25" customHeight="1">
      <c r="A234" s="107" t="s">
        <v>823</v>
      </c>
      <c r="B234" s="258">
        <v>110</v>
      </c>
      <c r="C234" s="93" t="s">
        <v>63</v>
      </c>
      <c r="D234" s="67" t="s">
        <v>146</v>
      </c>
      <c r="E234" s="67" t="s">
        <v>134</v>
      </c>
      <c r="F234" s="67" t="s">
        <v>159</v>
      </c>
      <c r="G234" s="67" t="s">
        <v>149</v>
      </c>
      <c r="H234" s="96"/>
      <c r="I234" s="36">
        <f aca="true" t="shared" si="110" ref="I234:N234">I235+I239+I237</f>
        <v>5960</v>
      </c>
      <c r="J234" s="36">
        <f t="shared" si="110"/>
        <v>0</v>
      </c>
      <c r="K234" s="36">
        <f t="shared" si="110"/>
        <v>3911</v>
      </c>
      <c r="L234" s="36">
        <f t="shared" si="110"/>
        <v>0</v>
      </c>
      <c r="M234" s="36">
        <f t="shared" si="110"/>
        <v>6898</v>
      </c>
      <c r="N234" s="36">
        <f t="shared" si="110"/>
        <v>0</v>
      </c>
    </row>
    <row r="235" spans="1:14" s="260" customFormat="1" ht="30">
      <c r="A235" s="22" t="s">
        <v>824</v>
      </c>
      <c r="B235" s="261">
        <v>110</v>
      </c>
      <c r="C235" s="97" t="s">
        <v>63</v>
      </c>
      <c r="D235" s="96" t="s">
        <v>146</v>
      </c>
      <c r="E235" s="96" t="s">
        <v>134</v>
      </c>
      <c r="F235" s="96" t="s">
        <v>159</v>
      </c>
      <c r="G235" s="96" t="s">
        <v>825</v>
      </c>
      <c r="H235" s="96"/>
      <c r="I235" s="74">
        <f>I236</f>
        <v>3110</v>
      </c>
      <c r="J235" s="74">
        <f>J236</f>
        <v>0</v>
      </c>
      <c r="K235" s="74">
        <f t="shared" si="109"/>
        <v>3911</v>
      </c>
      <c r="L235" s="74">
        <f t="shared" si="109"/>
        <v>0</v>
      </c>
      <c r="M235" s="74">
        <f t="shared" si="109"/>
        <v>6898</v>
      </c>
      <c r="N235" s="74">
        <f t="shared" si="109"/>
        <v>0</v>
      </c>
    </row>
    <row r="236" spans="1:14" s="260" customFormat="1" ht="30">
      <c r="A236" s="108" t="s">
        <v>670</v>
      </c>
      <c r="B236" s="261">
        <v>110</v>
      </c>
      <c r="C236" s="97" t="s">
        <v>63</v>
      </c>
      <c r="D236" s="96" t="s">
        <v>146</v>
      </c>
      <c r="E236" s="96" t="s">
        <v>134</v>
      </c>
      <c r="F236" s="96" t="s">
        <v>159</v>
      </c>
      <c r="G236" s="96" t="s">
        <v>825</v>
      </c>
      <c r="H236" s="96" t="s">
        <v>669</v>
      </c>
      <c r="I236" s="74">
        <v>3110</v>
      </c>
      <c r="J236" s="74"/>
      <c r="K236" s="74">
        <v>3911</v>
      </c>
      <c r="L236" s="74"/>
      <c r="M236" s="74">
        <v>6898</v>
      </c>
      <c r="N236" s="74"/>
    </row>
    <row r="237" spans="1:14" s="260" customFormat="1" ht="33" customHeight="1">
      <c r="A237" s="108" t="s">
        <v>1071</v>
      </c>
      <c r="B237" s="261">
        <v>110</v>
      </c>
      <c r="C237" s="97" t="s">
        <v>63</v>
      </c>
      <c r="D237" s="96" t="s">
        <v>146</v>
      </c>
      <c r="E237" s="96" t="s">
        <v>134</v>
      </c>
      <c r="F237" s="96" t="s">
        <v>159</v>
      </c>
      <c r="G237" s="96" t="s">
        <v>1003</v>
      </c>
      <c r="H237" s="96"/>
      <c r="I237" s="74">
        <f aca="true" t="shared" si="111" ref="I237:N237">I238</f>
        <v>2850</v>
      </c>
      <c r="J237" s="74">
        <f t="shared" si="111"/>
        <v>0</v>
      </c>
      <c r="K237" s="74">
        <f t="shared" si="111"/>
        <v>0</v>
      </c>
      <c r="L237" s="74">
        <f t="shared" si="111"/>
        <v>0</v>
      </c>
      <c r="M237" s="74">
        <f t="shared" si="111"/>
        <v>0</v>
      </c>
      <c r="N237" s="74">
        <f t="shared" si="111"/>
        <v>0</v>
      </c>
    </row>
    <row r="238" spans="1:14" s="260" customFormat="1" ht="32.25" customHeight="1">
      <c r="A238" s="108" t="s">
        <v>670</v>
      </c>
      <c r="B238" s="261">
        <v>110</v>
      </c>
      <c r="C238" s="97" t="s">
        <v>63</v>
      </c>
      <c r="D238" s="96" t="s">
        <v>146</v>
      </c>
      <c r="E238" s="96" t="s">
        <v>134</v>
      </c>
      <c r="F238" s="96" t="s">
        <v>159</v>
      </c>
      <c r="G238" s="96" t="s">
        <v>1003</v>
      </c>
      <c r="H238" s="96" t="s">
        <v>669</v>
      </c>
      <c r="I238" s="74">
        <v>2850</v>
      </c>
      <c r="J238" s="74"/>
      <c r="K238" s="74"/>
      <c r="L238" s="74"/>
      <c r="M238" s="74"/>
      <c r="N238" s="74"/>
    </row>
    <row r="239" spans="1:14" s="260" customFormat="1" ht="21" customHeight="1" hidden="1">
      <c r="A239" s="108" t="s">
        <v>952</v>
      </c>
      <c r="B239" s="261">
        <v>110</v>
      </c>
      <c r="C239" s="97" t="s">
        <v>63</v>
      </c>
      <c r="D239" s="96" t="s">
        <v>146</v>
      </c>
      <c r="E239" s="96" t="s">
        <v>134</v>
      </c>
      <c r="F239" s="96" t="s">
        <v>159</v>
      </c>
      <c r="G239" s="96" t="s">
        <v>616</v>
      </c>
      <c r="H239" s="96"/>
      <c r="I239" s="74">
        <f aca="true" t="shared" si="112" ref="I239:N239">I240</f>
        <v>0</v>
      </c>
      <c r="J239" s="74">
        <f t="shared" si="112"/>
        <v>0</v>
      </c>
      <c r="K239" s="74">
        <f t="shared" si="112"/>
        <v>0</v>
      </c>
      <c r="L239" s="74">
        <f t="shared" si="112"/>
        <v>0</v>
      </c>
      <c r="M239" s="74">
        <f t="shared" si="112"/>
        <v>0</v>
      </c>
      <c r="N239" s="74">
        <f t="shared" si="112"/>
        <v>0</v>
      </c>
    </row>
    <row r="240" spans="1:14" s="260" customFormat="1" ht="30.75" customHeight="1" hidden="1">
      <c r="A240" s="108" t="s">
        <v>670</v>
      </c>
      <c r="B240" s="261">
        <v>110</v>
      </c>
      <c r="C240" s="97" t="s">
        <v>63</v>
      </c>
      <c r="D240" s="96" t="s">
        <v>146</v>
      </c>
      <c r="E240" s="96" t="s">
        <v>134</v>
      </c>
      <c r="F240" s="96" t="s">
        <v>159</v>
      </c>
      <c r="G240" s="96" t="s">
        <v>616</v>
      </c>
      <c r="H240" s="96" t="s">
        <v>669</v>
      </c>
      <c r="I240" s="74"/>
      <c r="J240" s="74"/>
      <c r="K240" s="74"/>
      <c r="L240" s="74"/>
      <c r="M240" s="74"/>
      <c r="N240" s="74"/>
    </row>
    <row r="241" spans="1:14" ht="44.25" customHeight="1">
      <c r="A241" s="124" t="s">
        <v>1418</v>
      </c>
      <c r="B241" s="269">
        <v>110</v>
      </c>
      <c r="C241" s="93" t="s">
        <v>63</v>
      </c>
      <c r="D241" s="93" t="s">
        <v>285</v>
      </c>
      <c r="E241" s="93" t="s">
        <v>147</v>
      </c>
      <c r="F241" s="67" t="s">
        <v>148</v>
      </c>
      <c r="G241" s="93" t="s">
        <v>149</v>
      </c>
      <c r="H241" s="134"/>
      <c r="I241" s="84">
        <f aca="true" t="shared" si="113" ref="I241:N242">I242</f>
        <v>21107.5</v>
      </c>
      <c r="J241" s="84">
        <f t="shared" si="113"/>
        <v>0</v>
      </c>
      <c r="K241" s="84">
        <f t="shared" si="113"/>
        <v>10000</v>
      </c>
      <c r="L241" s="84">
        <f t="shared" si="113"/>
        <v>0</v>
      </c>
      <c r="M241" s="84">
        <f t="shared" si="113"/>
        <v>26100</v>
      </c>
      <c r="N241" s="84">
        <f t="shared" si="113"/>
        <v>0</v>
      </c>
    </row>
    <row r="242" spans="1:14" ht="31.5" customHeight="1">
      <c r="A242" s="94" t="s">
        <v>1419</v>
      </c>
      <c r="B242" s="269">
        <v>110</v>
      </c>
      <c r="C242" s="93" t="s">
        <v>63</v>
      </c>
      <c r="D242" s="93" t="s">
        <v>285</v>
      </c>
      <c r="E242" s="93" t="s">
        <v>136</v>
      </c>
      <c r="F242" s="67" t="s">
        <v>148</v>
      </c>
      <c r="G242" s="93" t="s">
        <v>149</v>
      </c>
      <c r="H242" s="134"/>
      <c r="I242" s="84">
        <f t="shared" si="113"/>
        <v>21107.5</v>
      </c>
      <c r="J242" s="84">
        <f t="shared" si="113"/>
        <v>0</v>
      </c>
      <c r="K242" s="84">
        <f t="shared" si="113"/>
        <v>10000</v>
      </c>
      <c r="L242" s="84">
        <f t="shared" si="113"/>
        <v>0</v>
      </c>
      <c r="M242" s="84">
        <f t="shared" si="113"/>
        <v>26100</v>
      </c>
      <c r="N242" s="84">
        <f t="shared" si="113"/>
        <v>0</v>
      </c>
    </row>
    <row r="243" spans="1:14" s="266" customFormat="1" ht="50.25" customHeight="1">
      <c r="A243" s="94" t="s">
        <v>1420</v>
      </c>
      <c r="B243" s="269">
        <v>110</v>
      </c>
      <c r="C243" s="93" t="s">
        <v>63</v>
      </c>
      <c r="D243" s="93" t="s">
        <v>285</v>
      </c>
      <c r="E243" s="93" t="s">
        <v>136</v>
      </c>
      <c r="F243" s="67" t="s">
        <v>146</v>
      </c>
      <c r="G243" s="93" t="s">
        <v>149</v>
      </c>
      <c r="H243" s="134"/>
      <c r="I243" s="84">
        <f aca="true" t="shared" si="114" ref="I243:N243">I246+I248+I250+I244</f>
        <v>21107.5</v>
      </c>
      <c r="J243" s="84">
        <f t="shared" si="114"/>
        <v>0</v>
      </c>
      <c r="K243" s="84">
        <f t="shared" si="114"/>
        <v>10000</v>
      </c>
      <c r="L243" s="84">
        <f t="shared" si="114"/>
        <v>0</v>
      </c>
      <c r="M243" s="84">
        <f t="shared" si="114"/>
        <v>26100</v>
      </c>
      <c r="N243" s="84">
        <f t="shared" si="114"/>
        <v>0</v>
      </c>
    </row>
    <row r="244" spans="1:14" s="266" customFormat="1" ht="47.25" customHeight="1">
      <c r="A244" s="112" t="s">
        <v>1048</v>
      </c>
      <c r="B244" s="264">
        <v>110</v>
      </c>
      <c r="C244" s="97" t="s">
        <v>63</v>
      </c>
      <c r="D244" s="97" t="s">
        <v>285</v>
      </c>
      <c r="E244" s="97" t="s">
        <v>136</v>
      </c>
      <c r="F244" s="96" t="s">
        <v>146</v>
      </c>
      <c r="G244" s="97" t="s">
        <v>1049</v>
      </c>
      <c r="H244" s="128"/>
      <c r="I244" s="265">
        <f aca="true" t="shared" si="115" ref="I244:N244">I245</f>
        <v>6855.5</v>
      </c>
      <c r="J244" s="265">
        <f t="shared" si="115"/>
        <v>0</v>
      </c>
      <c r="K244" s="265">
        <f t="shared" si="115"/>
        <v>0</v>
      </c>
      <c r="L244" s="265">
        <f t="shared" si="115"/>
        <v>0</v>
      </c>
      <c r="M244" s="265">
        <f t="shared" si="115"/>
        <v>0</v>
      </c>
      <c r="N244" s="265">
        <f t="shared" si="115"/>
        <v>0</v>
      </c>
    </row>
    <row r="245" spans="1:14" s="266" customFormat="1" ht="36" customHeight="1">
      <c r="A245" s="106" t="s">
        <v>681</v>
      </c>
      <c r="B245" s="264">
        <v>110</v>
      </c>
      <c r="C245" s="97" t="s">
        <v>63</v>
      </c>
      <c r="D245" s="97" t="s">
        <v>285</v>
      </c>
      <c r="E245" s="97" t="s">
        <v>136</v>
      </c>
      <c r="F245" s="96" t="s">
        <v>146</v>
      </c>
      <c r="G245" s="97" t="s">
        <v>1049</v>
      </c>
      <c r="H245" s="128">
        <v>200</v>
      </c>
      <c r="I245" s="265">
        <v>6855.5</v>
      </c>
      <c r="J245" s="84"/>
      <c r="K245" s="84"/>
      <c r="L245" s="84"/>
      <c r="M245" s="84"/>
      <c r="N245" s="84"/>
    </row>
    <row r="246" spans="1:14" ht="108.75" customHeight="1">
      <c r="A246" s="108" t="s">
        <v>496</v>
      </c>
      <c r="B246" s="264">
        <v>110</v>
      </c>
      <c r="C246" s="97" t="s">
        <v>63</v>
      </c>
      <c r="D246" s="97" t="s">
        <v>285</v>
      </c>
      <c r="E246" s="97" t="s">
        <v>136</v>
      </c>
      <c r="F246" s="96" t="s">
        <v>146</v>
      </c>
      <c r="G246" s="97" t="s">
        <v>495</v>
      </c>
      <c r="H246" s="128"/>
      <c r="I246" s="265">
        <f aca="true" t="shared" si="116" ref="I246:N246">I247</f>
        <v>1107.5</v>
      </c>
      <c r="J246" s="265">
        <f t="shared" si="116"/>
        <v>0</v>
      </c>
      <c r="K246" s="265">
        <f t="shared" si="116"/>
        <v>0</v>
      </c>
      <c r="L246" s="265">
        <f t="shared" si="116"/>
        <v>0</v>
      </c>
      <c r="M246" s="265">
        <f t="shared" si="116"/>
        <v>0</v>
      </c>
      <c r="N246" s="265">
        <f t="shared" si="116"/>
        <v>0</v>
      </c>
    </row>
    <row r="247" spans="1:14" ht="32.25" customHeight="1">
      <c r="A247" s="106" t="s">
        <v>681</v>
      </c>
      <c r="B247" s="264">
        <v>110</v>
      </c>
      <c r="C247" s="97" t="s">
        <v>63</v>
      </c>
      <c r="D247" s="97" t="s">
        <v>285</v>
      </c>
      <c r="E247" s="97" t="s">
        <v>136</v>
      </c>
      <c r="F247" s="96" t="s">
        <v>146</v>
      </c>
      <c r="G247" s="97" t="s">
        <v>495</v>
      </c>
      <c r="H247" s="128">
        <v>400</v>
      </c>
      <c r="I247" s="265">
        <v>1107.5</v>
      </c>
      <c r="J247" s="265"/>
      <c r="K247" s="74"/>
      <c r="L247" s="74"/>
      <c r="M247" s="74"/>
      <c r="N247" s="74"/>
    </row>
    <row r="248" spans="1:14" ht="30">
      <c r="A248" s="106" t="s">
        <v>974</v>
      </c>
      <c r="B248" s="264">
        <v>110</v>
      </c>
      <c r="C248" s="97" t="s">
        <v>63</v>
      </c>
      <c r="D248" s="97" t="s">
        <v>285</v>
      </c>
      <c r="E248" s="97" t="s">
        <v>136</v>
      </c>
      <c r="F248" s="96" t="s">
        <v>146</v>
      </c>
      <c r="G248" s="97" t="s">
        <v>972</v>
      </c>
      <c r="H248" s="128"/>
      <c r="I248" s="265">
        <f aca="true" t="shared" si="117" ref="I248:N248">I249</f>
        <v>13144.5</v>
      </c>
      <c r="J248" s="265">
        <f t="shared" si="117"/>
        <v>0</v>
      </c>
      <c r="K248" s="265">
        <f t="shared" si="117"/>
        <v>10000</v>
      </c>
      <c r="L248" s="265">
        <f t="shared" si="117"/>
        <v>0</v>
      </c>
      <c r="M248" s="265">
        <f t="shared" si="117"/>
        <v>26100</v>
      </c>
      <c r="N248" s="265">
        <f t="shared" si="117"/>
        <v>0</v>
      </c>
    </row>
    <row r="249" spans="1:14" ht="30">
      <c r="A249" s="108" t="s">
        <v>670</v>
      </c>
      <c r="B249" s="264">
        <v>110</v>
      </c>
      <c r="C249" s="97" t="s">
        <v>63</v>
      </c>
      <c r="D249" s="97" t="s">
        <v>285</v>
      </c>
      <c r="E249" s="97" t="s">
        <v>136</v>
      </c>
      <c r="F249" s="96" t="s">
        <v>146</v>
      </c>
      <c r="G249" s="97" t="s">
        <v>972</v>
      </c>
      <c r="H249" s="128">
        <v>200</v>
      </c>
      <c r="I249" s="265">
        <f>20000-6855.5</f>
        <v>13144.5</v>
      </c>
      <c r="J249" s="265"/>
      <c r="K249" s="74">
        <v>10000</v>
      </c>
      <c r="L249" s="74"/>
      <c r="M249" s="74">
        <f>25000+1100</f>
        <v>26100</v>
      </c>
      <c r="N249" s="74"/>
    </row>
    <row r="250" spans="1:14" ht="30" hidden="1">
      <c r="A250" s="106" t="s">
        <v>975</v>
      </c>
      <c r="B250" s="264">
        <v>110</v>
      </c>
      <c r="C250" s="97" t="s">
        <v>63</v>
      </c>
      <c r="D250" s="97" t="s">
        <v>285</v>
      </c>
      <c r="E250" s="97" t="s">
        <v>136</v>
      </c>
      <c r="F250" s="96" t="s">
        <v>146</v>
      </c>
      <c r="G250" s="97" t="s">
        <v>973</v>
      </c>
      <c r="H250" s="128"/>
      <c r="I250" s="265">
        <f aca="true" t="shared" si="118" ref="I250:N250">I251</f>
        <v>0</v>
      </c>
      <c r="J250" s="265">
        <f t="shared" si="118"/>
        <v>0</v>
      </c>
      <c r="K250" s="265">
        <f t="shared" si="118"/>
        <v>0</v>
      </c>
      <c r="L250" s="265">
        <f t="shared" si="118"/>
        <v>0</v>
      </c>
      <c r="M250" s="265">
        <f t="shared" si="118"/>
        <v>0</v>
      </c>
      <c r="N250" s="265">
        <f t="shared" si="118"/>
        <v>0</v>
      </c>
    </row>
    <row r="251" spans="1:14" ht="30" hidden="1">
      <c r="A251" s="108" t="s">
        <v>670</v>
      </c>
      <c r="B251" s="264">
        <v>110</v>
      </c>
      <c r="C251" s="97" t="s">
        <v>63</v>
      </c>
      <c r="D251" s="97" t="s">
        <v>285</v>
      </c>
      <c r="E251" s="97" t="s">
        <v>136</v>
      </c>
      <c r="F251" s="96" t="s">
        <v>146</v>
      </c>
      <c r="G251" s="97" t="s">
        <v>973</v>
      </c>
      <c r="H251" s="128">
        <v>200</v>
      </c>
      <c r="I251" s="265"/>
      <c r="J251" s="265"/>
      <c r="K251" s="74">
        <f>7890.8+4702.6-7890.8-4702.6</f>
        <v>0</v>
      </c>
      <c r="L251" s="74"/>
      <c r="M251" s="74"/>
      <c r="N251" s="74"/>
    </row>
    <row r="252" spans="1:14" s="260" customFormat="1" ht="15">
      <c r="A252" s="124" t="s">
        <v>66</v>
      </c>
      <c r="B252" s="258" t="s">
        <v>23</v>
      </c>
      <c r="C252" s="93" t="s">
        <v>67</v>
      </c>
      <c r="D252" s="67"/>
      <c r="E252" s="67"/>
      <c r="F252" s="67"/>
      <c r="G252" s="67"/>
      <c r="H252" s="67"/>
      <c r="I252" s="36">
        <f aca="true" t="shared" si="119" ref="I252:N252">I253+I258+I271+I291</f>
        <v>21724.5</v>
      </c>
      <c r="J252" s="36">
        <f t="shared" si="119"/>
        <v>2987</v>
      </c>
      <c r="K252" s="36">
        <f t="shared" si="119"/>
        <v>7282.199999999999</v>
      </c>
      <c r="L252" s="36">
        <f t="shared" si="119"/>
        <v>3344.7</v>
      </c>
      <c r="M252" s="36">
        <f t="shared" si="119"/>
        <v>4991.9</v>
      </c>
      <c r="N252" s="36">
        <f t="shared" si="119"/>
        <v>3354.4</v>
      </c>
    </row>
    <row r="253" spans="1:14" s="260" customFormat="1" ht="42.75">
      <c r="A253" s="124" t="s">
        <v>284</v>
      </c>
      <c r="B253" s="258" t="s">
        <v>23</v>
      </c>
      <c r="C253" s="93" t="s">
        <v>67</v>
      </c>
      <c r="D253" s="67" t="s">
        <v>285</v>
      </c>
      <c r="E253" s="67" t="s">
        <v>147</v>
      </c>
      <c r="F253" s="67" t="s">
        <v>148</v>
      </c>
      <c r="G253" s="67" t="s">
        <v>149</v>
      </c>
      <c r="H253" s="67"/>
      <c r="I253" s="36">
        <f aca="true" t="shared" si="120" ref="I253:N256">I254</f>
        <v>440</v>
      </c>
      <c r="J253" s="36">
        <f t="shared" si="120"/>
        <v>0</v>
      </c>
      <c r="K253" s="36">
        <f t="shared" si="120"/>
        <v>440</v>
      </c>
      <c r="L253" s="36">
        <f t="shared" si="120"/>
        <v>0</v>
      </c>
      <c r="M253" s="36">
        <f t="shared" si="120"/>
        <v>440</v>
      </c>
      <c r="N253" s="36">
        <f t="shared" si="120"/>
        <v>0</v>
      </c>
    </row>
    <row r="254" spans="1:14" s="259" customFormat="1" ht="28.5">
      <c r="A254" s="121" t="s">
        <v>293</v>
      </c>
      <c r="B254" s="258" t="s">
        <v>23</v>
      </c>
      <c r="C254" s="93" t="s">
        <v>67</v>
      </c>
      <c r="D254" s="67" t="s">
        <v>285</v>
      </c>
      <c r="E254" s="67" t="s">
        <v>131</v>
      </c>
      <c r="F254" s="67" t="s">
        <v>148</v>
      </c>
      <c r="G254" s="67" t="s">
        <v>149</v>
      </c>
      <c r="H254" s="67"/>
      <c r="I254" s="36">
        <f t="shared" si="120"/>
        <v>440</v>
      </c>
      <c r="J254" s="36">
        <f t="shared" si="120"/>
        <v>0</v>
      </c>
      <c r="K254" s="36">
        <f t="shared" si="120"/>
        <v>440</v>
      </c>
      <c r="L254" s="36">
        <f t="shared" si="120"/>
        <v>0</v>
      </c>
      <c r="M254" s="36">
        <f t="shared" si="120"/>
        <v>440</v>
      </c>
      <c r="N254" s="36">
        <f t="shared" si="120"/>
        <v>0</v>
      </c>
    </row>
    <row r="255" spans="1:14" s="259" customFormat="1" ht="28.5">
      <c r="A255" s="121" t="s">
        <v>814</v>
      </c>
      <c r="B255" s="258" t="s">
        <v>23</v>
      </c>
      <c r="C255" s="93" t="s">
        <v>67</v>
      </c>
      <c r="D255" s="67" t="s">
        <v>285</v>
      </c>
      <c r="E255" s="67" t="s">
        <v>131</v>
      </c>
      <c r="F255" s="67" t="s">
        <v>146</v>
      </c>
      <c r="G255" s="67" t="s">
        <v>149</v>
      </c>
      <c r="H255" s="67"/>
      <c r="I255" s="36">
        <f t="shared" si="120"/>
        <v>440</v>
      </c>
      <c r="J255" s="36">
        <f t="shared" si="120"/>
        <v>0</v>
      </c>
      <c r="K255" s="36">
        <f t="shared" si="120"/>
        <v>440</v>
      </c>
      <c r="L255" s="36">
        <f t="shared" si="120"/>
        <v>0</v>
      </c>
      <c r="M255" s="36">
        <f t="shared" si="120"/>
        <v>440</v>
      </c>
      <c r="N255" s="36">
        <f t="shared" si="120"/>
        <v>0</v>
      </c>
    </row>
    <row r="256" spans="1:14" s="259" customFormat="1" ht="30">
      <c r="A256" s="112" t="s">
        <v>463</v>
      </c>
      <c r="B256" s="261" t="s">
        <v>23</v>
      </c>
      <c r="C256" s="97" t="s">
        <v>67</v>
      </c>
      <c r="D256" s="96" t="s">
        <v>285</v>
      </c>
      <c r="E256" s="96" t="s">
        <v>131</v>
      </c>
      <c r="F256" s="96" t="s">
        <v>146</v>
      </c>
      <c r="G256" s="96" t="s">
        <v>296</v>
      </c>
      <c r="H256" s="96"/>
      <c r="I256" s="74">
        <f t="shared" si="120"/>
        <v>440</v>
      </c>
      <c r="J256" s="74">
        <f t="shared" si="120"/>
        <v>0</v>
      </c>
      <c r="K256" s="74">
        <f t="shared" si="120"/>
        <v>440</v>
      </c>
      <c r="L256" s="74">
        <f t="shared" si="120"/>
        <v>0</v>
      </c>
      <c r="M256" s="74">
        <f t="shared" si="120"/>
        <v>440</v>
      </c>
      <c r="N256" s="74">
        <f t="shared" si="120"/>
        <v>0</v>
      </c>
    </row>
    <row r="257" spans="1:14" s="260" customFormat="1" ht="30">
      <c r="A257" s="112" t="s">
        <v>675</v>
      </c>
      <c r="B257" s="261" t="s">
        <v>23</v>
      </c>
      <c r="C257" s="97" t="s">
        <v>67</v>
      </c>
      <c r="D257" s="96" t="s">
        <v>285</v>
      </c>
      <c r="E257" s="96" t="s">
        <v>131</v>
      </c>
      <c r="F257" s="96" t="s">
        <v>146</v>
      </c>
      <c r="G257" s="96" t="s">
        <v>296</v>
      </c>
      <c r="H257" s="96" t="s">
        <v>676</v>
      </c>
      <c r="I257" s="74">
        <v>440</v>
      </c>
      <c r="J257" s="74"/>
      <c r="K257" s="74">
        <v>440</v>
      </c>
      <c r="L257" s="74"/>
      <c r="M257" s="74">
        <v>440</v>
      </c>
      <c r="N257" s="74"/>
    </row>
    <row r="258" spans="1:14" s="260" customFormat="1" ht="42.75">
      <c r="A258" s="124" t="s">
        <v>327</v>
      </c>
      <c r="B258" s="258" t="s">
        <v>23</v>
      </c>
      <c r="C258" s="93" t="s">
        <v>67</v>
      </c>
      <c r="D258" s="67" t="s">
        <v>297</v>
      </c>
      <c r="E258" s="67" t="s">
        <v>147</v>
      </c>
      <c r="F258" s="67" t="s">
        <v>148</v>
      </c>
      <c r="G258" s="67" t="s">
        <v>149</v>
      </c>
      <c r="H258" s="67"/>
      <c r="I258" s="36">
        <f aca="true" t="shared" si="121" ref="I258:N258">I267+I259</f>
        <v>16384.9</v>
      </c>
      <c r="J258" s="36">
        <f t="shared" si="121"/>
        <v>0</v>
      </c>
      <c r="K258" s="36">
        <f t="shared" si="121"/>
        <v>1584.9</v>
      </c>
      <c r="L258" s="36">
        <f t="shared" si="121"/>
        <v>0</v>
      </c>
      <c r="M258" s="36">
        <f t="shared" si="121"/>
        <v>84.9</v>
      </c>
      <c r="N258" s="36">
        <f t="shared" si="121"/>
        <v>0</v>
      </c>
    </row>
    <row r="259" spans="1:14" s="260" customFormat="1" ht="57">
      <c r="A259" s="124" t="s">
        <v>864</v>
      </c>
      <c r="B259" s="258" t="s">
        <v>23</v>
      </c>
      <c r="C259" s="93" t="s">
        <v>67</v>
      </c>
      <c r="D259" s="67" t="s">
        <v>297</v>
      </c>
      <c r="E259" s="67" t="s">
        <v>130</v>
      </c>
      <c r="F259" s="67" t="s">
        <v>148</v>
      </c>
      <c r="G259" s="67" t="s">
        <v>149</v>
      </c>
      <c r="H259" s="67"/>
      <c r="I259" s="36">
        <f aca="true" t="shared" si="122" ref="I259:N259">I260</f>
        <v>16300</v>
      </c>
      <c r="J259" s="36">
        <f t="shared" si="122"/>
        <v>0</v>
      </c>
      <c r="K259" s="36">
        <f t="shared" si="122"/>
        <v>1500</v>
      </c>
      <c r="L259" s="36">
        <f t="shared" si="122"/>
        <v>0</v>
      </c>
      <c r="M259" s="36">
        <f t="shared" si="122"/>
        <v>0</v>
      </c>
      <c r="N259" s="36">
        <f t="shared" si="122"/>
        <v>0</v>
      </c>
    </row>
    <row r="260" spans="1:14" s="260" customFormat="1" ht="28.5">
      <c r="A260" s="124" t="s">
        <v>829</v>
      </c>
      <c r="B260" s="258" t="s">
        <v>23</v>
      </c>
      <c r="C260" s="93" t="s">
        <v>67</v>
      </c>
      <c r="D260" s="67" t="s">
        <v>297</v>
      </c>
      <c r="E260" s="67" t="s">
        <v>130</v>
      </c>
      <c r="F260" s="67" t="s">
        <v>285</v>
      </c>
      <c r="G260" s="67" t="s">
        <v>149</v>
      </c>
      <c r="H260" s="67"/>
      <c r="I260" s="36">
        <f aca="true" t="shared" si="123" ref="I260:N260">I261+I263+I265</f>
        <v>16300</v>
      </c>
      <c r="J260" s="36">
        <f t="shared" si="123"/>
        <v>0</v>
      </c>
      <c r="K260" s="36">
        <f t="shared" si="123"/>
        <v>1500</v>
      </c>
      <c r="L260" s="36">
        <f t="shared" si="123"/>
        <v>0</v>
      </c>
      <c r="M260" s="36">
        <f t="shared" si="123"/>
        <v>0</v>
      </c>
      <c r="N260" s="36">
        <f t="shared" si="123"/>
        <v>0</v>
      </c>
    </row>
    <row r="261" spans="1:14" s="260" customFormat="1" ht="30">
      <c r="A261" s="106" t="s">
        <v>830</v>
      </c>
      <c r="B261" s="261" t="s">
        <v>23</v>
      </c>
      <c r="C261" s="97" t="s">
        <v>67</v>
      </c>
      <c r="D261" s="96" t="s">
        <v>297</v>
      </c>
      <c r="E261" s="96" t="s">
        <v>130</v>
      </c>
      <c r="F261" s="96" t="s">
        <v>285</v>
      </c>
      <c r="G261" s="96" t="s">
        <v>449</v>
      </c>
      <c r="H261" s="96"/>
      <c r="I261" s="74">
        <f aca="true" t="shared" si="124" ref="I261:N261">I262</f>
        <v>3000</v>
      </c>
      <c r="J261" s="74">
        <f t="shared" si="124"/>
        <v>0</v>
      </c>
      <c r="K261" s="74">
        <f t="shared" si="124"/>
        <v>1500</v>
      </c>
      <c r="L261" s="74">
        <f t="shared" si="124"/>
        <v>0</v>
      </c>
      <c r="M261" s="74">
        <f t="shared" si="124"/>
        <v>0</v>
      </c>
      <c r="N261" s="74">
        <f t="shared" si="124"/>
        <v>0</v>
      </c>
    </row>
    <row r="262" spans="1:14" s="260" customFormat="1" ht="30">
      <c r="A262" s="106" t="s">
        <v>670</v>
      </c>
      <c r="B262" s="261" t="s">
        <v>23</v>
      </c>
      <c r="C262" s="97" t="s">
        <v>67</v>
      </c>
      <c r="D262" s="96" t="s">
        <v>297</v>
      </c>
      <c r="E262" s="96" t="s">
        <v>130</v>
      </c>
      <c r="F262" s="96" t="s">
        <v>285</v>
      </c>
      <c r="G262" s="96" t="s">
        <v>449</v>
      </c>
      <c r="H262" s="96" t="s">
        <v>669</v>
      </c>
      <c r="I262" s="74">
        <v>3000</v>
      </c>
      <c r="J262" s="74"/>
      <c r="K262" s="74">
        <v>1500</v>
      </c>
      <c r="L262" s="74"/>
      <c r="M262" s="74"/>
      <c r="N262" s="74"/>
    </row>
    <row r="263" spans="1:14" s="260" customFormat="1" ht="30">
      <c r="A263" s="106" t="s">
        <v>831</v>
      </c>
      <c r="B263" s="261" t="s">
        <v>23</v>
      </c>
      <c r="C263" s="97" t="s">
        <v>67</v>
      </c>
      <c r="D263" s="96" t="s">
        <v>297</v>
      </c>
      <c r="E263" s="96" t="s">
        <v>130</v>
      </c>
      <c r="F263" s="96" t="s">
        <v>285</v>
      </c>
      <c r="G263" s="96" t="s">
        <v>691</v>
      </c>
      <c r="H263" s="96"/>
      <c r="I263" s="74">
        <f aca="true" t="shared" si="125" ref="I263:N263">I264</f>
        <v>800</v>
      </c>
      <c r="J263" s="74">
        <f t="shared" si="125"/>
        <v>0</v>
      </c>
      <c r="K263" s="74">
        <f t="shared" si="125"/>
        <v>0</v>
      </c>
      <c r="L263" s="74">
        <f t="shared" si="125"/>
        <v>0</v>
      </c>
      <c r="M263" s="74">
        <f t="shared" si="125"/>
        <v>0</v>
      </c>
      <c r="N263" s="74">
        <f t="shared" si="125"/>
        <v>0</v>
      </c>
    </row>
    <row r="264" spans="1:14" s="260" customFormat="1" ht="30">
      <c r="A264" s="106" t="s">
        <v>670</v>
      </c>
      <c r="B264" s="261" t="s">
        <v>23</v>
      </c>
      <c r="C264" s="97" t="s">
        <v>67</v>
      </c>
      <c r="D264" s="96" t="s">
        <v>297</v>
      </c>
      <c r="E264" s="96" t="s">
        <v>130</v>
      </c>
      <c r="F264" s="96" t="s">
        <v>285</v>
      </c>
      <c r="G264" s="96" t="s">
        <v>691</v>
      </c>
      <c r="H264" s="96" t="s">
        <v>669</v>
      </c>
      <c r="I264" s="74">
        <v>800</v>
      </c>
      <c r="J264" s="74"/>
      <c r="K264" s="74"/>
      <c r="L264" s="74"/>
      <c r="M264" s="74"/>
      <c r="N264" s="74"/>
    </row>
    <row r="265" spans="1:14" s="260" customFormat="1" ht="45">
      <c r="A265" s="106" t="s">
        <v>1015</v>
      </c>
      <c r="B265" s="261" t="s">
        <v>23</v>
      </c>
      <c r="C265" s="97" t="s">
        <v>67</v>
      </c>
      <c r="D265" s="96" t="s">
        <v>297</v>
      </c>
      <c r="E265" s="96" t="s">
        <v>130</v>
      </c>
      <c r="F265" s="96" t="s">
        <v>285</v>
      </c>
      <c r="G265" s="96" t="s">
        <v>1014</v>
      </c>
      <c r="H265" s="96"/>
      <c r="I265" s="74">
        <f aca="true" t="shared" si="126" ref="I265:N265">I266</f>
        <v>12500</v>
      </c>
      <c r="J265" s="74">
        <f t="shared" si="126"/>
        <v>0</v>
      </c>
      <c r="K265" s="74">
        <f t="shared" si="126"/>
        <v>0</v>
      </c>
      <c r="L265" s="74">
        <f t="shared" si="126"/>
        <v>0</v>
      </c>
      <c r="M265" s="74">
        <f t="shared" si="126"/>
        <v>0</v>
      </c>
      <c r="N265" s="74">
        <f t="shared" si="126"/>
        <v>0</v>
      </c>
    </row>
    <row r="266" spans="1:14" s="260" customFormat="1" ht="30">
      <c r="A266" s="106" t="s">
        <v>670</v>
      </c>
      <c r="B266" s="261" t="s">
        <v>23</v>
      </c>
      <c r="C266" s="97" t="s">
        <v>67</v>
      </c>
      <c r="D266" s="96" t="s">
        <v>297</v>
      </c>
      <c r="E266" s="96" t="s">
        <v>130</v>
      </c>
      <c r="F266" s="96" t="s">
        <v>285</v>
      </c>
      <c r="G266" s="96" t="s">
        <v>1014</v>
      </c>
      <c r="H266" s="96" t="s">
        <v>669</v>
      </c>
      <c r="I266" s="74">
        <v>12500</v>
      </c>
      <c r="J266" s="74"/>
      <c r="K266" s="74"/>
      <c r="L266" s="74"/>
      <c r="M266" s="74"/>
      <c r="N266" s="74"/>
    </row>
    <row r="267" spans="1:14" s="260" customFormat="1" ht="28.5">
      <c r="A267" s="121" t="s">
        <v>811</v>
      </c>
      <c r="B267" s="258" t="s">
        <v>23</v>
      </c>
      <c r="C267" s="93" t="s">
        <v>67</v>
      </c>
      <c r="D267" s="67" t="s">
        <v>297</v>
      </c>
      <c r="E267" s="67" t="s">
        <v>134</v>
      </c>
      <c r="F267" s="67" t="s">
        <v>148</v>
      </c>
      <c r="G267" s="67" t="s">
        <v>149</v>
      </c>
      <c r="H267" s="67"/>
      <c r="I267" s="36">
        <f aca="true" t="shared" si="127" ref="I267:N269">I268</f>
        <v>84.9</v>
      </c>
      <c r="J267" s="36">
        <f t="shared" si="127"/>
        <v>0</v>
      </c>
      <c r="K267" s="36">
        <f t="shared" si="127"/>
        <v>84.9</v>
      </c>
      <c r="L267" s="36">
        <f t="shared" si="127"/>
        <v>0</v>
      </c>
      <c r="M267" s="36">
        <f t="shared" si="127"/>
        <v>84.9</v>
      </c>
      <c r="N267" s="36">
        <f t="shared" si="127"/>
        <v>0</v>
      </c>
    </row>
    <row r="268" spans="1:14" s="259" customFormat="1" ht="28.5">
      <c r="A268" s="121" t="s">
        <v>812</v>
      </c>
      <c r="B268" s="258" t="s">
        <v>23</v>
      </c>
      <c r="C268" s="93" t="s">
        <v>67</v>
      </c>
      <c r="D268" s="67" t="s">
        <v>297</v>
      </c>
      <c r="E268" s="67" t="s">
        <v>134</v>
      </c>
      <c r="F268" s="67" t="s">
        <v>146</v>
      </c>
      <c r="G268" s="67" t="s">
        <v>149</v>
      </c>
      <c r="H268" s="67"/>
      <c r="I268" s="36">
        <f t="shared" si="127"/>
        <v>84.9</v>
      </c>
      <c r="J268" s="36">
        <f t="shared" si="127"/>
        <v>0</v>
      </c>
      <c r="K268" s="36">
        <f t="shared" si="127"/>
        <v>84.9</v>
      </c>
      <c r="L268" s="36">
        <f t="shared" si="127"/>
        <v>0</v>
      </c>
      <c r="M268" s="36">
        <f t="shared" si="127"/>
        <v>84.9</v>
      </c>
      <c r="N268" s="36">
        <f t="shared" si="127"/>
        <v>0</v>
      </c>
    </row>
    <row r="269" spans="1:14" s="259" customFormat="1" ht="30">
      <c r="A269" s="112" t="s">
        <v>335</v>
      </c>
      <c r="B269" s="261" t="s">
        <v>23</v>
      </c>
      <c r="C269" s="97" t="s">
        <v>67</v>
      </c>
      <c r="D269" s="96" t="s">
        <v>297</v>
      </c>
      <c r="E269" s="96" t="s">
        <v>134</v>
      </c>
      <c r="F269" s="96" t="s">
        <v>146</v>
      </c>
      <c r="G269" s="96" t="s">
        <v>336</v>
      </c>
      <c r="H269" s="96"/>
      <c r="I269" s="74">
        <f t="shared" si="127"/>
        <v>84.9</v>
      </c>
      <c r="J269" s="74">
        <f t="shared" si="127"/>
        <v>0</v>
      </c>
      <c r="K269" s="74">
        <f t="shared" si="127"/>
        <v>84.9</v>
      </c>
      <c r="L269" s="74">
        <f t="shared" si="127"/>
        <v>0</v>
      </c>
      <c r="M269" s="74">
        <f t="shared" si="127"/>
        <v>84.9</v>
      </c>
      <c r="N269" s="74">
        <f t="shared" si="127"/>
        <v>0</v>
      </c>
    </row>
    <row r="270" spans="1:14" s="259" customFormat="1" ht="30">
      <c r="A270" s="108" t="s">
        <v>670</v>
      </c>
      <c r="B270" s="261" t="s">
        <v>23</v>
      </c>
      <c r="C270" s="97" t="s">
        <v>67</v>
      </c>
      <c r="D270" s="96" t="s">
        <v>297</v>
      </c>
      <c r="E270" s="96" t="s">
        <v>134</v>
      </c>
      <c r="F270" s="96" t="s">
        <v>146</v>
      </c>
      <c r="G270" s="96" t="s">
        <v>336</v>
      </c>
      <c r="H270" s="96" t="s">
        <v>669</v>
      </c>
      <c r="I270" s="74">
        <v>84.9</v>
      </c>
      <c r="J270" s="74"/>
      <c r="K270" s="74">
        <v>84.9</v>
      </c>
      <c r="L270" s="74"/>
      <c r="M270" s="74">
        <v>84.9</v>
      </c>
      <c r="N270" s="74"/>
    </row>
    <row r="271" spans="1:14" s="260" customFormat="1" ht="57">
      <c r="A271" s="113" t="s">
        <v>966</v>
      </c>
      <c r="B271" s="258">
        <v>110</v>
      </c>
      <c r="C271" s="93" t="s">
        <v>67</v>
      </c>
      <c r="D271" s="67" t="s">
        <v>328</v>
      </c>
      <c r="E271" s="67" t="s">
        <v>147</v>
      </c>
      <c r="F271" s="67" t="s">
        <v>148</v>
      </c>
      <c r="G271" s="67" t="s">
        <v>149</v>
      </c>
      <c r="H271" s="67"/>
      <c r="I271" s="36">
        <f aca="true" t="shared" si="128" ref="I271:N271">I272+I275+I280+I285+I288</f>
        <v>4099.6</v>
      </c>
      <c r="J271" s="36">
        <f t="shared" si="128"/>
        <v>2987</v>
      </c>
      <c r="K271" s="36">
        <f t="shared" si="128"/>
        <v>4457.299999999999</v>
      </c>
      <c r="L271" s="36">
        <f t="shared" si="128"/>
        <v>3344.7</v>
      </c>
      <c r="M271" s="36">
        <f t="shared" si="128"/>
        <v>4467</v>
      </c>
      <c r="N271" s="36">
        <f t="shared" si="128"/>
        <v>3354.4</v>
      </c>
    </row>
    <row r="272" spans="1:14" s="260" customFormat="1" ht="28.5">
      <c r="A272" s="113" t="s">
        <v>789</v>
      </c>
      <c r="B272" s="258">
        <v>110</v>
      </c>
      <c r="C272" s="93" t="s">
        <v>67</v>
      </c>
      <c r="D272" s="67" t="s">
        <v>328</v>
      </c>
      <c r="E272" s="67" t="s">
        <v>147</v>
      </c>
      <c r="F272" s="67" t="s">
        <v>146</v>
      </c>
      <c r="G272" s="67" t="s">
        <v>149</v>
      </c>
      <c r="H272" s="67"/>
      <c r="I272" s="36">
        <f aca="true" t="shared" si="129" ref="I272:N273">I273</f>
        <v>2065.2</v>
      </c>
      <c r="J272" s="36">
        <f t="shared" si="129"/>
        <v>1815.2</v>
      </c>
      <c r="K272" s="36">
        <f t="shared" si="129"/>
        <v>2436</v>
      </c>
      <c r="L272" s="36">
        <f t="shared" si="129"/>
        <v>2186</v>
      </c>
      <c r="M272" s="36">
        <f t="shared" si="129"/>
        <v>2412</v>
      </c>
      <c r="N272" s="36">
        <f t="shared" si="129"/>
        <v>2162</v>
      </c>
    </row>
    <row r="273" spans="1:14" s="259" customFormat="1" ht="65.25" customHeight="1">
      <c r="A273" s="112" t="s">
        <v>1067</v>
      </c>
      <c r="B273" s="261">
        <v>110</v>
      </c>
      <c r="C273" s="97" t="s">
        <v>67</v>
      </c>
      <c r="D273" s="96" t="s">
        <v>328</v>
      </c>
      <c r="E273" s="96" t="s">
        <v>147</v>
      </c>
      <c r="F273" s="96" t="s">
        <v>146</v>
      </c>
      <c r="G273" s="96" t="s">
        <v>513</v>
      </c>
      <c r="H273" s="96"/>
      <c r="I273" s="74">
        <f t="shared" si="129"/>
        <v>2065.2</v>
      </c>
      <c r="J273" s="74">
        <f t="shared" si="129"/>
        <v>1815.2</v>
      </c>
      <c r="K273" s="74">
        <f t="shared" si="129"/>
        <v>2436</v>
      </c>
      <c r="L273" s="74">
        <f t="shared" si="129"/>
        <v>2186</v>
      </c>
      <c r="M273" s="74">
        <f t="shared" si="129"/>
        <v>2412</v>
      </c>
      <c r="N273" s="74">
        <f t="shared" si="129"/>
        <v>2162</v>
      </c>
    </row>
    <row r="274" spans="1:14" s="259" customFormat="1" ht="15">
      <c r="A274" s="112" t="s">
        <v>671</v>
      </c>
      <c r="B274" s="261">
        <v>110</v>
      </c>
      <c r="C274" s="97" t="s">
        <v>67</v>
      </c>
      <c r="D274" s="96" t="s">
        <v>328</v>
      </c>
      <c r="E274" s="96" t="s">
        <v>147</v>
      </c>
      <c r="F274" s="96" t="s">
        <v>146</v>
      </c>
      <c r="G274" s="96" t="s">
        <v>513</v>
      </c>
      <c r="H274" s="96" t="s">
        <v>672</v>
      </c>
      <c r="I274" s="74">
        <f>1815.2+250</f>
        <v>2065.2</v>
      </c>
      <c r="J274" s="74">
        <v>1815.2</v>
      </c>
      <c r="K274" s="74">
        <f>2186+250</f>
        <v>2436</v>
      </c>
      <c r="L274" s="74">
        <v>2186</v>
      </c>
      <c r="M274" s="74">
        <f>2162+250</f>
        <v>2412</v>
      </c>
      <c r="N274" s="74">
        <v>2162</v>
      </c>
    </row>
    <row r="275" spans="1:14" s="259" customFormat="1" ht="28.5">
      <c r="A275" s="113" t="s">
        <v>790</v>
      </c>
      <c r="B275" s="258" t="s">
        <v>23</v>
      </c>
      <c r="C275" s="93" t="s">
        <v>67</v>
      </c>
      <c r="D275" s="67" t="s">
        <v>328</v>
      </c>
      <c r="E275" s="67" t="s">
        <v>147</v>
      </c>
      <c r="F275" s="67" t="s">
        <v>159</v>
      </c>
      <c r="G275" s="67" t="s">
        <v>149</v>
      </c>
      <c r="H275" s="67"/>
      <c r="I275" s="36">
        <f aca="true" t="shared" si="130" ref="I275:N275">I276+I278</f>
        <v>300</v>
      </c>
      <c r="J275" s="36">
        <f t="shared" si="130"/>
        <v>0</v>
      </c>
      <c r="K275" s="36">
        <f t="shared" si="130"/>
        <v>300</v>
      </c>
      <c r="L275" s="36">
        <f t="shared" si="130"/>
        <v>0</v>
      </c>
      <c r="M275" s="36">
        <f t="shared" si="130"/>
        <v>300</v>
      </c>
      <c r="N275" s="36">
        <f t="shared" si="130"/>
        <v>0</v>
      </c>
    </row>
    <row r="276" spans="1:14" s="259" customFormat="1" ht="30">
      <c r="A276" s="108" t="s">
        <v>807</v>
      </c>
      <c r="B276" s="261" t="s">
        <v>23</v>
      </c>
      <c r="C276" s="97" t="s">
        <v>67</v>
      </c>
      <c r="D276" s="96" t="s">
        <v>328</v>
      </c>
      <c r="E276" s="96" t="s">
        <v>147</v>
      </c>
      <c r="F276" s="96" t="s">
        <v>159</v>
      </c>
      <c r="G276" s="96" t="s">
        <v>331</v>
      </c>
      <c r="H276" s="96"/>
      <c r="I276" s="74">
        <f aca="true" t="shared" si="131" ref="I276:N276">I277</f>
        <v>150</v>
      </c>
      <c r="J276" s="74">
        <f t="shared" si="131"/>
        <v>0</v>
      </c>
      <c r="K276" s="74">
        <f t="shared" si="131"/>
        <v>150</v>
      </c>
      <c r="L276" s="74">
        <f t="shared" si="131"/>
        <v>0</v>
      </c>
      <c r="M276" s="74">
        <f t="shared" si="131"/>
        <v>150</v>
      </c>
      <c r="N276" s="74">
        <f t="shared" si="131"/>
        <v>0</v>
      </c>
    </row>
    <row r="277" spans="1:14" s="259" customFormat="1" ht="30">
      <c r="A277" s="112" t="s">
        <v>675</v>
      </c>
      <c r="B277" s="261" t="s">
        <v>23</v>
      </c>
      <c r="C277" s="97" t="s">
        <v>67</v>
      </c>
      <c r="D277" s="96" t="s">
        <v>328</v>
      </c>
      <c r="E277" s="96" t="s">
        <v>147</v>
      </c>
      <c r="F277" s="96" t="s">
        <v>159</v>
      </c>
      <c r="G277" s="96" t="s">
        <v>331</v>
      </c>
      <c r="H277" s="96" t="s">
        <v>676</v>
      </c>
      <c r="I277" s="74">
        <v>150</v>
      </c>
      <c r="J277" s="74"/>
      <c r="K277" s="74">
        <v>150</v>
      </c>
      <c r="L277" s="74"/>
      <c r="M277" s="74">
        <v>150</v>
      </c>
      <c r="N277" s="74"/>
    </row>
    <row r="278" spans="1:14" s="259" customFormat="1" ht="75">
      <c r="A278" s="112" t="s">
        <v>960</v>
      </c>
      <c r="B278" s="261" t="s">
        <v>23</v>
      </c>
      <c r="C278" s="97" t="s">
        <v>67</v>
      </c>
      <c r="D278" s="96" t="s">
        <v>328</v>
      </c>
      <c r="E278" s="96" t="s">
        <v>147</v>
      </c>
      <c r="F278" s="96" t="s">
        <v>159</v>
      </c>
      <c r="G278" s="96" t="s">
        <v>961</v>
      </c>
      <c r="H278" s="96"/>
      <c r="I278" s="74">
        <f aca="true" t="shared" si="132" ref="I278:N278">I279</f>
        <v>150</v>
      </c>
      <c r="J278" s="74">
        <f t="shared" si="132"/>
        <v>0</v>
      </c>
      <c r="K278" s="74">
        <f t="shared" si="132"/>
        <v>150</v>
      </c>
      <c r="L278" s="74">
        <f t="shared" si="132"/>
        <v>0</v>
      </c>
      <c r="M278" s="74">
        <f t="shared" si="132"/>
        <v>150</v>
      </c>
      <c r="N278" s="74">
        <f t="shared" si="132"/>
        <v>0</v>
      </c>
    </row>
    <row r="279" spans="1:14" s="259" customFormat="1" ht="30">
      <c r="A279" s="112" t="s">
        <v>675</v>
      </c>
      <c r="B279" s="261" t="s">
        <v>23</v>
      </c>
      <c r="C279" s="97" t="s">
        <v>67</v>
      </c>
      <c r="D279" s="96" t="s">
        <v>328</v>
      </c>
      <c r="E279" s="96" t="s">
        <v>147</v>
      </c>
      <c r="F279" s="96" t="s">
        <v>159</v>
      </c>
      <c r="G279" s="96" t="s">
        <v>961</v>
      </c>
      <c r="H279" s="96" t="s">
        <v>676</v>
      </c>
      <c r="I279" s="74">
        <v>150</v>
      </c>
      <c r="J279" s="74"/>
      <c r="K279" s="74">
        <v>150</v>
      </c>
      <c r="L279" s="74"/>
      <c r="M279" s="74">
        <v>150</v>
      </c>
      <c r="N279" s="74"/>
    </row>
    <row r="280" spans="1:14" s="259" customFormat="1" ht="28.5">
      <c r="A280" s="113" t="s">
        <v>791</v>
      </c>
      <c r="B280" s="258">
        <v>110</v>
      </c>
      <c r="C280" s="93" t="s">
        <v>67</v>
      </c>
      <c r="D280" s="67" t="s">
        <v>328</v>
      </c>
      <c r="E280" s="67" t="s">
        <v>147</v>
      </c>
      <c r="F280" s="67" t="s">
        <v>205</v>
      </c>
      <c r="G280" s="67" t="s">
        <v>149</v>
      </c>
      <c r="H280" s="67"/>
      <c r="I280" s="36">
        <f aca="true" t="shared" si="133" ref="I280:N280">I281+I283</f>
        <v>1010.1</v>
      </c>
      <c r="J280" s="36">
        <f t="shared" si="133"/>
        <v>900</v>
      </c>
      <c r="K280" s="36">
        <f t="shared" si="133"/>
        <v>1010.1</v>
      </c>
      <c r="L280" s="36">
        <f t="shared" si="133"/>
        <v>900</v>
      </c>
      <c r="M280" s="36">
        <f t="shared" si="133"/>
        <v>1010.1</v>
      </c>
      <c r="N280" s="36">
        <f t="shared" si="133"/>
        <v>900</v>
      </c>
    </row>
    <row r="281" spans="1:14" s="259" customFormat="1" ht="45" hidden="1">
      <c r="A281" s="99" t="s">
        <v>792</v>
      </c>
      <c r="B281" s="261">
        <v>110</v>
      </c>
      <c r="C281" s="97" t="s">
        <v>67</v>
      </c>
      <c r="D281" s="96" t="s">
        <v>328</v>
      </c>
      <c r="E281" s="96" t="s">
        <v>147</v>
      </c>
      <c r="F281" s="96" t="s">
        <v>205</v>
      </c>
      <c r="G281" s="96" t="s">
        <v>808</v>
      </c>
      <c r="H281" s="96"/>
      <c r="I281" s="74">
        <f aca="true" t="shared" si="134" ref="I281:N281">I282</f>
        <v>0</v>
      </c>
      <c r="J281" s="74">
        <f t="shared" si="134"/>
        <v>0</v>
      </c>
      <c r="K281" s="74">
        <f t="shared" si="134"/>
        <v>0</v>
      </c>
      <c r="L281" s="74">
        <f t="shared" si="134"/>
        <v>0</v>
      </c>
      <c r="M281" s="74">
        <f t="shared" si="134"/>
        <v>0</v>
      </c>
      <c r="N281" s="74">
        <f t="shared" si="134"/>
        <v>0</v>
      </c>
    </row>
    <row r="282" spans="1:14" s="259" customFormat="1" ht="30" hidden="1">
      <c r="A282" s="112" t="s">
        <v>675</v>
      </c>
      <c r="B282" s="261">
        <v>110</v>
      </c>
      <c r="C282" s="97" t="s">
        <v>67</v>
      </c>
      <c r="D282" s="96" t="s">
        <v>328</v>
      </c>
      <c r="E282" s="96" t="s">
        <v>147</v>
      </c>
      <c r="F282" s="96" t="s">
        <v>205</v>
      </c>
      <c r="G282" s="96" t="s">
        <v>808</v>
      </c>
      <c r="H282" s="96" t="s">
        <v>676</v>
      </c>
      <c r="I282" s="74"/>
      <c r="J282" s="74"/>
      <c r="K282" s="74"/>
      <c r="L282" s="74"/>
      <c r="M282" s="74"/>
      <c r="N282" s="74"/>
    </row>
    <row r="283" spans="1:14" s="259" customFormat="1" ht="45">
      <c r="A283" s="112" t="s">
        <v>963</v>
      </c>
      <c r="B283" s="261">
        <v>110</v>
      </c>
      <c r="C283" s="97" t="s">
        <v>67</v>
      </c>
      <c r="D283" s="96" t="s">
        <v>328</v>
      </c>
      <c r="E283" s="96" t="s">
        <v>147</v>
      </c>
      <c r="F283" s="96" t="s">
        <v>205</v>
      </c>
      <c r="G283" s="96" t="s">
        <v>962</v>
      </c>
      <c r="H283" s="96"/>
      <c r="I283" s="74">
        <f aca="true" t="shared" si="135" ref="I283:N283">I284</f>
        <v>1010.1</v>
      </c>
      <c r="J283" s="74">
        <f t="shared" si="135"/>
        <v>900</v>
      </c>
      <c r="K283" s="74">
        <f t="shared" si="135"/>
        <v>1010.1</v>
      </c>
      <c r="L283" s="74">
        <f t="shared" si="135"/>
        <v>900</v>
      </c>
      <c r="M283" s="74">
        <f t="shared" si="135"/>
        <v>1010.1</v>
      </c>
      <c r="N283" s="74">
        <f t="shared" si="135"/>
        <v>900</v>
      </c>
    </row>
    <row r="284" spans="1:14" s="259" customFormat="1" ht="15">
      <c r="A284" s="99" t="s">
        <v>671</v>
      </c>
      <c r="B284" s="261">
        <v>110</v>
      </c>
      <c r="C284" s="97" t="s">
        <v>67</v>
      </c>
      <c r="D284" s="96" t="s">
        <v>328</v>
      </c>
      <c r="E284" s="96" t="s">
        <v>147</v>
      </c>
      <c r="F284" s="96" t="s">
        <v>205</v>
      </c>
      <c r="G284" s="96" t="s">
        <v>962</v>
      </c>
      <c r="H284" s="96" t="s">
        <v>672</v>
      </c>
      <c r="I284" s="74">
        <f>900+110.1</f>
        <v>1010.1</v>
      </c>
      <c r="J284" s="74">
        <v>900</v>
      </c>
      <c r="K284" s="74">
        <f>900+110.1</f>
        <v>1010.1</v>
      </c>
      <c r="L284" s="74">
        <v>900</v>
      </c>
      <c r="M284" s="74">
        <f>900+110.1</f>
        <v>1010.1</v>
      </c>
      <c r="N284" s="74">
        <v>900</v>
      </c>
    </row>
    <row r="285" spans="1:14" s="259" customFormat="1" ht="33.75" customHeight="1">
      <c r="A285" s="121" t="s">
        <v>793</v>
      </c>
      <c r="B285" s="258">
        <v>110</v>
      </c>
      <c r="C285" s="93" t="s">
        <v>67</v>
      </c>
      <c r="D285" s="67" t="s">
        <v>328</v>
      </c>
      <c r="E285" s="67" t="s">
        <v>147</v>
      </c>
      <c r="F285" s="67" t="s">
        <v>222</v>
      </c>
      <c r="G285" s="67" t="s">
        <v>149</v>
      </c>
      <c r="H285" s="67"/>
      <c r="I285" s="36">
        <f aca="true" t="shared" si="136" ref="I285:N286">I286</f>
        <v>324.3</v>
      </c>
      <c r="J285" s="36">
        <f t="shared" si="136"/>
        <v>271.8</v>
      </c>
      <c r="K285" s="36">
        <f t="shared" si="136"/>
        <v>311.2</v>
      </c>
      <c r="L285" s="36">
        <f t="shared" si="136"/>
        <v>258.7</v>
      </c>
      <c r="M285" s="36">
        <f t="shared" si="136"/>
        <v>344.9</v>
      </c>
      <c r="N285" s="36">
        <f t="shared" si="136"/>
        <v>292.4</v>
      </c>
    </row>
    <row r="286" spans="1:14" s="260" customFormat="1" ht="33" customHeight="1">
      <c r="A286" s="108" t="s">
        <v>1061</v>
      </c>
      <c r="B286" s="261">
        <v>110</v>
      </c>
      <c r="C286" s="97" t="s">
        <v>67</v>
      </c>
      <c r="D286" s="96" t="s">
        <v>328</v>
      </c>
      <c r="E286" s="96" t="s">
        <v>147</v>
      </c>
      <c r="F286" s="96" t="s">
        <v>222</v>
      </c>
      <c r="G286" s="96" t="s">
        <v>512</v>
      </c>
      <c r="H286" s="96"/>
      <c r="I286" s="74">
        <f t="shared" si="136"/>
        <v>324.3</v>
      </c>
      <c r="J286" s="74">
        <f t="shared" si="136"/>
        <v>271.8</v>
      </c>
      <c r="K286" s="74">
        <f t="shared" si="136"/>
        <v>311.2</v>
      </c>
      <c r="L286" s="74">
        <f t="shared" si="136"/>
        <v>258.7</v>
      </c>
      <c r="M286" s="74">
        <f t="shared" si="136"/>
        <v>344.9</v>
      </c>
      <c r="N286" s="74">
        <f t="shared" si="136"/>
        <v>292.4</v>
      </c>
    </row>
    <row r="287" spans="1:14" s="260" customFormat="1" ht="30">
      <c r="A287" s="108" t="s">
        <v>675</v>
      </c>
      <c r="B287" s="261">
        <v>110</v>
      </c>
      <c r="C287" s="97" t="s">
        <v>67</v>
      </c>
      <c r="D287" s="96" t="s">
        <v>328</v>
      </c>
      <c r="E287" s="96" t="s">
        <v>147</v>
      </c>
      <c r="F287" s="96" t="s">
        <v>222</v>
      </c>
      <c r="G287" s="96" t="s">
        <v>512</v>
      </c>
      <c r="H287" s="96" t="s">
        <v>676</v>
      </c>
      <c r="I287" s="74">
        <f>271.8+52.5</f>
        <v>324.3</v>
      </c>
      <c r="J287" s="74">
        <v>271.8</v>
      </c>
      <c r="K287" s="74">
        <f>258.7+52.5</f>
        <v>311.2</v>
      </c>
      <c r="L287" s="74">
        <v>258.7</v>
      </c>
      <c r="M287" s="74">
        <f>292.4+52.5</f>
        <v>344.9</v>
      </c>
      <c r="N287" s="74">
        <v>292.4</v>
      </c>
    </row>
    <row r="288" spans="1:14" s="259" customFormat="1" ht="60.75" customHeight="1">
      <c r="A288" s="122" t="s">
        <v>1068</v>
      </c>
      <c r="B288" s="258" t="s">
        <v>23</v>
      </c>
      <c r="C288" s="93" t="s">
        <v>67</v>
      </c>
      <c r="D288" s="67" t="s">
        <v>328</v>
      </c>
      <c r="E288" s="67" t="s">
        <v>147</v>
      </c>
      <c r="F288" s="67" t="s">
        <v>328</v>
      </c>
      <c r="G288" s="67" t="s">
        <v>149</v>
      </c>
      <c r="H288" s="67"/>
      <c r="I288" s="36">
        <f aca="true" t="shared" si="137" ref="I288:N289">I289</f>
        <v>400</v>
      </c>
      <c r="J288" s="36">
        <f t="shared" si="137"/>
        <v>0</v>
      </c>
      <c r="K288" s="36">
        <f t="shared" si="137"/>
        <v>400</v>
      </c>
      <c r="L288" s="36">
        <f t="shared" si="137"/>
        <v>0</v>
      </c>
      <c r="M288" s="36">
        <f t="shared" si="137"/>
        <v>400</v>
      </c>
      <c r="N288" s="36">
        <f t="shared" si="137"/>
        <v>0</v>
      </c>
    </row>
    <row r="289" spans="1:14" s="260" customFormat="1" ht="45">
      <c r="A289" s="108" t="s">
        <v>1072</v>
      </c>
      <c r="B289" s="261" t="s">
        <v>23</v>
      </c>
      <c r="C289" s="97" t="s">
        <v>67</v>
      </c>
      <c r="D289" s="96" t="s">
        <v>328</v>
      </c>
      <c r="E289" s="96" t="s">
        <v>147</v>
      </c>
      <c r="F289" s="96" t="s">
        <v>328</v>
      </c>
      <c r="G289" s="96" t="s">
        <v>332</v>
      </c>
      <c r="H289" s="96"/>
      <c r="I289" s="74">
        <f t="shared" si="137"/>
        <v>400</v>
      </c>
      <c r="J289" s="74">
        <f t="shared" si="137"/>
        <v>0</v>
      </c>
      <c r="K289" s="74">
        <f t="shared" si="137"/>
        <v>400</v>
      </c>
      <c r="L289" s="74">
        <f t="shared" si="137"/>
        <v>0</v>
      </c>
      <c r="M289" s="74">
        <f t="shared" si="137"/>
        <v>400</v>
      </c>
      <c r="N289" s="74">
        <f t="shared" si="137"/>
        <v>0</v>
      </c>
    </row>
    <row r="290" spans="1:14" s="260" customFormat="1" ht="30">
      <c r="A290" s="108" t="s">
        <v>670</v>
      </c>
      <c r="B290" s="261" t="s">
        <v>23</v>
      </c>
      <c r="C290" s="97" t="s">
        <v>67</v>
      </c>
      <c r="D290" s="96" t="s">
        <v>328</v>
      </c>
      <c r="E290" s="96" t="s">
        <v>147</v>
      </c>
      <c r="F290" s="96" t="s">
        <v>328</v>
      </c>
      <c r="G290" s="96" t="s">
        <v>332</v>
      </c>
      <c r="H290" s="96" t="s">
        <v>669</v>
      </c>
      <c r="I290" s="74">
        <v>400</v>
      </c>
      <c r="J290" s="74"/>
      <c r="K290" s="74">
        <v>400</v>
      </c>
      <c r="L290" s="74"/>
      <c r="M290" s="74">
        <v>400</v>
      </c>
      <c r="N290" s="74"/>
    </row>
    <row r="291" spans="1:14" s="260" customFormat="1" ht="15">
      <c r="A291" s="124" t="s">
        <v>419</v>
      </c>
      <c r="B291" s="258" t="s">
        <v>23</v>
      </c>
      <c r="C291" s="93" t="s">
        <v>67</v>
      </c>
      <c r="D291" s="67" t="s">
        <v>420</v>
      </c>
      <c r="E291" s="67" t="s">
        <v>147</v>
      </c>
      <c r="F291" s="67" t="s">
        <v>148</v>
      </c>
      <c r="G291" s="67" t="s">
        <v>149</v>
      </c>
      <c r="H291" s="67"/>
      <c r="I291" s="36">
        <f aca="true" t="shared" si="138" ref="I291:N292">I292</f>
        <v>800</v>
      </c>
      <c r="J291" s="36">
        <f t="shared" si="138"/>
        <v>0</v>
      </c>
      <c r="K291" s="36">
        <f t="shared" si="138"/>
        <v>800</v>
      </c>
      <c r="L291" s="36">
        <f t="shared" si="138"/>
        <v>0</v>
      </c>
      <c r="M291" s="36">
        <f t="shared" si="138"/>
        <v>0</v>
      </c>
      <c r="N291" s="36">
        <f t="shared" si="138"/>
        <v>0</v>
      </c>
    </row>
    <row r="292" spans="1:14" s="260" customFormat="1" ht="15">
      <c r="A292" s="121" t="s">
        <v>394</v>
      </c>
      <c r="B292" s="258" t="s">
        <v>23</v>
      </c>
      <c r="C292" s="93" t="s">
        <v>67</v>
      </c>
      <c r="D292" s="67" t="s">
        <v>420</v>
      </c>
      <c r="E292" s="67" t="s">
        <v>325</v>
      </c>
      <c r="F292" s="67" t="s">
        <v>148</v>
      </c>
      <c r="G292" s="67" t="s">
        <v>149</v>
      </c>
      <c r="H292" s="67"/>
      <c r="I292" s="36">
        <f t="shared" si="138"/>
        <v>800</v>
      </c>
      <c r="J292" s="36">
        <f t="shared" si="138"/>
        <v>0</v>
      </c>
      <c r="K292" s="36">
        <f t="shared" si="138"/>
        <v>800</v>
      </c>
      <c r="L292" s="36">
        <f t="shared" si="138"/>
        <v>0</v>
      </c>
      <c r="M292" s="36">
        <f t="shared" si="138"/>
        <v>0</v>
      </c>
      <c r="N292" s="36">
        <f t="shared" si="138"/>
        <v>0</v>
      </c>
    </row>
    <row r="293" spans="1:14" s="259" customFormat="1" ht="14.25">
      <c r="A293" s="124" t="s">
        <v>394</v>
      </c>
      <c r="B293" s="258" t="s">
        <v>23</v>
      </c>
      <c r="C293" s="93" t="s">
        <v>67</v>
      </c>
      <c r="D293" s="67" t="s">
        <v>420</v>
      </c>
      <c r="E293" s="67" t="s">
        <v>325</v>
      </c>
      <c r="F293" s="67" t="s">
        <v>146</v>
      </c>
      <c r="G293" s="67" t="s">
        <v>149</v>
      </c>
      <c r="H293" s="67"/>
      <c r="I293" s="36">
        <f aca="true" t="shared" si="139" ref="I293:N293">I294+I296+I298+I300</f>
        <v>800</v>
      </c>
      <c r="J293" s="36">
        <f t="shared" si="139"/>
        <v>0</v>
      </c>
      <c r="K293" s="36">
        <f t="shared" si="139"/>
        <v>800</v>
      </c>
      <c r="L293" s="36">
        <f t="shared" si="139"/>
        <v>0</v>
      </c>
      <c r="M293" s="36">
        <f t="shared" si="139"/>
        <v>0</v>
      </c>
      <c r="N293" s="36">
        <f t="shared" si="139"/>
        <v>0</v>
      </c>
    </row>
    <row r="294" spans="1:14" s="260" customFormat="1" ht="30" hidden="1">
      <c r="A294" s="106" t="s">
        <v>443</v>
      </c>
      <c r="B294" s="261">
        <v>110</v>
      </c>
      <c r="C294" s="97" t="s">
        <v>67</v>
      </c>
      <c r="D294" s="96" t="s">
        <v>420</v>
      </c>
      <c r="E294" s="96" t="s">
        <v>325</v>
      </c>
      <c r="F294" s="96" t="s">
        <v>146</v>
      </c>
      <c r="G294" s="96" t="s">
        <v>444</v>
      </c>
      <c r="H294" s="96"/>
      <c r="I294" s="74">
        <f aca="true" t="shared" si="140" ref="I294:N294">I295</f>
        <v>0</v>
      </c>
      <c r="J294" s="74">
        <f t="shared" si="140"/>
        <v>0</v>
      </c>
      <c r="K294" s="74">
        <f t="shared" si="140"/>
        <v>0</v>
      </c>
      <c r="L294" s="74">
        <f t="shared" si="140"/>
        <v>0</v>
      </c>
      <c r="M294" s="74">
        <f t="shared" si="140"/>
        <v>0</v>
      </c>
      <c r="N294" s="74">
        <f t="shared" si="140"/>
        <v>0</v>
      </c>
    </row>
    <row r="295" spans="1:14" s="260" customFormat="1" ht="30" hidden="1">
      <c r="A295" s="106" t="s">
        <v>670</v>
      </c>
      <c r="B295" s="261">
        <v>110</v>
      </c>
      <c r="C295" s="97" t="s">
        <v>67</v>
      </c>
      <c r="D295" s="96" t="s">
        <v>420</v>
      </c>
      <c r="E295" s="96" t="s">
        <v>325</v>
      </c>
      <c r="F295" s="96" t="s">
        <v>146</v>
      </c>
      <c r="G295" s="96" t="s">
        <v>444</v>
      </c>
      <c r="H295" s="96" t="s">
        <v>669</v>
      </c>
      <c r="I295" s="131"/>
      <c r="J295" s="131"/>
      <c r="K295" s="74"/>
      <c r="L295" s="74"/>
      <c r="M295" s="74"/>
      <c r="N295" s="74"/>
    </row>
    <row r="296" spans="1:14" s="260" customFormat="1" ht="30" hidden="1">
      <c r="A296" s="22" t="s">
        <v>497</v>
      </c>
      <c r="B296" s="261">
        <v>110</v>
      </c>
      <c r="C296" s="97" t="s">
        <v>67</v>
      </c>
      <c r="D296" s="96" t="s">
        <v>420</v>
      </c>
      <c r="E296" s="96" t="s">
        <v>325</v>
      </c>
      <c r="F296" s="96" t="s">
        <v>146</v>
      </c>
      <c r="G296" s="96" t="s">
        <v>498</v>
      </c>
      <c r="H296" s="96"/>
      <c r="I296" s="74">
        <f aca="true" t="shared" si="141" ref="I296:N296">I297</f>
        <v>0</v>
      </c>
      <c r="J296" s="74">
        <f t="shared" si="141"/>
        <v>0</v>
      </c>
      <c r="K296" s="74">
        <f t="shared" si="141"/>
        <v>0</v>
      </c>
      <c r="L296" s="74">
        <f t="shared" si="141"/>
        <v>0</v>
      </c>
      <c r="M296" s="74">
        <f t="shared" si="141"/>
        <v>0</v>
      </c>
      <c r="N296" s="74">
        <f t="shared" si="141"/>
        <v>0</v>
      </c>
    </row>
    <row r="297" spans="1:14" s="260" customFormat="1" ht="30" hidden="1">
      <c r="A297" s="22" t="s">
        <v>670</v>
      </c>
      <c r="B297" s="261">
        <v>110</v>
      </c>
      <c r="C297" s="97" t="s">
        <v>67</v>
      </c>
      <c r="D297" s="96" t="s">
        <v>420</v>
      </c>
      <c r="E297" s="96" t="s">
        <v>325</v>
      </c>
      <c r="F297" s="96" t="s">
        <v>146</v>
      </c>
      <c r="G297" s="96" t="s">
        <v>498</v>
      </c>
      <c r="H297" s="96" t="s">
        <v>669</v>
      </c>
      <c r="I297" s="263"/>
      <c r="J297" s="263"/>
      <c r="K297" s="74"/>
      <c r="L297" s="74"/>
      <c r="M297" s="74"/>
      <c r="N297" s="74"/>
    </row>
    <row r="298" spans="1:14" s="260" customFormat="1" ht="30" hidden="1">
      <c r="A298" s="106" t="s">
        <v>516</v>
      </c>
      <c r="B298" s="261">
        <v>110</v>
      </c>
      <c r="C298" s="97" t="s">
        <v>67</v>
      </c>
      <c r="D298" s="96" t="s">
        <v>420</v>
      </c>
      <c r="E298" s="96" t="s">
        <v>325</v>
      </c>
      <c r="F298" s="96" t="s">
        <v>146</v>
      </c>
      <c r="G298" s="96" t="s">
        <v>515</v>
      </c>
      <c r="H298" s="96"/>
      <c r="I298" s="74">
        <f aca="true" t="shared" si="142" ref="I298:N298">I299</f>
        <v>0</v>
      </c>
      <c r="J298" s="74">
        <f t="shared" si="142"/>
        <v>0</v>
      </c>
      <c r="K298" s="74">
        <f t="shared" si="142"/>
        <v>0</v>
      </c>
      <c r="L298" s="74">
        <f t="shared" si="142"/>
        <v>0</v>
      </c>
      <c r="M298" s="74">
        <f t="shared" si="142"/>
        <v>0</v>
      </c>
      <c r="N298" s="74">
        <f t="shared" si="142"/>
        <v>0</v>
      </c>
    </row>
    <row r="299" spans="1:14" s="260" customFormat="1" ht="30" hidden="1">
      <c r="A299" s="106" t="s">
        <v>670</v>
      </c>
      <c r="B299" s="261">
        <v>110</v>
      </c>
      <c r="C299" s="97" t="s">
        <v>67</v>
      </c>
      <c r="D299" s="96" t="s">
        <v>420</v>
      </c>
      <c r="E299" s="96" t="s">
        <v>325</v>
      </c>
      <c r="F299" s="96" t="s">
        <v>146</v>
      </c>
      <c r="G299" s="96" t="s">
        <v>515</v>
      </c>
      <c r="H299" s="96" t="s">
        <v>669</v>
      </c>
      <c r="I299" s="74"/>
      <c r="J299" s="74"/>
      <c r="K299" s="74"/>
      <c r="L299" s="74"/>
      <c r="M299" s="74"/>
      <c r="N299" s="74"/>
    </row>
    <row r="300" spans="1:14" s="259" customFormat="1" ht="15">
      <c r="A300" s="106" t="s">
        <v>625</v>
      </c>
      <c r="B300" s="261">
        <v>110</v>
      </c>
      <c r="C300" s="97" t="s">
        <v>67</v>
      </c>
      <c r="D300" s="96" t="s">
        <v>420</v>
      </c>
      <c r="E300" s="96" t="s">
        <v>325</v>
      </c>
      <c r="F300" s="96" t="s">
        <v>146</v>
      </c>
      <c r="G300" s="96" t="s">
        <v>624</v>
      </c>
      <c r="H300" s="96"/>
      <c r="I300" s="74">
        <f aca="true" t="shared" si="143" ref="I300:N300">I301</f>
        <v>800</v>
      </c>
      <c r="J300" s="74">
        <f t="shared" si="143"/>
        <v>0</v>
      </c>
      <c r="K300" s="74">
        <f t="shared" si="143"/>
        <v>800</v>
      </c>
      <c r="L300" s="74">
        <f t="shared" si="143"/>
        <v>0</v>
      </c>
      <c r="M300" s="74">
        <f t="shared" si="143"/>
        <v>0</v>
      </c>
      <c r="N300" s="74">
        <f t="shared" si="143"/>
        <v>0</v>
      </c>
    </row>
    <row r="301" spans="1:14" s="260" customFormat="1" ht="30">
      <c r="A301" s="106" t="s">
        <v>670</v>
      </c>
      <c r="B301" s="261">
        <v>110</v>
      </c>
      <c r="C301" s="97" t="s">
        <v>67</v>
      </c>
      <c r="D301" s="96" t="s">
        <v>420</v>
      </c>
      <c r="E301" s="96" t="s">
        <v>325</v>
      </c>
      <c r="F301" s="96" t="s">
        <v>146</v>
      </c>
      <c r="G301" s="96" t="s">
        <v>624</v>
      </c>
      <c r="H301" s="96" t="s">
        <v>669</v>
      </c>
      <c r="I301" s="74">
        <v>800</v>
      </c>
      <c r="J301" s="74"/>
      <c r="K301" s="74">
        <v>800</v>
      </c>
      <c r="L301" s="74"/>
      <c r="M301" s="74"/>
      <c r="N301" s="74"/>
    </row>
    <row r="302" spans="1:14" s="260" customFormat="1" ht="15">
      <c r="A302" s="137" t="s">
        <v>479</v>
      </c>
      <c r="B302" s="258" t="s">
        <v>23</v>
      </c>
      <c r="C302" s="93" t="s">
        <v>69</v>
      </c>
      <c r="D302" s="67"/>
      <c r="E302" s="67"/>
      <c r="F302" s="67"/>
      <c r="G302" s="67"/>
      <c r="H302" s="67"/>
      <c r="I302" s="36">
        <f aca="true" t="shared" si="144" ref="I302:N302">I303+I320+I355+I373</f>
        <v>26715.5</v>
      </c>
      <c r="J302" s="36">
        <f t="shared" si="144"/>
        <v>2600</v>
      </c>
      <c r="K302" s="36">
        <f t="shared" si="144"/>
        <v>4030.7000000000003</v>
      </c>
      <c r="L302" s="36">
        <f t="shared" si="144"/>
        <v>2720.4</v>
      </c>
      <c r="M302" s="36">
        <f t="shared" si="144"/>
        <v>4234.3</v>
      </c>
      <c r="N302" s="36">
        <f t="shared" si="144"/>
        <v>2852.8</v>
      </c>
    </row>
    <row r="303" spans="1:14" s="260" customFormat="1" ht="15">
      <c r="A303" s="271" t="s">
        <v>70</v>
      </c>
      <c r="B303" s="258">
        <v>110</v>
      </c>
      <c r="C303" s="93" t="s">
        <v>71</v>
      </c>
      <c r="D303" s="67"/>
      <c r="E303" s="67"/>
      <c r="F303" s="67"/>
      <c r="G303" s="67"/>
      <c r="H303" s="67"/>
      <c r="I303" s="36">
        <f aca="true" t="shared" si="145" ref="I303:N303">I309+I304</f>
        <v>1317.7</v>
      </c>
      <c r="J303" s="36">
        <f t="shared" si="145"/>
        <v>0</v>
      </c>
      <c r="K303" s="36">
        <f t="shared" si="145"/>
        <v>1310.3000000000002</v>
      </c>
      <c r="L303" s="36">
        <f t="shared" si="145"/>
        <v>0</v>
      </c>
      <c r="M303" s="36">
        <f t="shared" si="145"/>
        <v>1381.5</v>
      </c>
      <c r="N303" s="36">
        <f t="shared" si="145"/>
        <v>0</v>
      </c>
    </row>
    <row r="304" spans="1:14" s="259" customFormat="1" ht="71.25">
      <c r="A304" s="124" t="s">
        <v>821</v>
      </c>
      <c r="B304" s="258">
        <v>110</v>
      </c>
      <c r="C304" s="93" t="s">
        <v>71</v>
      </c>
      <c r="D304" s="67" t="s">
        <v>146</v>
      </c>
      <c r="E304" s="67" t="s">
        <v>147</v>
      </c>
      <c r="F304" s="67" t="s">
        <v>148</v>
      </c>
      <c r="G304" s="67" t="s">
        <v>149</v>
      </c>
      <c r="H304" s="67"/>
      <c r="I304" s="36">
        <f aca="true" t="shared" si="146" ref="I304:N307">I305</f>
        <v>170</v>
      </c>
      <c r="J304" s="36">
        <f t="shared" si="146"/>
        <v>0</v>
      </c>
      <c r="K304" s="36">
        <f t="shared" si="146"/>
        <v>0</v>
      </c>
      <c r="L304" s="36">
        <f t="shared" si="146"/>
        <v>0</v>
      </c>
      <c r="M304" s="36">
        <f t="shared" si="146"/>
        <v>0</v>
      </c>
      <c r="N304" s="36">
        <f t="shared" si="146"/>
        <v>0</v>
      </c>
    </row>
    <row r="305" spans="1:14" s="259" customFormat="1" ht="31.5" customHeight="1">
      <c r="A305" s="121" t="s">
        <v>150</v>
      </c>
      <c r="B305" s="258">
        <v>110</v>
      </c>
      <c r="C305" s="93" t="s">
        <v>71</v>
      </c>
      <c r="D305" s="67" t="s">
        <v>146</v>
      </c>
      <c r="E305" s="67" t="s">
        <v>130</v>
      </c>
      <c r="F305" s="67" t="s">
        <v>148</v>
      </c>
      <c r="G305" s="67" t="s">
        <v>149</v>
      </c>
      <c r="H305" s="67"/>
      <c r="I305" s="36">
        <f t="shared" si="146"/>
        <v>170</v>
      </c>
      <c r="J305" s="36">
        <f t="shared" si="146"/>
        <v>0</v>
      </c>
      <c r="K305" s="36">
        <f t="shared" si="146"/>
        <v>0</v>
      </c>
      <c r="L305" s="36">
        <f t="shared" si="146"/>
        <v>0</v>
      </c>
      <c r="M305" s="36">
        <f t="shared" si="146"/>
        <v>0</v>
      </c>
      <c r="N305" s="36">
        <f t="shared" si="146"/>
        <v>0</v>
      </c>
    </row>
    <row r="306" spans="1:14" s="259" customFormat="1" ht="42.75">
      <c r="A306" s="121" t="s">
        <v>737</v>
      </c>
      <c r="B306" s="258">
        <v>110</v>
      </c>
      <c r="C306" s="93" t="s">
        <v>71</v>
      </c>
      <c r="D306" s="67" t="s">
        <v>146</v>
      </c>
      <c r="E306" s="67" t="s">
        <v>130</v>
      </c>
      <c r="F306" s="67" t="s">
        <v>146</v>
      </c>
      <c r="G306" s="67" t="s">
        <v>149</v>
      </c>
      <c r="H306" s="67"/>
      <c r="I306" s="36">
        <f t="shared" si="146"/>
        <v>170</v>
      </c>
      <c r="J306" s="36">
        <f t="shared" si="146"/>
        <v>0</v>
      </c>
      <c r="K306" s="36">
        <f t="shared" si="146"/>
        <v>0</v>
      </c>
      <c r="L306" s="36">
        <f t="shared" si="146"/>
        <v>0</v>
      </c>
      <c r="M306" s="36">
        <f t="shared" si="146"/>
        <v>0</v>
      </c>
      <c r="N306" s="36">
        <f t="shared" si="146"/>
        <v>0</v>
      </c>
    </row>
    <row r="307" spans="1:14" s="260" customFormat="1" ht="45">
      <c r="A307" s="112" t="s">
        <v>818</v>
      </c>
      <c r="B307" s="261">
        <v>110</v>
      </c>
      <c r="C307" s="97" t="s">
        <v>71</v>
      </c>
      <c r="D307" s="96" t="s">
        <v>146</v>
      </c>
      <c r="E307" s="96" t="s">
        <v>130</v>
      </c>
      <c r="F307" s="96" t="s">
        <v>146</v>
      </c>
      <c r="G307" s="96" t="s">
        <v>794</v>
      </c>
      <c r="H307" s="96"/>
      <c r="I307" s="74">
        <f t="shared" si="146"/>
        <v>170</v>
      </c>
      <c r="J307" s="74">
        <f t="shared" si="146"/>
        <v>0</v>
      </c>
      <c r="K307" s="74">
        <f t="shared" si="146"/>
        <v>0</v>
      </c>
      <c r="L307" s="74">
        <f t="shared" si="146"/>
        <v>0</v>
      </c>
      <c r="M307" s="74">
        <f t="shared" si="146"/>
        <v>0</v>
      </c>
      <c r="N307" s="74">
        <f t="shared" si="146"/>
        <v>0</v>
      </c>
    </row>
    <row r="308" spans="1:14" s="260" customFormat="1" ht="15">
      <c r="A308" s="109" t="s">
        <v>677</v>
      </c>
      <c r="B308" s="261">
        <v>110</v>
      </c>
      <c r="C308" s="97" t="s">
        <v>71</v>
      </c>
      <c r="D308" s="96" t="s">
        <v>146</v>
      </c>
      <c r="E308" s="96" t="s">
        <v>130</v>
      </c>
      <c r="F308" s="96" t="s">
        <v>146</v>
      </c>
      <c r="G308" s="96" t="s">
        <v>794</v>
      </c>
      <c r="H308" s="96" t="s">
        <v>678</v>
      </c>
      <c r="I308" s="74">
        <v>170</v>
      </c>
      <c r="J308" s="74"/>
      <c r="K308" s="74"/>
      <c r="L308" s="74"/>
      <c r="M308" s="74"/>
      <c r="N308" s="74"/>
    </row>
    <row r="309" spans="1:14" s="260" customFormat="1" ht="15">
      <c r="A309" s="124" t="s">
        <v>419</v>
      </c>
      <c r="B309" s="258">
        <v>110</v>
      </c>
      <c r="C309" s="93" t="s">
        <v>71</v>
      </c>
      <c r="D309" s="67" t="s">
        <v>420</v>
      </c>
      <c r="E309" s="67" t="s">
        <v>147</v>
      </c>
      <c r="F309" s="67" t="s">
        <v>148</v>
      </c>
      <c r="G309" s="67" t="s">
        <v>149</v>
      </c>
      <c r="H309" s="67"/>
      <c r="I309" s="36">
        <f aca="true" t="shared" si="147" ref="I309:N310">I310</f>
        <v>1147.7</v>
      </c>
      <c r="J309" s="36">
        <f t="shared" si="147"/>
        <v>0</v>
      </c>
      <c r="K309" s="36">
        <f t="shared" si="147"/>
        <v>1310.3000000000002</v>
      </c>
      <c r="L309" s="36">
        <f t="shared" si="147"/>
        <v>0</v>
      </c>
      <c r="M309" s="36">
        <f t="shared" si="147"/>
        <v>1381.5</v>
      </c>
      <c r="N309" s="36">
        <f t="shared" si="147"/>
        <v>0</v>
      </c>
    </row>
    <row r="310" spans="1:14" s="260" customFormat="1" ht="15">
      <c r="A310" s="121" t="s">
        <v>394</v>
      </c>
      <c r="B310" s="258">
        <v>110</v>
      </c>
      <c r="C310" s="93" t="s">
        <v>71</v>
      </c>
      <c r="D310" s="67" t="s">
        <v>420</v>
      </c>
      <c r="E310" s="67" t="s">
        <v>325</v>
      </c>
      <c r="F310" s="67" t="s">
        <v>148</v>
      </c>
      <c r="G310" s="67" t="s">
        <v>149</v>
      </c>
      <c r="H310" s="67"/>
      <c r="I310" s="36">
        <f t="shared" si="147"/>
        <v>1147.7</v>
      </c>
      <c r="J310" s="36">
        <f t="shared" si="147"/>
        <v>0</v>
      </c>
      <c r="K310" s="36">
        <f t="shared" si="147"/>
        <v>1310.3000000000002</v>
      </c>
      <c r="L310" s="36">
        <f t="shared" si="147"/>
        <v>0</v>
      </c>
      <c r="M310" s="36">
        <f t="shared" si="147"/>
        <v>1381.5</v>
      </c>
      <c r="N310" s="36">
        <f t="shared" si="147"/>
        <v>0</v>
      </c>
    </row>
    <row r="311" spans="1:14" s="260" customFormat="1" ht="15">
      <c r="A311" s="106" t="s">
        <v>394</v>
      </c>
      <c r="B311" s="258">
        <v>110</v>
      </c>
      <c r="C311" s="93" t="s">
        <v>71</v>
      </c>
      <c r="D311" s="67" t="s">
        <v>420</v>
      </c>
      <c r="E311" s="67" t="s">
        <v>325</v>
      </c>
      <c r="F311" s="67" t="s">
        <v>146</v>
      </c>
      <c r="G311" s="67" t="s">
        <v>149</v>
      </c>
      <c r="H311" s="67"/>
      <c r="I311" s="36">
        <f aca="true" t="shared" si="148" ref="I311:N311">I312+I314+I318+I316</f>
        <v>1147.7</v>
      </c>
      <c r="J311" s="36">
        <f t="shared" si="148"/>
        <v>0</v>
      </c>
      <c r="K311" s="36">
        <f t="shared" si="148"/>
        <v>1310.3000000000002</v>
      </c>
      <c r="L311" s="36">
        <f t="shared" si="148"/>
        <v>0</v>
      </c>
      <c r="M311" s="36">
        <f t="shared" si="148"/>
        <v>1381.5</v>
      </c>
      <c r="N311" s="36">
        <f t="shared" si="148"/>
        <v>0</v>
      </c>
    </row>
    <row r="312" spans="1:14" s="260" customFormat="1" ht="45">
      <c r="A312" s="106" t="s">
        <v>510</v>
      </c>
      <c r="B312" s="261">
        <v>110</v>
      </c>
      <c r="C312" s="97" t="s">
        <v>71</v>
      </c>
      <c r="D312" s="96" t="s">
        <v>420</v>
      </c>
      <c r="E312" s="96" t="s">
        <v>325</v>
      </c>
      <c r="F312" s="96" t="s">
        <v>146</v>
      </c>
      <c r="G312" s="96" t="s">
        <v>508</v>
      </c>
      <c r="H312" s="96"/>
      <c r="I312" s="74">
        <f aca="true" t="shared" si="149" ref="I312:N312">I313</f>
        <v>1110.7</v>
      </c>
      <c r="J312" s="74">
        <f t="shared" si="149"/>
        <v>0</v>
      </c>
      <c r="K312" s="74">
        <f t="shared" si="149"/>
        <v>1175.9</v>
      </c>
      <c r="L312" s="74">
        <f t="shared" si="149"/>
        <v>0</v>
      </c>
      <c r="M312" s="74">
        <f t="shared" si="149"/>
        <v>1241.2</v>
      </c>
      <c r="N312" s="74">
        <f t="shared" si="149"/>
        <v>0</v>
      </c>
    </row>
    <row r="313" spans="1:14" s="260" customFormat="1" ht="30">
      <c r="A313" s="106" t="s">
        <v>670</v>
      </c>
      <c r="B313" s="261">
        <v>110</v>
      </c>
      <c r="C313" s="97" t="s">
        <v>71</v>
      </c>
      <c r="D313" s="96" t="s">
        <v>420</v>
      </c>
      <c r="E313" s="96" t="s">
        <v>325</v>
      </c>
      <c r="F313" s="96" t="s">
        <v>146</v>
      </c>
      <c r="G313" s="96" t="s">
        <v>508</v>
      </c>
      <c r="H313" s="96" t="s">
        <v>669</v>
      </c>
      <c r="I313" s="74">
        <v>1110.7</v>
      </c>
      <c r="J313" s="74"/>
      <c r="K313" s="74">
        <v>1175.9</v>
      </c>
      <c r="L313" s="74"/>
      <c r="M313" s="74">
        <v>1241.2</v>
      </c>
      <c r="N313" s="74"/>
    </row>
    <row r="314" spans="1:14" s="260" customFormat="1" ht="18.75" customHeight="1">
      <c r="A314" s="106" t="s">
        <v>511</v>
      </c>
      <c r="B314" s="261">
        <v>110</v>
      </c>
      <c r="C314" s="97" t="s">
        <v>71</v>
      </c>
      <c r="D314" s="96" t="s">
        <v>420</v>
      </c>
      <c r="E314" s="96" t="s">
        <v>325</v>
      </c>
      <c r="F314" s="96" t="s">
        <v>146</v>
      </c>
      <c r="G314" s="96" t="s">
        <v>509</v>
      </c>
      <c r="H314" s="96"/>
      <c r="I314" s="74">
        <f aca="true" t="shared" si="150" ref="I314:N314">I315</f>
        <v>22</v>
      </c>
      <c r="J314" s="74">
        <f t="shared" si="150"/>
        <v>0</v>
      </c>
      <c r="K314" s="74">
        <f t="shared" si="150"/>
        <v>23</v>
      </c>
      <c r="L314" s="74">
        <f t="shared" si="150"/>
        <v>0</v>
      </c>
      <c r="M314" s="74">
        <f t="shared" si="150"/>
        <v>24</v>
      </c>
      <c r="N314" s="74">
        <f t="shared" si="150"/>
        <v>0</v>
      </c>
    </row>
    <row r="315" spans="1:14" s="259" customFormat="1" ht="30">
      <c r="A315" s="106" t="s">
        <v>670</v>
      </c>
      <c r="B315" s="261">
        <v>110</v>
      </c>
      <c r="C315" s="97" t="s">
        <v>71</v>
      </c>
      <c r="D315" s="96" t="s">
        <v>420</v>
      </c>
      <c r="E315" s="96" t="s">
        <v>325</v>
      </c>
      <c r="F315" s="96" t="s">
        <v>146</v>
      </c>
      <c r="G315" s="96" t="s">
        <v>509</v>
      </c>
      <c r="H315" s="96" t="s">
        <v>669</v>
      </c>
      <c r="I315" s="74">
        <v>22</v>
      </c>
      <c r="J315" s="74"/>
      <c r="K315" s="74">
        <v>23</v>
      </c>
      <c r="L315" s="74"/>
      <c r="M315" s="74">
        <v>24</v>
      </c>
      <c r="N315" s="74"/>
    </row>
    <row r="316" spans="1:14" s="259" customFormat="1" ht="15">
      <c r="A316" s="106" t="s">
        <v>1065</v>
      </c>
      <c r="B316" s="261">
        <v>110</v>
      </c>
      <c r="C316" s="97" t="s">
        <v>71</v>
      </c>
      <c r="D316" s="96" t="s">
        <v>420</v>
      </c>
      <c r="E316" s="96" t="s">
        <v>325</v>
      </c>
      <c r="F316" s="96" t="s">
        <v>146</v>
      </c>
      <c r="G316" s="96" t="s">
        <v>1066</v>
      </c>
      <c r="H316" s="96"/>
      <c r="I316" s="74">
        <f aca="true" t="shared" si="151" ref="I316:N316">I317</f>
        <v>15</v>
      </c>
      <c r="J316" s="74">
        <f t="shared" si="151"/>
        <v>0</v>
      </c>
      <c r="K316" s="74">
        <f t="shared" si="151"/>
        <v>111.4</v>
      </c>
      <c r="L316" s="74">
        <f t="shared" si="151"/>
        <v>0</v>
      </c>
      <c r="M316" s="74">
        <f t="shared" si="151"/>
        <v>116.3</v>
      </c>
      <c r="N316" s="74">
        <f t="shared" si="151"/>
        <v>0</v>
      </c>
    </row>
    <row r="317" spans="1:14" s="259" customFormat="1" ht="30">
      <c r="A317" s="106" t="s">
        <v>670</v>
      </c>
      <c r="B317" s="261">
        <v>110</v>
      </c>
      <c r="C317" s="97" t="s">
        <v>71</v>
      </c>
      <c r="D317" s="96" t="s">
        <v>420</v>
      </c>
      <c r="E317" s="96" t="s">
        <v>325</v>
      </c>
      <c r="F317" s="96" t="s">
        <v>146</v>
      </c>
      <c r="G317" s="96" t="s">
        <v>1066</v>
      </c>
      <c r="H317" s="96" t="s">
        <v>669</v>
      </c>
      <c r="I317" s="74">
        <v>15</v>
      </c>
      <c r="J317" s="74"/>
      <c r="K317" s="74">
        <v>111.4</v>
      </c>
      <c r="L317" s="74"/>
      <c r="M317" s="74">
        <v>116.3</v>
      </c>
      <c r="N317" s="74"/>
    </row>
    <row r="318" spans="1:14" s="259" customFormat="1" ht="37.5" customHeight="1" hidden="1">
      <c r="A318" s="109" t="s">
        <v>456</v>
      </c>
      <c r="B318" s="261">
        <v>110</v>
      </c>
      <c r="C318" s="97" t="s">
        <v>71</v>
      </c>
      <c r="D318" s="96" t="s">
        <v>420</v>
      </c>
      <c r="E318" s="96" t="s">
        <v>325</v>
      </c>
      <c r="F318" s="96" t="s">
        <v>146</v>
      </c>
      <c r="G318" s="96" t="s">
        <v>457</v>
      </c>
      <c r="H318" s="96"/>
      <c r="I318" s="74">
        <f aca="true" t="shared" si="152" ref="I318:N318">I319</f>
        <v>0</v>
      </c>
      <c r="J318" s="74">
        <f t="shared" si="152"/>
        <v>0</v>
      </c>
      <c r="K318" s="74">
        <f t="shared" si="152"/>
        <v>0</v>
      </c>
      <c r="L318" s="74">
        <f t="shared" si="152"/>
        <v>0</v>
      </c>
      <c r="M318" s="74">
        <f t="shared" si="152"/>
        <v>0</v>
      </c>
      <c r="N318" s="74">
        <f t="shared" si="152"/>
        <v>0</v>
      </c>
    </row>
    <row r="319" spans="1:14" s="259" customFormat="1" ht="24.75" customHeight="1" hidden="1">
      <c r="A319" s="109" t="s">
        <v>677</v>
      </c>
      <c r="B319" s="261">
        <v>110</v>
      </c>
      <c r="C319" s="97" t="s">
        <v>71</v>
      </c>
      <c r="D319" s="96" t="s">
        <v>420</v>
      </c>
      <c r="E319" s="96" t="s">
        <v>325</v>
      </c>
      <c r="F319" s="96" t="s">
        <v>146</v>
      </c>
      <c r="G319" s="96" t="s">
        <v>457</v>
      </c>
      <c r="H319" s="96" t="s">
        <v>678</v>
      </c>
      <c r="I319" s="74"/>
      <c r="J319" s="74"/>
      <c r="K319" s="74"/>
      <c r="L319" s="74"/>
      <c r="M319" s="74"/>
      <c r="N319" s="74"/>
    </row>
    <row r="320" spans="1:14" s="259" customFormat="1" ht="14.25">
      <c r="A320" s="271" t="s">
        <v>72</v>
      </c>
      <c r="B320" s="258">
        <v>110</v>
      </c>
      <c r="C320" s="93" t="s">
        <v>73</v>
      </c>
      <c r="D320" s="67"/>
      <c r="E320" s="67"/>
      <c r="F320" s="67"/>
      <c r="G320" s="67"/>
      <c r="H320" s="67"/>
      <c r="I320" s="36">
        <f aca="true" t="shared" si="153" ref="I320:N320">I321+I348</f>
        <v>3150</v>
      </c>
      <c r="J320" s="36">
        <f t="shared" si="153"/>
        <v>0</v>
      </c>
      <c r="K320" s="36">
        <f t="shared" si="153"/>
        <v>0</v>
      </c>
      <c r="L320" s="36">
        <f t="shared" si="153"/>
        <v>0</v>
      </c>
      <c r="M320" s="36">
        <f t="shared" si="153"/>
        <v>0</v>
      </c>
      <c r="N320" s="36">
        <f t="shared" si="153"/>
        <v>0</v>
      </c>
    </row>
    <row r="321" spans="1:14" s="259" customFormat="1" ht="71.25">
      <c r="A321" s="124" t="s">
        <v>821</v>
      </c>
      <c r="B321" s="258">
        <v>110</v>
      </c>
      <c r="C321" s="93" t="s">
        <v>73</v>
      </c>
      <c r="D321" s="67" t="s">
        <v>146</v>
      </c>
      <c r="E321" s="67" t="s">
        <v>147</v>
      </c>
      <c r="F321" s="67" t="s">
        <v>148</v>
      </c>
      <c r="G321" s="67" t="s">
        <v>149</v>
      </c>
      <c r="H321" s="67"/>
      <c r="I321" s="36">
        <f aca="true" t="shared" si="154" ref="I321:N321">I329+I322+I340</f>
        <v>3150</v>
      </c>
      <c r="J321" s="36">
        <f t="shared" si="154"/>
        <v>0</v>
      </c>
      <c r="K321" s="36">
        <f t="shared" si="154"/>
        <v>0</v>
      </c>
      <c r="L321" s="36">
        <f t="shared" si="154"/>
        <v>0</v>
      </c>
      <c r="M321" s="36">
        <f t="shared" si="154"/>
        <v>0</v>
      </c>
      <c r="N321" s="36">
        <f t="shared" si="154"/>
        <v>0</v>
      </c>
    </row>
    <row r="322" spans="1:14" s="259" customFormat="1" ht="36" customHeight="1" hidden="1">
      <c r="A322" s="94" t="s">
        <v>150</v>
      </c>
      <c r="B322" s="258">
        <v>110</v>
      </c>
      <c r="C322" s="93" t="s">
        <v>73</v>
      </c>
      <c r="D322" s="67" t="s">
        <v>146</v>
      </c>
      <c r="E322" s="67" t="s">
        <v>130</v>
      </c>
      <c r="F322" s="67" t="s">
        <v>148</v>
      </c>
      <c r="G322" s="67" t="s">
        <v>149</v>
      </c>
      <c r="H322" s="67"/>
      <c r="I322" s="36">
        <f aca="true" t="shared" si="155" ref="I322:N324">I323</f>
        <v>0</v>
      </c>
      <c r="J322" s="36">
        <f t="shared" si="155"/>
        <v>0</v>
      </c>
      <c r="K322" s="36">
        <f t="shared" si="155"/>
        <v>0</v>
      </c>
      <c r="L322" s="36">
        <f t="shared" si="155"/>
        <v>0</v>
      </c>
      <c r="M322" s="36">
        <f t="shared" si="155"/>
        <v>0</v>
      </c>
      <c r="N322" s="36">
        <f t="shared" si="155"/>
        <v>0</v>
      </c>
    </row>
    <row r="323" spans="1:14" s="259" customFormat="1" ht="43.5" customHeight="1" hidden="1">
      <c r="A323" s="94" t="s">
        <v>737</v>
      </c>
      <c r="B323" s="258">
        <v>110</v>
      </c>
      <c r="C323" s="93" t="s">
        <v>73</v>
      </c>
      <c r="D323" s="67" t="s">
        <v>146</v>
      </c>
      <c r="E323" s="67" t="s">
        <v>130</v>
      </c>
      <c r="F323" s="67" t="s">
        <v>146</v>
      </c>
      <c r="G323" s="67" t="s">
        <v>149</v>
      </c>
      <c r="H323" s="67"/>
      <c r="I323" s="36">
        <f>I324+I326</f>
        <v>0</v>
      </c>
      <c r="J323" s="36">
        <f>J324+J326</f>
        <v>0</v>
      </c>
      <c r="K323" s="36">
        <f>K324+K327</f>
        <v>0</v>
      </c>
      <c r="L323" s="36">
        <f>L324+L327</f>
        <v>0</v>
      </c>
      <c r="M323" s="36">
        <f>M324+M327</f>
        <v>0</v>
      </c>
      <c r="N323" s="36">
        <f>N324+N327</f>
        <v>0</v>
      </c>
    </row>
    <row r="324" spans="1:14" s="259" customFormat="1" ht="32.25" customHeight="1" hidden="1">
      <c r="A324" s="306" t="s">
        <v>783</v>
      </c>
      <c r="B324" s="261">
        <v>110</v>
      </c>
      <c r="C324" s="97" t="s">
        <v>73</v>
      </c>
      <c r="D324" s="96" t="s">
        <v>146</v>
      </c>
      <c r="E324" s="96" t="s">
        <v>130</v>
      </c>
      <c r="F324" s="96" t="s">
        <v>146</v>
      </c>
      <c r="G324" s="96" t="s">
        <v>151</v>
      </c>
      <c r="H324" s="96"/>
      <c r="I324" s="74">
        <f t="shared" si="155"/>
        <v>0</v>
      </c>
      <c r="J324" s="74">
        <f t="shared" si="155"/>
        <v>0</v>
      </c>
      <c r="K324" s="74">
        <f t="shared" si="155"/>
        <v>0</v>
      </c>
      <c r="L324" s="74">
        <f t="shared" si="155"/>
        <v>0</v>
      </c>
      <c r="M324" s="74">
        <f t="shared" si="155"/>
        <v>0</v>
      </c>
      <c r="N324" s="74">
        <f t="shared" si="155"/>
        <v>0</v>
      </c>
    </row>
    <row r="325" spans="1:14" s="259" customFormat="1" ht="18.75" customHeight="1" hidden="1">
      <c r="A325" s="108" t="s">
        <v>679</v>
      </c>
      <c r="B325" s="261">
        <v>110</v>
      </c>
      <c r="C325" s="97" t="s">
        <v>73</v>
      </c>
      <c r="D325" s="96" t="s">
        <v>146</v>
      </c>
      <c r="E325" s="96" t="s">
        <v>130</v>
      </c>
      <c r="F325" s="96" t="s">
        <v>146</v>
      </c>
      <c r="G325" s="96" t="s">
        <v>151</v>
      </c>
      <c r="H325" s="96" t="s">
        <v>678</v>
      </c>
      <c r="I325" s="74"/>
      <c r="J325" s="74"/>
      <c r="K325" s="74"/>
      <c r="L325" s="74"/>
      <c r="M325" s="74"/>
      <c r="N325" s="74"/>
    </row>
    <row r="326" spans="1:14" s="259" customFormat="1" ht="51.75" customHeight="1" hidden="1">
      <c r="A326" s="94" t="s">
        <v>756</v>
      </c>
      <c r="B326" s="258">
        <v>110</v>
      </c>
      <c r="C326" s="93" t="s">
        <v>73</v>
      </c>
      <c r="D326" s="67" t="s">
        <v>146</v>
      </c>
      <c r="E326" s="67" t="s">
        <v>130</v>
      </c>
      <c r="F326" s="67" t="s">
        <v>159</v>
      </c>
      <c r="G326" s="67" t="s">
        <v>149</v>
      </c>
      <c r="H326" s="67"/>
      <c r="I326" s="36">
        <f aca="true" t="shared" si="156" ref="I326:N327">I327</f>
        <v>0</v>
      </c>
      <c r="J326" s="36">
        <f t="shared" si="156"/>
        <v>0</v>
      </c>
      <c r="K326" s="36">
        <f t="shared" si="156"/>
        <v>0</v>
      </c>
      <c r="L326" s="36">
        <f t="shared" si="156"/>
        <v>0</v>
      </c>
      <c r="M326" s="36">
        <f t="shared" si="156"/>
        <v>0</v>
      </c>
      <c r="N326" s="36">
        <f t="shared" si="156"/>
        <v>0</v>
      </c>
    </row>
    <row r="327" spans="1:14" s="259" customFormat="1" ht="33.75" customHeight="1" hidden="1">
      <c r="A327" s="99" t="s">
        <v>785</v>
      </c>
      <c r="B327" s="261">
        <v>110</v>
      </c>
      <c r="C327" s="97" t="s">
        <v>73</v>
      </c>
      <c r="D327" s="96" t="s">
        <v>146</v>
      </c>
      <c r="E327" s="96" t="s">
        <v>130</v>
      </c>
      <c r="F327" s="96" t="s">
        <v>159</v>
      </c>
      <c r="G327" s="96" t="s">
        <v>798</v>
      </c>
      <c r="H327" s="96"/>
      <c r="I327" s="74">
        <f t="shared" si="156"/>
        <v>0</v>
      </c>
      <c r="J327" s="74">
        <f t="shared" si="156"/>
        <v>0</v>
      </c>
      <c r="K327" s="74">
        <f t="shared" si="156"/>
        <v>0</v>
      </c>
      <c r="L327" s="74">
        <f t="shared" si="156"/>
        <v>0</v>
      </c>
      <c r="M327" s="74">
        <f t="shared" si="156"/>
        <v>0</v>
      </c>
      <c r="N327" s="74">
        <f t="shared" si="156"/>
        <v>0</v>
      </c>
    </row>
    <row r="328" spans="1:14" s="259" customFormat="1" ht="18" customHeight="1" hidden="1">
      <c r="A328" s="99" t="s">
        <v>679</v>
      </c>
      <c r="B328" s="261">
        <v>110</v>
      </c>
      <c r="C328" s="97" t="s">
        <v>73</v>
      </c>
      <c r="D328" s="96" t="s">
        <v>146</v>
      </c>
      <c r="E328" s="96" t="s">
        <v>130</v>
      </c>
      <c r="F328" s="96" t="s">
        <v>159</v>
      </c>
      <c r="G328" s="96" t="s">
        <v>798</v>
      </c>
      <c r="H328" s="96" t="s">
        <v>678</v>
      </c>
      <c r="I328" s="74"/>
      <c r="J328" s="74"/>
      <c r="K328" s="74"/>
      <c r="L328" s="74"/>
      <c r="M328" s="74"/>
      <c r="N328" s="74"/>
    </row>
    <row r="329" spans="1:14" s="259" customFormat="1" ht="22.5" customHeight="1">
      <c r="A329" s="94" t="s">
        <v>738</v>
      </c>
      <c r="B329" s="258">
        <v>110</v>
      </c>
      <c r="C329" s="93" t="s">
        <v>73</v>
      </c>
      <c r="D329" s="67" t="s">
        <v>146</v>
      </c>
      <c r="E329" s="67" t="s">
        <v>131</v>
      </c>
      <c r="F329" s="67" t="s">
        <v>148</v>
      </c>
      <c r="G329" s="67" t="s">
        <v>149</v>
      </c>
      <c r="H329" s="67"/>
      <c r="I329" s="36">
        <f aca="true" t="shared" si="157" ref="I329:N329">I330</f>
        <v>3150</v>
      </c>
      <c r="J329" s="36">
        <f t="shared" si="157"/>
        <v>0</v>
      </c>
      <c r="K329" s="36">
        <f t="shared" si="157"/>
        <v>0</v>
      </c>
      <c r="L329" s="36">
        <f t="shared" si="157"/>
        <v>0</v>
      </c>
      <c r="M329" s="36">
        <f t="shared" si="157"/>
        <v>0</v>
      </c>
      <c r="N329" s="36">
        <f t="shared" si="157"/>
        <v>0</v>
      </c>
    </row>
    <row r="330" spans="1:14" s="259" customFormat="1" ht="42.75">
      <c r="A330" s="102" t="s">
        <v>739</v>
      </c>
      <c r="B330" s="258">
        <v>110</v>
      </c>
      <c r="C330" s="93" t="s">
        <v>73</v>
      </c>
      <c r="D330" s="67" t="s">
        <v>146</v>
      </c>
      <c r="E330" s="67" t="s">
        <v>131</v>
      </c>
      <c r="F330" s="67" t="s">
        <v>146</v>
      </c>
      <c r="G330" s="67" t="s">
        <v>149</v>
      </c>
      <c r="H330" s="67"/>
      <c r="I330" s="36">
        <f aca="true" t="shared" si="158" ref="I330:N330">I333+I336+I331+I338</f>
        <v>3150</v>
      </c>
      <c r="J330" s="36">
        <f t="shared" si="158"/>
        <v>0</v>
      </c>
      <c r="K330" s="36">
        <f t="shared" si="158"/>
        <v>0</v>
      </c>
      <c r="L330" s="36">
        <f t="shared" si="158"/>
        <v>0</v>
      </c>
      <c r="M330" s="36">
        <f t="shared" si="158"/>
        <v>0</v>
      </c>
      <c r="N330" s="36">
        <f t="shared" si="158"/>
        <v>0</v>
      </c>
    </row>
    <row r="331" spans="1:14" s="259" customFormat="1" ht="45" hidden="1">
      <c r="A331" s="307" t="s">
        <v>518</v>
      </c>
      <c r="B331" s="261">
        <v>110</v>
      </c>
      <c r="C331" s="97" t="s">
        <v>73</v>
      </c>
      <c r="D331" s="96" t="s">
        <v>146</v>
      </c>
      <c r="E331" s="96" t="s">
        <v>131</v>
      </c>
      <c r="F331" s="96" t="s">
        <v>146</v>
      </c>
      <c r="G331" s="96" t="s">
        <v>517</v>
      </c>
      <c r="H331" s="96"/>
      <c r="I331" s="74">
        <f aca="true" t="shared" si="159" ref="I331:N331">I332</f>
        <v>0</v>
      </c>
      <c r="J331" s="74">
        <f t="shared" si="159"/>
        <v>0</v>
      </c>
      <c r="K331" s="74">
        <f t="shared" si="159"/>
        <v>0</v>
      </c>
      <c r="L331" s="74">
        <f t="shared" si="159"/>
        <v>0</v>
      </c>
      <c r="M331" s="74">
        <f t="shared" si="159"/>
        <v>0</v>
      </c>
      <c r="N331" s="74">
        <f t="shared" si="159"/>
        <v>0</v>
      </c>
    </row>
    <row r="332" spans="1:14" s="259" customFormat="1" ht="15" hidden="1">
      <c r="A332" s="108" t="s">
        <v>679</v>
      </c>
      <c r="B332" s="261">
        <v>110</v>
      </c>
      <c r="C332" s="97" t="s">
        <v>73</v>
      </c>
      <c r="D332" s="96" t="s">
        <v>146</v>
      </c>
      <c r="E332" s="96" t="s">
        <v>131</v>
      </c>
      <c r="F332" s="96" t="s">
        <v>146</v>
      </c>
      <c r="G332" s="96" t="s">
        <v>517</v>
      </c>
      <c r="H332" s="96" t="s">
        <v>678</v>
      </c>
      <c r="I332" s="74"/>
      <c r="J332" s="74"/>
      <c r="K332" s="74"/>
      <c r="L332" s="74"/>
      <c r="M332" s="74"/>
      <c r="N332" s="74"/>
    </row>
    <row r="333" spans="1:14" s="259" customFormat="1" ht="45" hidden="1">
      <c r="A333" s="106" t="s">
        <v>153</v>
      </c>
      <c r="B333" s="261">
        <v>110</v>
      </c>
      <c r="C333" s="97" t="s">
        <v>73</v>
      </c>
      <c r="D333" s="96" t="s">
        <v>146</v>
      </c>
      <c r="E333" s="96" t="s">
        <v>131</v>
      </c>
      <c r="F333" s="96" t="s">
        <v>146</v>
      </c>
      <c r="G333" s="96" t="s">
        <v>154</v>
      </c>
      <c r="H333" s="96"/>
      <c r="I333" s="74">
        <f aca="true" t="shared" si="160" ref="I333:N333">I334+I335</f>
        <v>0</v>
      </c>
      <c r="J333" s="74">
        <f t="shared" si="160"/>
        <v>0</v>
      </c>
      <c r="K333" s="74">
        <f t="shared" si="160"/>
        <v>0</v>
      </c>
      <c r="L333" s="74">
        <f t="shared" si="160"/>
        <v>0</v>
      </c>
      <c r="M333" s="74">
        <f t="shared" si="160"/>
        <v>0</v>
      </c>
      <c r="N333" s="74">
        <f t="shared" si="160"/>
        <v>0</v>
      </c>
    </row>
    <row r="334" spans="1:14" s="260" customFormat="1" ht="30" hidden="1">
      <c r="A334" s="106" t="s">
        <v>670</v>
      </c>
      <c r="B334" s="261">
        <v>110</v>
      </c>
      <c r="C334" s="97" t="s">
        <v>73</v>
      </c>
      <c r="D334" s="96" t="s">
        <v>146</v>
      </c>
      <c r="E334" s="96" t="s">
        <v>131</v>
      </c>
      <c r="F334" s="96" t="s">
        <v>146</v>
      </c>
      <c r="G334" s="96" t="s">
        <v>154</v>
      </c>
      <c r="H334" s="96" t="s">
        <v>669</v>
      </c>
      <c r="I334" s="74"/>
      <c r="J334" s="74"/>
      <c r="K334" s="74"/>
      <c r="L334" s="74"/>
      <c r="M334" s="74"/>
      <c r="N334" s="74"/>
    </row>
    <row r="335" spans="1:14" s="259" customFormat="1" ht="35.25" customHeight="1" hidden="1">
      <c r="A335" s="108" t="s">
        <v>679</v>
      </c>
      <c r="B335" s="261">
        <v>110</v>
      </c>
      <c r="C335" s="97" t="s">
        <v>73</v>
      </c>
      <c r="D335" s="96" t="s">
        <v>146</v>
      </c>
      <c r="E335" s="96" t="s">
        <v>131</v>
      </c>
      <c r="F335" s="96" t="s">
        <v>146</v>
      </c>
      <c r="G335" s="96" t="s">
        <v>154</v>
      </c>
      <c r="H335" s="96" t="s">
        <v>678</v>
      </c>
      <c r="I335" s="74"/>
      <c r="J335" s="74"/>
      <c r="K335" s="74"/>
      <c r="L335" s="74"/>
      <c r="M335" s="74"/>
      <c r="N335" s="74"/>
    </row>
    <row r="336" spans="1:14" s="260" customFormat="1" ht="30">
      <c r="A336" s="106" t="s">
        <v>990</v>
      </c>
      <c r="B336" s="261">
        <v>110</v>
      </c>
      <c r="C336" s="97" t="s">
        <v>73</v>
      </c>
      <c r="D336" s="96" t="s">
        <v>146</v>
      </c>
      <c r="E336" s="96" t="s">
        <v>131</v>
      </c>
      <c r="F336" s="96" t="s">
        <v>146</v>
      </c>
      <c r="G336" s="96" t="s">
        <v>987</v>
      </c>
      <c r="H336" s="96"/>
      <c r="I336" s="74">
        <f aca="true" t="shared" si="161" ref="I336:N336">I337</f>
        <v>3150</v>
      </c>
      <c r="J336" s="74">
        <f t="shared" si="161"/>
        <v>0</v>
      </c>
      <c r="K336" s="74">
        <f t="shared" si="161"/>
        <v>0</v>
      </c>
      <c r="L336" s="74">
        <f t="shared" si="161"/>
        <v>0</v>
      </c>
      <c r="M336" s="74">
        <f t="shared" si="161"/>
        <v>0</v>
      </c>
      <c r="N336" s="74">
        <f t="shared" si="161"/>
        <v>0</v>
      </c>
    </row>
    <row r="337" spans="1:14" s="260" customFormat="1" ht="30">
      <c r="A337" s="99" t="s">
        <v>683</v>
      </c>
      <c r="B337" s="261">
        <v>110</v>
      </c>
      <c r="C337" s="97" t="s">
        <v>73</v>
      </c>
      <c r="D337" s="96" t="s">
        <v>146</v>
      </c>
      <c r="E337" s="96" t="s">
        <v>131</v>
      </c>
      <c r="F337" s="96" t="s">
        <v>146</v>
      </c>
      <c r="G337" s="96" t="s">
        <v>987</v>
      </c>
      <c r="H337" s="96" t="s">
        <v>680</v>
      </c>
      <c r="I337" s="405">
        <v>3150</v>
      </c>
      <c r="J337" s="74"/>
      <c r="K337" s="74"/>
      <c r="L337" s="74"/>
      <c r="M337" s="74"/>
      <c r="N337" s="74"/>
    </row>
    <row r="338" spans="1:14" s="260" customFormat="1" ht="32.25" customHeight="1" hidden="1">
      <c r="A338" s="106" t="s">
        <v>1004</v>
      </c>
      <c r="B338" s="261">
        <v>110</v>
      </c>
      <c r="C338" s="97" t="s">
        <v>73</v>
      </c>
      <c r="D338" s="96" t="s">
        <v>146</v>
      </c>
      <c r="E338" s="96" t="s">
        <v>131</v>
      </c>
      <c r="F338" s="96" t="s">
        <v>146</v>
      </c>
      <c r="G338" s="96" t="s">
        <v>1005</v>
      </c>
      <c r="H338" s="96"/>
      <c r="I338" s="74">
        <f aca="true" t="shared" si="162" ref="I338:N338">I339</f>
        <v>0</v>
      </c>
      <c r="J338" s="74">
        <f t="shared" si="162"/>
        <v>0</v>
      </c>
      <c r="K338" s="74">
        <f t="shared" si="162"/>
        <v>0</v>
      </c>
      <c r="L338" s="74">
        <f t="shared" si="162"/>
        <v>0</v>
      </c>
      <c r="M338" s="74">
        <f t="shared" si="162"/>
        <v>0</v>
      </c>
      <c r="N338" s="74">
        <f t="shared" si="162"/>
        <v>0</v>
      </c>
    </row>
    <row r="339" spans="1:14" s="260" customFormat="1" ht="27.75" customHeight="1" hidden="1">
      <c r="A339" s="108" t="s">
        <v>679</v>
      </c>
      <c r="B339" s="261">
        <v>110</v>
      </c>
      <c r="C339" s="97" t="s">
        <v>73</v>
      </c>
      <c r="D339" s="96" t="s">
        <v>146</v>
      </c>
      <c r="E339" s="96" t="s">
        <v>131</v>
      </c>
      <c r="F339" s="96" t="s">
        <v>146</v>
      </c>
      <c r="G339" s="96" t="s">
        <v>1005</v>
      </c>
      <c r="H339" s="96" t="s">
        <v>678</v>
      </c>
      <c r="I339" s="74"/>
      <c r="J339" s="74"/>
      <c r="K339" s="74"/>
      <c r="L339" s="74"/>
      <c r="M339" s="74"/>
      <c r="N339" s="74"/>
    </row>
    <row r="340" spans="1:14" s="259" customFormat="1" ht="28.5" hidden="1">
      <c r="A340" s="122" t="s">
        <v>740</v>
      </c>
      <c r="B340" s="258">
        <v>110</v>
      </c>
      <c r="C340" s="93" t="s">
        <v>73</v>
      </c>
      <c r="D340" s="67" t="s">
        <v>146</v>
      </c>
      <c r="E340" s="67" t="s">
        <v>133</v>
      </c>
      <c r="F340" s="67" t="s">
        <v>148</v>
      </c>
      <c r="G340" s="67" t="s">
        <v>149</v>
      </c>
      <c r="H340" s="67"/>
      <c r="I340" s="36">
        <f aca="true" t="shared" si="163" ref="I340:N340">I341</f>
        <v>0</v>
      </c>
      <c r="J340" s="36">
        <f t="shared" si="163"/>
        <v>0</v>
      </c>
      <c r="K340" s="36">
        <f t="shared" si="163"/>
        <v>0</v>
      </c>
      <c r="L340" s="36">
        <f t="shared" si="163"/>
        <v>0</v>
      </c>
      <c r="M340" s="36">
        <f t="shared" si="163"/>
        <v>0</v>
      </c>
      <c r="N340" s="36">
        <f t="shared" si="163"/>
        <v>0</v>
      </c>
    </row>
    <row r="341" spans="1:14" s="259" customFormat="1" ht="42.75" hidden="1">
      <c r="A341" s="122" t="s">
        <v>741</v>
      </c>
      <c r="B341" s="258">
        <v>110</v>
      </c>
      <c r="C341" s="93" t="s">
        <v>73</v>
      </c>
      <c r="D341" s="67" t="s">
        <v>146</v>
      </c>
      <c r="E341" s="67" t="s">
        <v>133</v>
      </c>
      <c r="F341" s="67" t="s">
        <v>146</v>
      </c>
      <c r="G341" s="67" t="s">
        <v>149</v>
      </c>
      <c r="H341" s="67"/>
      <c r="I341" s="36">
        <f>I342+I346+I344</f>
        <v>0</v>
      </c>
      <c r="J341" s="36">
        <f>J342+J346+J344</f>
        <v>0</v>
      </c>
      <c r="K341" s="36">
        <f>K342</f>
        <v>0</v>
      </c>
      <c r="L341" s="36">
        <f>L342</f>
        <v>0</v>
      </c>
      <c r="M341" s="36">
        <f>M342+M346+M344</f>
        <v>0</v>
      </c>
      <c r="N341" s="36">
        <f>N342+N346+N344</f>
        <v>0</v>
      </c>
    </row>
    <row r="342" spans="1:14" s="260" customFormat="1" ht="45" hidden="1">
      <c r="A342" s="108" t="s">
        <v>795</v>
      </c>
      <c r="B342" s="261">
        <v>110</v>
      </c>
      <c r="C342" s="97" t="s">
        <v>73</v>
      </c>
      <c r="D342" s="96" t="s">
        <v>146</v>
      </c>
      <c r="E342" s="96" t="s">
        <v>133</v>
      </c>
      <c r="F342" s="96" t="s">
        <v>146</v>
      </c>
      <c r="G342" s="96" t="s">
        <v>155</v>
      </c>
      <c r="H342" s="96"/>
      <c r="I342" s="74">
        <f>I343</f>
        <v>0</v>
      </c>
      <c r="J342" s="74">
        <f>J343</f>
        <v>0</v>
      </c>
      <c r="K342" s="74">
        <f>K343</f>
        <v>0</v>
      </c>
      <c r="L342" s="74">
        <f>L343</f>
        <v>0</v>
      </c>
      <c r="M342" s="74">
        <f>M343</f>
        <v>0</v>
      </c>
      <c r="N342" s="74">
        <f>N343</f>
        <v>0</v>
      </c>
    </row>
    <row r="343" spans="1:14" s="260" customFormat="1" ht="15" hidden="1">
      <c r="A343" s="108" t="s">
        <v>679</v>
      </c>
      <c r="B343" s="261">
        <v>110</v>
      </c>
      <c r="C343" s="97" t="s">
        <v>73</v>
      </c>
      <c r="D343" s="96" t="s">
        <v>146</v>
      </c>
      <c r="E343" s="96" t="s">
        <v>133</v>
      </c>
      <c r="F343" s="96" t="s">
        <v>146</v>
      </c>
      <c r="G343" s="96" t="s">
        <v>155</v>
      </c>
      <c r="H343" s="96" t="s">
        <v>678</v>
      </c>
      <c r="I343" s="74"/>
      <c r="J343" s="74"/>
      <c r="K343" s="74"/>
      <c r="L343" s="74"/>
      <c r="M343" s="74"/>
      <c r="N343" s="74"/>
    </row>
    <row r="344" spans="1:14" s="260" customFormat="1" ht="45" hidden="1">
      <c r="A344" s="108" t="s">
        <v>937</v>
      </c>
      <c r="B344" s="261">
        <v>110</v>
      </c>
      <c r="C344" s="97" t="s">
        <v>73</v>
      </c>
      <c r="D344" s="96" t="s">
        <v>146</v>
      </c>
      <c r="E344" s="96" t="s">
        <v>133</v>
      </c>
      <c r="F344" s="96" t="s">
        <v>146</v>
      </c>
      <c r="G344" s="96" t="s">
        <v>936</v>
      </c>
      <c r="H344" s="96"/>
      <c r="I344" s="74">
        <f aca="true" t="shared" si="164" ref="I344:N344">I345</f>
        <v>0</v>
      </c>
      <c r="J344" s="74">
        <f t="shared" si="164"/>
        <v>0</v>
      </c>
      <c r="K344" s="74">
        <f t="shared" si="164"/>
        <v>0</v>
      </c>
      <c r="L344" s="74">
        <f t="shared" si="164"/>
        <v>0</v>
      </c>
      <c r="M344" s="74">
        <f t="shared" si="164"/>
        <v>0</v>
      </c>
      <c r="N344" s="74">
        <f t="shared" si="164"/>
        <v>0</v>
      </c>
    </row>
    <row r="345" spans="1:14" s="260" customFormat="1" ht="91.5" customHeight="1" hidden="1">
      <c r="A345" s="108" t="s">
        <v>679</v>
      </c>
      <c r="B345" s="261">
        <v>110</v>
      </c>
      <c r="C345" s="97" t="s">
        <v>73</v>
      </c>
      <c r="D345" s="96" t="s">
        <v>146</v>
      </c>
      <c r="E345" s="96" t="s">
        <v>133</v>
      </c>
      <c r="F345" s="96" t="s">
        <v>146</v>
      </c>
      <c r="G345" s="96" t="s">
        <v>936</v>
      </c>
      <c r="H345" s="96" t="s">
        <v>678</v>
      </c>
      <c r="I345" s="74"/>
      <c r="J345" s="74"/>
      <c r="K345" s="74">
        <f>K346</f>
        <v>0</v>
      </c>
      <c r="L345" s="74"/>
      <c r="M345" s="74"/>
      <c r="N345" s="74"/>
    </row>
    <row r="346" spans="1:14" ht="62.25" customHeight="1" hidden="1">
      <c r="A346" s="109" t="s">
        <v>156</v>
      </c>
      <c r="B346" s="261">
        <v>110</v>
      </c>
      <c r="C346" s="97" t="s">
        <v>73</v>
      </c>
      <c r="D346" s="96" t="s">
        <v>146</v>
      </c>
      <c r="E346" s="96" t="s">
        <v>133</v>
      </c>
      <c r="F346" s="96" t="s">
        <v>146</v>
      </c>
      <c r="G346" s="96" t="s">
        <v>157</v>
      </c>
      <c r="H346" s="96"/>
      <c r="I346" s="74">
        <f>I347</f>
        <v>0</v>
      </c>
      <c r="J346" s="74">
        <f>J347</f>
        <v>0</v>
      </c>
      <c r="K346" s="74">
        <f>K347</f>
        <v>0</v>
      </c>
      <c r="L346" s="74">
        <f>L347</f>
        <v>0</v>
      </c>
      <c r="M346" s="74">
        <f>M347</f>
        <v>0</v>
      </c>
      <c r="N346" s="74">
        <f>N347</f>
        <v>0</v>
      </c>
    </row>
    <row r="347" spans="1:14" ht="23.25" customHeight="1" hidden="1">
      <c r="A347" s="109" t="s">
        <v>677</v>
      </c>
      <c r="B347" s="261">
        <v>110</v>
      </c>
      <c r="C347" s="97" t="s">
        <v>73</v>
      </c>
      <c r="D347" s="96" t="s">
        <v>146</v>
      </c>
      <c r="E347" s="96" t="s">
        <v>133</v>
      </c>
      <c r="F347" s="96" t="s">
        <v>146</v>
      </c>
      <c r="G347" s="96" t="s">
        <v>157</v>
      </c>
      <c r="H347" s="96" t="s">
        <v>678</v>
      </c>
      <c r="I347" s="74"/>
      <c r="J347" s="74"/>
      <c r="K347" s="74"/>
      <c r="L347" s="74"/>
      <c r="M347" s="74"/>
      <c r="N347" s="74"/>
    </row>
    <row r="348" spans="1:14" ht="19.5" customHeight="1" hidden="1">
      <c r="A348" s="124" t="s">
        <v>419</v>
      </c>
      <c r="B348" s="258" t="s">
        <v>23</v>
      </c>
      <c r="C348" s="93" t="s">
        <v>73</v>
      </c>
      <c r="D348" s="93" t="s">
        <v>420</v>
      </c>
      <c r="E348" s="93" t="s">
        <v>147</v>
      </c>
      <c r="F348" s="93" t="s">
        <v>148</v>
      </c>
      <c r="G348" s="67" t="s">
        <v>149</v>
      </c>
      <c r="H348" s="96"/>
      <c r="I348" s="36">
        <f aca="true" t="shared" si="165" ref="I348:J353">I349</f>
        <v>0</v>
      </c>
      <c r="J348" s="36">
        <f t="shared" si="165"/>
        <v>0</v>
      </c>
      <c r="K348" s="36">
        <f aca="true" t="shared" si="166" ref="K348:N353">K349</f>
        <v>0</v>
      </c>
      <c r="L348" s="36">
        <f t="shared" si="166"/>
        <v>0</v>
      </c>
      <c r="M348" s="36">
        <f t="shared" si="166"/>
        <v>0</v>
      </c>
      <c r="N348" s="36">
        <f t="shared" si="166"/>
        <v>0</v>
      </c>
    </row>
    <row r="349" spans="1:14" ht="17.25" customHeight="1" hidden="1">
      <c r="A349" s="121" t="s">
        <v>394</v>
      </c>
      <c r="B349" s="258" t="s">
        <v>23</v>
      </c>
      <c r="C349" s="93" t="s">
        <v>73</v>
      </c>
      <c r="D349" s="67" t="s">
        <v>420</v>
      </c>
      <c r="E349" s="67" t="s">
        <v>325</v>
      </c>
      <c r="F349" s="67" t="s">
        <v>148</v>
      </c>
      <c r="G349" s="67" t="s">
        <v>149</v>
      </c>
      <c r="H349" s="96"/>
      <c r="I349" s="36">
        <f t="shared" si="165"/>
        <v>0</v>
      </c>
      <c r="J349" s="36">
        <f t="shared" si="165"/>
        <v>0</v>
      </c>
      <c r="K349" s="36">
        <f t="shared" si="166"/>
        <v>0</v>
      </c>
      <c r="L349" s="36">
        <f t="shared" si="166"/>
        <v>0</v>
      </c>
      <c r="M349" s="36">
        <f t="shared" si="166"/>
        <v>0</v>
      </c>
      <c r="N349" s="36">
        <f t="shared" si="166"/>
        <v>0</v>
      </c>
    </row>
    <row r="350" spans="1:14" ht="15.75" customHeight="1" hidden="1">
      <c r="A350" s="124" t="s">
        <v>394</v>
      </c>
      <c r="B350" s="269" t="s">
        <v>23</v>
      </c>
      <c r="C350" s="313" t="s">
        <v>73</v>
      </c>
      <c r="D350" s="270" t="s">
        <v>420</v>
      </c>
      <c r="E350" s="270" t="s">
        <v>325</v>
      </c>
      <c r="F350" s="270" t="s">
        <v>146</v>
      </c>
      <c r="G350" s="67" t="s">
        <v>149</v>
      </c>
      <c r="H350" s="96"/>
      <c r="I350" s="36">
        <f aca="true" t="shared" si="167" ref="I350:N350">I353+I351</f>
        <v>0</v>
      </c>
      <c r="J350" s="36">
        <f t="shared" si="167"/>
        <v>0</v>
      </c>
      <c r="K350" s="36">
        <f t="shared" si="167"/>
        <v>0</v>
      </c>
      <c r="L350" s="36">
        <f t="shared" si="167"/>
        <v>0</v>
      </c>
      <c r="M350" s="36">
        <f t="shared" si="167"/>
        <v>0</v>
      </c>
      <c r="N350" s="36">
        <f t="shared" si="167"/>
        <v>0</v>
      </c>
    </row>
    <row r="351" spans="1:14" ht="18" customHeight="1" hidden="1">
      <c r="A351" s="108" t="s">
        <v>424</v>
      </c>
      <c r="B351" s="264" t="s">
        <v>23</v>
      </c>
      <c r="C351" s="314" t="s">
        <v>73</v>
      </c>
      <c r="D351" s="127" t="s">
        <v>420</v>
      </c>
      <c r="E351" s="127" t="s">
        <v>325</v>
      </c>
      <c r="F351" s="127" t="s">
        <v>146</v>
      </c>
      <c r="G351" s="96" t="s">
        <v>425</v>
      </c>
      <c r="H351" s="96"/>
      <c r="I351" s="74">
        <f aca="true" t="shared" si="168" ref="I351:N351">I352</f>
        <v>0</v>
      </c>
      <c r="J351" s="74">
        <f t="shared" si="168"/>
        <v>0</v>
      </c>
      <c r="K351" s="74">
        <f t="shared" si="168"/>
        <v>0</v>
      </c>
      <c r="L351" s="74">
        <f t="shared" si="168"/>
        <v>0</v>
      </c>
      <c r="M351" s="74">
        <f t="shared" si="168"/>
        <v>0</v>
      </c>
      <c r="N351" s="74">
        <f t="shared" si="168"/>
        <v>0</v>
      </c>
    </row>
    <row r="352" spans="1:14" ht="34.5" customHeight="1" hidden="1">
      <c r="A352" s="106" t="s">
        <v>670</v>
      </c>
      <c r="B352" s="264" t="s">
        <v>23</v>
      </c>
      <c r="C352" s="314" t="s">
        <v>73</v>
      </c>
      <c r="D352" s="127" t="s">
        <v>420</v>
      </c>
      <c r="E352" s="127" t="s">
        <v>325</v>
      </c>
      <c r="F352" s="127" t="s">
        <v>146</v>
      </c>
      <c r="G352" s="96" t="s">
        <v>425</v>
      </c>
      <c r="H352" s="96" t="s">
        <v>669</v>
      </c>
      <c r="I352" s="74"/>
      <c r="J352" s="74"/>
      <c r="K352" s="74"/>
      <c r="L352" s="74"/>
      <c r="M352" s="74"/>
      <c r="N352" s="74"/>
    </row>
    <row r="353" spans="1:14" ht="46.5" customHeight="1" hidden="1">
      <c r="A353" s="109" t="s">
        <v>726</v>
      </c>
      <c r="B353" s="264" t="s">
        <v>23</v>
      </c>
      <c r="C353" s="314" t="s">
        <v>73</v>
      </c>
      <c r="D353" s="127" t="s">
        <v>420</v>
      </c>
      <c r="E353" s="127" t="s">
        <v>325</v>
      </c>
      <c r="F353" s="127" t="s">
        <v>146</v>
      </c>
      <c r="G353" s="96" t="s">
        <v>725</v>
      </c>
      <c r="H353" s="96"/>
      <c r="I353" s="74">
        <f t="shared" si="165"/>
        <v>0</v>
      </c>
      <c r="J353" s="74">
        <f t="shared" si="165"/>
        <v>0</v>
      </c>
      <c r="K353" s="74">
        <f t="shared" si="166"/>
        <v>0</v>
      </c>
      <c r="L353" s="74">
        <f t="shared" si="166"/>
        <v>0</v>
      </c>
      <c r="M353" s="74">
        <f t="shared" si="166"/>
        <v>0</v>
      </c>
      <c r="N353" s="74">
        <f t="shared" si="166"/>
        <v>0</v>
      </c>
    </row>
    <row r="354" spans="1:14" ht="18" customHeight="1" hidden="1">
      <c r="A354" s="108" t="s">
        <v>679</v>
      </c>
      <c r="B354" s="264" t="s">
        <v>23</v>
      </c>
      <c r="C354" s="314" t="s">
        <v>73</v>
      </c>
      <c r="D354" s="127" t="s">
        <v>420</v>
      </c>
      <c r="E354" s="127" t="s">
        <v>325</v>
      </c>
      <c r="F354" s="127" t="s">
        <v>146</v>
      </c>
      <c r="G354" s="96" t="s">
        <v>725</v>
      </c>
      <c r="H354" s="96" t="s">
        <v>678</v>
      </c>
      <c r="I354" s="74"/>
      <c r="J354" s="74"/>
      <c r="K354" s="74"/>
      <c r="L354" s="74"/>
      <c r="M354" s="74"/>
      <c r="N354" s="74"/>
    </row>
    <row r="355" spans="1:14" s="260" customFormat="1" ht="15">
      <c r="A355" s="137" t="s">
        <v>74</v>
      </c>
      <c r="B355" s="258">
        <v>110</v>
      </c>
      <c r="C355" s="93" t="s">
        <v>75</v>
      </c>
      <c r="D355" s="67"/>
      <c r="E355" s="67"/>
      <c r="F355" s="67"/>
      <c r="G355" s="67"/>
      <c r="H355" s="67"/>
      <c r="I355" s="36">
        <f aca="true" t="shared" si="169" ref="I355:N355">I363+I356</f>
        <v>19647.8</v>
      </c>
      <c r="J355" s="36">
        <f t="shared" si="169"/>
        <v>0</v>
      </c>
      <c r="K355" s="36">
        <f t="shared" si="169"/>
        <v>0</v>
      </c>
      <c r="L355" s="36">
        <f t="shared" si="169"/>
        <v>0</v>
      </c>
      <c r="M355" s="36">
        <f t="shared" si="169"/>
        <v>0</v>
      </c>
      <c r="N355" s="36">
        <f t="shared" si="169"/>
        <v>0</v>
      </c>
    </row>
    <row r="356" spans="1:14" s="259" customFormat="1" ht="71.25" hidden="1">
      <c r="A356" s="122" t="s">
        <v>821</v>
      </c>
      <c r="B356" s="258">
        <v>110</v>
      </c>
      <c r="C356" s="93" t="s">
        <v>75</v>
      </c>
      <c r="D356" s="67" t="s">
        <v>146</v>
      </c>
      <c r="E356" s="67" t="s">
        <v>147</v>
      </c>
      <c r="F356" s="67" t="s">
        <v>148</v>
      </c>
      <c r="G356" s="67" t="s">
        <v>149</v>
      </c>
      <c r="H356" s="67"/>
      <c r="I356" s="36">
        <f aca="true" t="shared" si="170" ref="I356:N357">I357</f>
        <v>0</v>
      </c>
      <c r="J356" s="36">
        <f t="shared" si="170"/>
        <v>0</v>
      </c>
      <c r="K356" s="36">
        <f t="shared" si="170"/>
        <v>0</v>
      </c>
      <c r="L356" s="36">
        <f t="shared" si="170"/>
        <v>0</v>
      </c>
      <c r="M356" s="36">
        <f t="shared" si="170"/>
        <v>0</v>
      </c>
      <c r="N356" s="36">
        <f t="shared" si="170"/>
        <v>0</v>
      </c>
    </row>
    <row r="357" spans="1:14" s="259" customFormat="1" ht="42.75" hidden="1">
      <c r="A357" s="122" t="s">
        <v>150</v>
      </c>
      <c r="B357" s="258">
        <v>110</v>
      </c>
      <c r="C357" s="93" t="s">
        <v>75</v>
      </c>
      <c r="D357" s="67" t="s">
        <v>146</v>
      </c>
      <c r="E357" s="67" t="s">
        <v>130</v>
      </c>
      <c r="F357" s="67" t="s">
        <v>148</v>
      </c>
      <c r="G357" s="67" t="s">
        <v>149</v>
      </c>
      <c r="H357" s="67"/>
      <c r="I357" s="36">
        <f t="shared" si="170"/>
        <v>0</v>
      </c>
      <c r="J357" s="36">
        <f t="shared" si="170"/>
        <v>0</v>
      </c>
      <c r="K357" s="36">
        <f t="shared" si="170"/>
        <v>0</v>
      </c>
      <c r="L357" s="36">
        <f t="shared" si="170"/>
        <v>0</v>
      </c>
      <c r="M357" s="36">
        <f t="shared" si="170"/>
        <v>0</v>
      </c>
      <c r="N357" s="36">
        <f t="shared" si="170"/>
        <v>0</v>
      </c>
    </row>
    <row r="358" spans="1:14" s="259" customFormat="1" ht="42.75" hidden="1">
      <c r="A358" s="122" t="s">
        <v>756</v>
      </c>
      <c r="B358" s="258">
        <v>110</v>
      </c>
      <c r="C358" s="93" t="s">
        <v>75</v>
      </c>
      <c r="D358" s="67" t="s">
        <v>146</v>
      </c>
      <c r="E358" s="67" t="s">
        <v>130</v>
      </c>
      <c r="F358" s="67" t="s">
        <v>159</v>
      </c>
      <c r="G358" s="67" t="s">
        <v>149</v>
      </c>
      <c r="H358" s="67"/>
      <c r="I358" s="36">
        <f aca="true" t="shared" si="171" ref="I358:N358">I359+I361</f>
        <v>0</v>
      </c>
      <c r="J358" s="36">
        <f t="shared" si="171"/>
        <v>0</v>
      </c>
      <c r="K358" s="36">
        <f t="shared" si="171"/>
        <v>0</v>
      </c>
      <c r="L358" s="36">
        <f t="shared" si="171"/>
        <v>0</v>
      </c>
      <c r="M358" s="36">
        <f t="shared" si="171"/>
        <v>0</v>
      </c>
      <c r="N358" s="36">
        <f t="shared" si="171"/>
        <v>0</v>
      </c>
    </row>
    <row r="359" spans="1:14" s="259" customFormat="1" ht="45" hidden="1">
      <c r="A359" s="306" t="s">
        <v>853</v>
      </c>
      <c r="B359" s="261">
        <v>110</v>
      </c>
      <c r="C359" s="97" t="s">
        <v>75</v>
      </c>
      <c r="D359" s="96" t="s">
        <v>146</v>
      </c>
      <c r="E359" s="96" t="s">
        <v>130</v>
      </c>
      <c r="F359" s="96" t="s">
        <v>159</v>
      </c>
      <c r="G359" s="96" t="s">
        <v>796</v>
      </c>
      <c r="H359" s="96"/>
      <c r="I359" s="74">
        <f aca="true" t="shared" si="172" ref="I359:N359">I360</f>
        <v>0</v>
      </c>
      <c r="J359" s="74">
        <f t="shared" si="172"/>
        <v>0</v>
      </c>
      <c r="K359" s="74">
        <f t="shared" si="172"/>
        <v>0</v>
      </c>
      <c r="L359" s="74">
        <f t="shared" si="172"/>
        <v>0</v>
      </c>
      <c r="M359" s="74">
        <f t="shared" si="172"/>
        <v>0</v>
      </c>
      <c r="N359" s="74">
        <f t="shared" si="172"/>
        <v>0</v>
      </c>
    </row>
    <row r="360" spans="1:14" s="259" customFormat="1" ht="15" hidden="1">
      <c r="A360" s="108" t="s">
        <v>679</v>
      </c>
      <c r="B360" s="261">
        <v>110</v>
      </c>
      <c r="C360" s="97" t="s">
        <v>75</v>
      </c>
      <c r="D360" s="96" t="s">
        <v>146</v>
      </c>
      <c r="E360" s="96" t="s">
        <v>130</v>
      </c>
      <c r="F360" s="96" t="s">
        <v>159</v>
      </c>
      <c r="G360" s="96" t="s">
        <v>796</v>
      </c>
      <c r="H360" s="96" t="s">
        <v>678</v>
      </c>
      <c r="I360" s="74"/>
      <c r="J360" s="74"/>
      <c r="K360" s="74"/>
      <c r="L360" s="74"/>
      <c r="M360" s="74"/>
      <c r="N360" s="74"/>
    </row>
    <row r="361" spans="1:14" s="259" customFormat="1" ht="45" hidden="1">
      <c r="A361" s="100" t="s">
        <v>784</v>
      </c>
      <c r="B361" s="261">
        <v>110</v>
      </c>
      <c r="C361" s="97" t="s">
        <v>75</v>
      </c>
      <c r="D361" s="96" t="s">
        <v>146</v>
      </c>
      <c r="E361" s="96" t="s">
        <v>130</v>
      </c>
      <c r="F361" s="96" t="s">
        <v>159</v>
      </c>
      <c r="G361" s="96" t="s">
        <v>797</v>
      </c>
      <c r="H361" s="96"/>
      <c r="I361" s="74">
        <f aca="true" t="shared" si="173" ref="I361:N361">I362</f>
        <v>0</v>
      </c>
      <c r="J361" s="74">
        <f t="shared" si="173"/>
        <v>0</v>
      </c>
      <c r="K361" s="74">
        <f t="shared" si="173"/>
        <v>0</v>
      </c>
      <c r="L361" s="74">
        <f t="shared" si="173"/>
        <v>0</v>
      </c>
      <c r="M361" s="74">
        <f t="shared" si="173"/>
        <v>0</v>
      </c>
      <c r="N361" s="74">
        <f t="shared" si="173"/>
        <v>0</v>
      </c>
    </row>
    <row r="362" spans="1:14" s="259" customFormat="1" ht="15" hidden="1">
      <c r="A362" s="99" t="s">
        <v>679</v>
      </c>
      <c r="B362" s="261">
        <v>110</v>
      </c>
      <c r="C362" s="97" t="s">
        <v>75</v>
      </c>
      <c r="D362" s="96" t="s">
        <v>146</v>
      </c>
      <c r="E362" s="96" t="s">
        <v>130</v>
      </c>
      <c r="F362" s="96" t="s">
        <v>159</v>
      </c>
      <c r="G362" s="96" t="s">
        <v>797</v>
      </c>
      <c r="H362" s="96" t="s">
        <v>678</v>
      </c>
      <c r="I362" s="74"/>
      <c r="J362" s="74"/>
      <c r="K362" s="74"/>
      <c r="L362" s="74"/>
      <c r="M362" s="74"/>
      <c r="N362" s="74"/>
    </row>
    <row r="363" spans="1:14" s="260" customFormat="1" ht="15">
      <c r="A363" s="124" t="s">
        <v>419</v>
      </c>
      <c r="B363" s="258" t="s">
        <v>23</v>
      </c>
      <c r="C363" s="93" t="s">
        <v>75</v>
      </c>
      <c r="D363" s="93" t="s">
        <v>420</v>
      </c>
      <c r="E363" s="93" t="s">
        <v>147</v>
      </c>
      <c r="F363" s="93" t="s">
        <v>148</v>
      </c>
      <c r="G363" s="67" t="s">
        <v>149</v>
      </c>
      <c r="H363" s="67"/>
      <c r="I363" s="36">
        <f aca="true" t="shared" si="174" ref="I363:N363">I364</f>
        <v>19647.8</v>
      </c>
      <c r="J363" s="36">
        <f t="shared" si="174"/>
        <v>0</v>
      </c>
      <c r="K363" s="36">
        <f t="shared" si="174"/>
        <v>0</v>
      </c>
      <c r="L363" s="36">
        <f t="shared" si="174"/>
        <v>0</v>
      </c>
      <c r="M363" s="36">
        <f t="shared" si="174"/>
        <v>0</v>
      </c>
      <c r="N363" s="36">
        <f t="shared" si="174"/>
        <v>0</v>
      </c>
    </row>
    <row r="364" spans="1:14" s="260" customFormat="1" ht="15">
      <c r="A364" s="121" t="s">
        <v>394</v>
      </c>
      <c r="B364" s="258" t="s">
        <v>23</v>
      </c>
      <c r="C364" s="93" t="s">
        <v>75</v>
      </c>
      <c r="D364" s="67" t="s">
        <v>420</v>
      </c>
      <c r="E364" s="67" t="s">
        <v>325</v>
      </c>
      <c r="F364" s="67" t="s">
        <v>148</v>
      </c>
      <c r="G364" s="67" t="s">
        <v>149</v>
      </c>
      <c r="H364" s="67"/>
      <c r="I364" s="36">
        <f aca="true" t="shared" si="175" ref="I364:N364">I365+I370</f>
        <v>19647.8</v>
      </c>
      <c r="J364" s="36">
        <f t="shared" si="175"/>
        <v>0</v>
      </c>
      <c r="K364" s="36">
        <f t="shared" si="175"/>
        <v>0</v>
      </c>
      <c r="L364" s="36">
        <f t="shared" si="175"/>
        <v>0</v>
      </c>
      <c r="M364" s="36">
        <f t="shared" si="175"/>
        <v>0</v>
      </c>
      <c r="N364" s="36">
        <f t="shared" si="175"/>
        <v>0</v>
      </c>
    </row>
    <row r="365" spans="1:14" s="259" customFormat="1" ht="14.25">
      <c r="A365" s="124" t="s">
        <v>394</v>
      </c>
      <c r="B365" s="269" t="s">
        <v>23</v>
      </c>
      <c r="C365" s="272" t="s">
        <v>75</v>
      </c>
      <c r="D365" s="270" t="s">
        <v>420</v>
      </c>
      <c r="E365" s="270" t="s">
        <v>325</v>
      </c>
      <c r="F365" s="270" t="s">
        <v>146</v>
      </c>
      <c r="G365" s="67" t="s">
        <v>149</v>
      </c>
      <c r="H365" s="67"/>
      <c r="I365" s="36">
        <f aca="true" t="shared" si="176" ref="I365:N365">I366+I368</f>
        <v>10000</v>
      </c>
      <c r="J365" s="36">
        <f t="shared" si="176"/>
        <v>0</v>
      </c>
      <c r="K365" s="36">
        <f t="shared" si="176"/>
        <v>0</v>
      </c>
      <c r="L365" s="36">
        <f t="shared" si="176"/>
        <v>0</v>
      </c>
      <c r="M365" s="36">
        <f t="shared" si="176"/>
        <v>0</v>
      </c>
      <c r="N365" s="36">
        <f t="shared" si="176"/>
        <v>0</v>
      </c>
    </row>
    <row r="366" spans="1:14" s="260" customFormat="1" ht="45" hidden="1">
      <c r="A366" s="106" t="s">
        <v>435</v>
      </c>
      <c r="B366" s="264" t="s">
        <v>23</v>
      </c>
      <c r="C366" s="273" t="s">
        <v>75</v>
      </c>
      <c r="D366" s="127" t="s">
        <v>420</v>
      </c>
      <c r="E366" s="127" t="s">
        <v>325</v>
      </c>
      <c r="F366" s="127" t="s">
        <v>146</v>
      </c>
      <c r="G366" s="96" t="s">
        <v>436</v>
      </c>
      <c r="H366" s="96"/>
      <c r="I366" s="74">
        <f aca="true" t="shared" si="177" ref="I366:N366">I367</f>
        <v>0</v>
      </c>
      <c r="J366" s="74">
        <f t="shared" si="177"/>
        <v>0</v>
      </c>
      <c r="K366" s="74">
        <f t="shared" si="177"/>
        <v>0</v>
      </c>
      <c r="L366" s="74">
        <f t="shared" si="177"/>
        <v>0</v>
      </c>
      <c r="M366" s="74">
        <f t="shared" si="177"/>
        <v>0</v>
      </c>
      <c r="N366" s="74">
        <f t="shared" si="177"/>
        <v>0</v>
      </c>
    </row>
    <row r="367" spans="1:14" s="260" customFormat="1" ht="30" hidden="1">
      <c r="A367" s="106" t="s">
        <v>670</v>
      </c>
      <c r="B367" s="264" t="s">
        <v>23</v>
      </c>
      <c r="C367" s="273" t="s">
        <v>75</v>
      </c>
      <c r="D367" s="127" t="s">
        <v>420</v>
      </c>
      <c r="E367" s="127" t="s">
        <v>325</v>
      </c>
      <c r="F367" s="127" t="s">
        <v>146</v>
      </c>
      <c r="G367" s="96" t="s">
        <v>436</v>
      </c>
      <c r="H367" s="96" t="s">
        <v>669</v>
      </c>
      <c r="I367" s="74"/>
      <c r="J367" s="74"/>
      <c r="K367" s="74"/>
      <c r="L367" s="74"/>
      <c r="M367" s="74"/>
      <c r="N367" s="74"/>
    </row>
    <row r="368" spans="1:14" s="266" customFormat="1" ht="45">
      <c r="A368" s="112" t="s">
        <v>977</v>
      </c>
      <c r="B368" s="261">
        <v>110</v>
      </c>
      <c r="C368" s="97" t="s">
        <v>75</v>
      </c>
      <c r="D368" s="96" t="s">
        <v>420</v>
      </c>
      <c r="E368" s="96" t="s">
        <v>325</v>
      </c>
      <c r="F368" s="96" t="s">
        <v>146</v>
      </c>
      <c r="G368" s="96" t="s">
        <v>976</v>
      </c>
      <c r="H368" s="96"/>
      <c r="I368" s="74">
        <f aca="true" t="shared" si="178" ref="I368:N368">I369</f>
        <v>10000</v>
      </c>
      <c r="J368" s="74">
        <f t="shared" si="178"/>
        <v>0</v>
      </c>
      <c r="K368" s="74">
        <f t="shared" si="178"/>
        <v>0</v>
      </c>
      <c r="L368" s="74">
        <f t="shared" si="178"/>
        <v>0</v>
      </c>
      <c r="M368" s="74">
        <f t="shared" si="178"/>
        <v>0</v>
      </c>
      <c r="N368" s="74">
        <f t="shared" si="178"/>
        <v>0</v>
      </c>
    </row>
    <row r="369" spans="1:14" s="266" customFormat="1" ht="15">
      <c r="A369" s="109" t="s">
        <v>677</v>
      </c>
      <c r="B369" s="261">
        <v>110</v>
      </c>
      <c r="C369" s="97" t="s">
        <v>75</v>
      </c>
      <c r="D369" s="96" t="s">
        <v>420</v>
      </c>
      <c r="E369" s="96" t="s">
        <v>325</v>
      </c>
      <c r="F369" s="96" t="s">
        <v>146</v>
      </c>
      <c r="G369" s="96" t="s">
        <v>976</v>
      </c>
      <c r="H369" s="96" t="s">
        <v>678</v>
      </c>
      <c r="I369" s="74">
        <f>10000+9647.8-9647.8</f>
        <v>10000</v>
      </c>
      <c r="J369" s="74"/>
      <c r="K369" s="74"/>
      <c r="L369" s="74"/>
      <c r="M369" s="74"/>
      <c r="N369" s="74"/>
    </row>
    <row r="370" spans="1:14" s="266" customFormat="1" ht="18.75" customHeight="1">
      <c r="A370" s="403" t="s">
        <v>1364</v>
      </c>
      <c r="B370" s="258">
        <v>110</v>
      </c>
      <c r="C370" s="93" t="s">
        <v>75</v>
      </c>
      <c r="D370" s="67" t="s">
        <v>420</v>
      </c>
      <c r="E370" s="67" t="s">
        <v>325</v>
      </c>
      <c r="F370" s="67" t="s">
        <v>1361</v>
      </c>
      <c r="G370" s="67" t="s">
        <v>149</v>
      </c>
      <c r="H370" s="67"/>
      <c r="I370" s="36">
        <f aca="true" t="shared" si="179" ref="I370:N371">I371</f>
        <v>9647.8</v>
      </c>
      <c r="J370" s="36">
        <f t="shared" si="179"/>
        <v>0</v>
      </c>
      <c r="K370" s="36">
        <f t="shared" si="179"/>
        <v>0</v>
      </c>
      <c r="L370" s="36">
        <f t="shared" si="179"/>
        <v>0</v>
      </c>
      <c r="M370" s="36">
        <f t="shared" si="179"/>
        <v>0</v>
      </c>
      <c r="N370" s="36">
        <f t="shared" si="179"/>
        <v>0</v>
      </c>
    </row>
    <row r="371" spans="1:14" s="266" customFormat="1" ht="45">
      <c r="A371" s="109" t="s">
        <v>1363</v>
      </c>
      <c r="B371" s="261">
        <v>110</v>
      </c>
      <c r="C371" s="97" t="s">
        <v>75</v>
      </c>
      <c r="D371" s="96" t="s">
        <v>420</v>
      </c>
      <c r="E371" s="96" t="s">
        <v>325</v>
      </c>
      <c r="F371" s="96" t="s">
        <v>1361</v>
      </c>
      <c r="G371" s="96" t="s">
        <v>1362</v>
      </c>
      <c r="H371" s="96"/>
      <c r="I371" s="74">
        <f t="shared" si="179"/>
        <v>9647.8</v>
      </c>
      <c r="J371" s="74">
        <f t="shared" si="179"/>
        <v>0</v>
      </c>
      <c r="K371" s="74">
        <f t="shared" si="179"/>
        <v>0</v>
      </c>
      <c r="L371" s="74">
        <f t="shared" si="179"/>
        <v>0</v>
      </c>
      <c r="M371" s="74">
        <f t="shared" si="179"/>
        <v>0</v>
      </c>
      <c r="N371" s="74">
        <f t="shared" si="179"/>
        <v>0</v>
      </c>
    </row>
    <row r="372" spans="1:14" s="266" customFormat="1" ht="15">
      <c r="A372" s="109" t="s">
        <v>677</v>
      </c>
      <c r="B372" s="261">
        <v>110</v>
      </c>
      <c r="C372" s="97" t="s">
        <v>75</v>
      </c>
      <c r="D372" s="96" t="s">
        <v>420</v>
      </c>
      <c r="E372" s="96" t="s">
        <v>325</v>
      </c>
      <c r="F372" s="96" t="s">
        <v>1361</v>
      </c>
      <c r="G372" s="96" t="s">
        <v>1362</v>
      </c>
      <c r="H372" s="96" t="s">
        <v>678</v>
      </c>
      <c r="I372" s="74">
        <v>9647.8</v>
      </c>
      <c r="J372" s="74"/>
      <c r="K372" s="74"/>
      <c r="L372" s="74"/>
      <c r="M372" s="74"/>
      <c r="N372" s="74"/>
    </row>
    <row r="373" spans="1:14" s="260" customFormat="1" ht="15">
      <c r="A373" s="137" t="s">
        <v>76</v>
      </c>
      <c r="B373" s="258" t="s">
        <v>23</v>
      </c>
      <c r="C373" s="93" t="s">
        <v>77</v>
      </c>
      <c r="D373" s="67"/>
      <c r="E373" s="67"/>
      <c r="F373" s="67"/>
      <c r="G373" s="67"/>
      <c r="H373" s="67"/>
      <c r="I373" s="36">
        <f aca="true" t="shared" si="180" ref="I373:N373">I379+I374</f>
        <v>2600</v>
      </c>
      <c r="J373" s="36">
        <f t="shared" si="180"/>
        <v>2600</v>
      </c>
      <c r="K373" s="36">
        <f t="shared" si="180"/>
        <v>2720.4</v>
      </c>
      <c r="L373" s="36">
        <f t="shared" si="180"/>
        <v>2720.4</v>
      </c>
      <c r="M373" s="36">
        <f t="shared" si="180"/>
        <v>2852.8</v>
      </c>
      <c r="N373" s="36">
        <f t="shared" si="180"/>
        <v>2852.8</v>
      </c>
    </row>
    <row r="374" spans="1:14" s="260" customFormat="1" ht="71.25" hidden="1">
      <c r="A374" s="124" t="s">
        <v>821</v>
      </c>
      <c r="B374" s="258">
        <v>110</v>
      </c>
      <c r="C374" s="93" t="s">
        <v>77</v>
      </c>
      <c r="D374" s="67" t="s">
        <v>146</v>
      </c>
      <c r="E374" s="67" t="s">
        <v>147</v>
      </c>
      <c r="F374" s="67" t="s">
        <v>148</v>
      </c>
      <c r="G374" s="67" t="s">
        <v>149</v>
      </c>
      <c r="H374" s="67"/>
      <c r="I374" s="36">
        <f aca="true" t="shared" si="181" ref="I374:J377">I375</f>
        <v>0</v>
      </c>
      <c r="J374" s="36">
        <f t="shared" si="181"/>
        <v>0</v>
      </c>
      <c r="K374" s="36">
        <f aca="true" t="shared" si="182" ref="K374:N377">K375</f>
        <v>0</v>
      </c>
      <c r="L374" s="36">
        <f t="shared" si="182"/>
        <v>0</v>
      </c>
      <c r="M374" s="36">
        <f t="shared" si="182"/>
        <v>0</v>
      </c>
      <c r="N374" s="36">
        <f t="shared" si="182"/>
        <v>0</v>
      </c>
    </row>
    <row r="375" spans="1:14" s="260" customFormat="1" ht="34.5" customHeight="1" hidden="1">
      <c r="A375" s="94" t="s">
        <v>150</v>
      </c>
      <c r="B375" s="258">
        <v>110</v>
      </c>
      <c r="C375" s="93" t="s">
        <v>77</v>
      </c>
      <c r="D375" s="67" t="s">
        <v>146</v>
      </c>
      <c r="E375" s="67" t="s">
        <v>130</v>
      </c>
      <c r="F375" s="67" t="s">
        <v>148</v>
      </c>
      <c r="G375" s="67" t="s">
        <v>149</v>
      </c>
      <c r="H375" s="67"/>
      <c r="I375" s="36">
        <f t="shared" si="181"/>
        <v>0</v>
      </c>
      <c r="J375" s="36">
        <f t="shared" si="181"/>
        <v>0</v>
      </c>
      <c r="K375" s="36">
        <f t="shared" si="182"/>
        <v>0</v>
      </c>
      <c r="L375" s="36">
        <f t="shared" si="182"/>
        <v>0</v>
      </c>
      <c r="M375" s="36">
        <f t="shared" si="182"/>
        <v>0</v>
      </c>
      <c r="N375" s="36">
        <f t="shared" si="182"/>
        <v>0</v>
      </c>
    </row>
    <row r="376" spans="1:14" s="260" customFormat="1" ht="42.75" hidden="1">
      <c r="A376" s="94" t="s">
        <v>756</v>
      </c>
      <c r="B376" s="258">
        <v>110</v>
      </c>
      <c r="C376" s="93" t="s">
        <v>77</v>
      </c>
      <c r="D376" s="67" t="s">
        <v>146</v>
      </c>
      <c r="E376" s="67" t="s">
        <v>130</v>
      </c>
      <c r="F376" s="67" t="s">
        <v>159</v>
      </c>
      <c r="G376" s="67" t="s">
        <v>149</v>
      </c>
      <c r="H376" s="67"/>
      <c r="I376" s="36">
        <f t="shared" si="181"/>
        <v>0</v>
      </c>
      <c r="J376" s="36">
        <f t="shared" si="181"/>
        <v>0</v>
      </c>
      <c r="K376" s="36">
        <f t="shared" si="182"/>
        <v>0</v>
      </c>
      <c r="L376" s="36">
        <f t="shared" si="182"/>
        <v>0</v>
      </c>
      <c r="M376" s="36">
        <f t="shared" si="182"/>
        <v>0</v>
      </c>
      <c r="N376" s="36">
        <f t="shared" si="182"/>
        <v>0</v>
      </c>
    </row>
    <row r="377" spans="1:14" s="260" customFormat="1" ht="35.25" customHeight="1" hidden="1">
      <c r="A377" s="99" t="s">
        <v>1074</v>
      </c>
      <c r="B377" s="261">
        <v>110</v>
      </c>
      <c r="C377" s="97" t="s">
        <v>77</v>
      </c>
      <c r="D377" s="96" t="s">
        <v>146</v>
      </c>
      <c r="E377" s="96" t="s">
        <v>130</v>
      </c>
      <c r="F377" s="96" t="s">
        <v>159</v>
      </c>
      <c r="G377" s="96" t="s">
        <v>798</v>
      </c>
      <c r="H377" s="96"/>
      <c r="I377" s="74">
        <f t="shared" si="181"/>
        <v>0</v>
      </c>
      <c r="J377" s="74">
        <f t="shared" si="181"/>
        <v>0</v>
      </c>
      <c r="K377" s="74">
        <f t="shared" si="182"/>
        <v>0</v>
      </c>
      <c r="L377" s="74">
        <f t="shared" si="182"/>
        <v>0</v>
      </c>
      <c r="M377" s="74">
        <f t="shared" si="182"/>
        <v>0</v>
      </c>
      <c r="N377" s="74">
        <f t="shared" si="182"/>
        <v>0</v>
      </c>
    </row>
    <row r="378" spans="1:14" s="260" customFormat="1" ht="15" hidden="1">
      <c r="A378" s="99" t="s">
        <v>679</v>
      </c>
      <c r="B378" s="261">
        <v>110</v>
      </c>
      <c r="C378" s="97" t="s">
        <v>77</v>
      </c>
      <c r="D378" s="96" t="s">
        <v>146</v>
      </c>
      <c r="E378" s="96" t="s">
        <v>130</v>
      </c>
      <c r="F378" s="96" t="s">
        <v>159</v>
      </c>
      <c r="G378" s="96" t="s">
        <v>798</v>
      </c>
      <c r="H378" s="96" t="s">
        <v>678</v>
      </c>
      <c r="I378" s="74">
        <f>300-300</f>
        <v>0</v>
      </c>
      <c r="J378" s="74"/>
      <c r="K378" s="74"/>
      <c r="L378" s="74"/>
      <c r="M378" s="74"/>
      <c r="N378" s="74"/>
    </row>
    <row r="379" spans="1:14" s="260" customFormat="1" ht="15">
      <c r="A379" s="124" t="s">
        <v>419</v>
      </c>
      <c r="B379" s="258" t="s">
        <v>23</v>
      </c>
      <c r="C379" s="93" t="s">
        <v>77</v>
      </c>
      <c r="D379" s="93" t="s">
        <v>420</v>
      </c>
      <c r="E379" s="93" t="s">
        <v>147</v>
      </c>
      <c r="F379" s="93" t="s">
        <v>148</v>
      </c>
      <c r="G379" s="93" t="s">
        <v>149</v>
      </c>
      <c r="H379" s="92"/>
      <c r="I379" s="36">
        <f aca="true" t="shared" si="183" ref="I379:N382">I380</f>
        <v>2600</v>
      </c>
      <c r="J379" s="36">
        <f t="shared" si="183"/>
        <v>2600</v>
      </c>
      <c r="K379" s="36">
        <f t="shared" si="183"/>
        <v>2720.4</v>
      </c>
      <c r="L379" s="36">
        <f t="shared" si="183"/>
        <v>2720.4</v>
      </c>
      <c r="M379" s="36">
        <f t="shared" si="183"/>
        <v>2852.8</v>
      </c>
      <c r="N379" s="36">
        <f t="shared" si="183"/>
        <v>2852.8</v>
      </c>
    </row>
    <row r="380" spans="1:14" s="259" customFormat="1" ht="14.25">
      <c r="A380" s="121" t="s">
        <v>394</v>
      </c>
      <c r="B380" s="258" t="s">
        <v>23</v>
      </c>
      <c r="C380" s="93" t="s">
        <v>77</v>
      </c>
      <c r="D380" s="67" t="s">
        <v>420</v>
      </c>
      <c r="E380" s="67" t="s">
        <v>325</v>
      </c>
      <c r="F380" s="67" t="s">
        <v>148</v>
      </c>
      <c r="G380" s="67" t="s">
        <v>149</v>
      </c>
      <c r="H380" s="67"/>
      <c r="I380" s="36">
        <f t="shared" si="183"/>
        <v>2600</v>
      </c>
      <c r="J380" s="36">
        <f t="shared" si="183"/>
        <v>2600</v>
      </c>
      <c r="K380" s="36">
        <f t="shared" si="183"/>
        <v>2720.4</v>
      </c>
      <c r="L380" s="36">
        <f t="shared" si="183"/>
        <v>2720.4</v>
      </c>
      <c r="M380" s="36">
        <f t="shared" si="183"/>
        <v>2852.8</v>
      </c>
      <c r="N380" s="36">
        <f t="shared" si="183"/>
        <v>2852.8</v>
      </c>
    </row>
    <row r="381" spans="1:14" s="259" customFormat="1" ht="14.25">
      <c r="A381" s="124" t="s">
        <v>394</v>
      </c>
      <c r="B381" s="269" t="s">
        <v>23</v>
      </c>
      <c r="C381" s="272" t="s">
        <v>77</v>
      </c>
      <c r="D381" s="270" t="s">
        <v>420</v>
      </c>
      <c r="E381" s="270" t="s">
        <v>325</v>
      </c>
      <c r="F381" s="270" t="s">
        <v>146</v>
      </c>
      <c r="G381" s="67" t="s">
        <v>149</v>
      </c>
      <c r="H381" s="67"/>
      <c r="I381" s="36">
        <f>I382</f>
        <v>2600</v>
      </c>
      <c r="J381" s="36">
        <f>J382</f>
        <v>2600</v>
      </c>
      <c r="K381" s="36">
        <f t="shared" si="183"/>
        <v>2720.4</v>
      </c>
      <c r="L381" s="36">
        <f t="shared" si="183"/>
        <v>2720.4</v>
      </c>
      <c r="M381" s="36">
        <f t="shared" si="183"/>
        <v>2852.8</v>
      </c>
      <c r="N381" s="36">
        <f t="shared" si="183"/>
        <v>2852.8</v>
      </c>
    </row>
    <row r="382" spans="1:14" s="259" customFormat="1" ht="30">
      <c r="A382" s="108" t="s">
        <v>410</v>
      </c>
      <c r="B382" s="264" t="s">
        <v>23</v>
      </c>
      <c r="C382" s="273" t="s">
        <v>77</v>
      </c>
      <c r="D382" s="127" t="s">
        <v>420</v>
      </c>
      <c r="E382" s="127" t="s">
        <v>325</v>
      </c>
      <c r="F382" s="127" t="s">
        <v>146</v>
      </c>
      <c r="G382" s="127" t="s">
        <v>411</v>
      </c>
      <c r="H382" s="125"/>
      <c r="I382" s="265">
        <f t="shared" si="183"/>
        <v>2600</v>
      </c>
      <c r="J382" s="265">
        <f t="shared" si="183"/>
        <v>2600</v>
      </c>
      <c r="K382" s="265">
        <f t="shared" si="183"/>
        <v>2720.4</v>
      </c>
      <c r="L382" s="265">
        <f t="shared" si="183"/>
        <v>2720.4</v>
      </c>
      <c r="M382" s="265">
        <f t="shared" si="183"/>
        <v>2852.8</v>
      </c>
      <c r="N382" s="265">
        <f t="shared" si="183"/>
        <v>2852.8</v>
      </c>
    </row>
    <row r="383" spans="1:14" s="259" customFormat="1" ht="30">
      <c r="A383" s="108" t="s">
        <v>670</v>
      </c>
      <c r="B383" s="264" t="s">
        <v>23</v>
      </c>
      <c r="C383" s="105" t="s">
        <v>77</v>
      </c>
      <c r="D383" s="127" t="s">
        <v>420</v>
      </c>
      <c r="E383" s="127" t="s">
        <v>325</v>
      </c>
      <c r="F383" s="127" t="s">
        <v>146</v>
      </c>
      <c r="G383" s="127" t="s">
        <v>411</v>
      </c>
      <c r="H383" s="96" t="s">
        <v>669</v>
      </c>
      <c r="I383" s="74">
        <v>2600</v>
      </c>
      <c r="J383" s="74">
        <v>2600</v>
      </c>
      <c r="K383" s="74">
        <v>2720.4</v>
      </c>
      <c r="L383" s="74">
        <v>2720.4</v>
      </c>
      <c r="M383" s="74">
        <v>2852.8</v>
      </c>
      <c r="N383" s="74">
        <v>2852.8</v>
      </c>
    </row>
    <row r="384" spans="1:14" s="259" customFormat="1" ht="14.25">
      <c r="A384" s="124" t="s">
        <v>464</v>
      </c>
      <c r="B384" s="258" t="s">
        <v>23</v>
      </c>
      <c r="C384" s="93" t="s">
        <v>83</v>
      </c>
      <c r="D384" s="67"/>
      <c r="E384" s="67"/>
      <c r="F384" s="67"/>
      <c r="G384" s="67"/>
      <c r="H384" s="67"/>
      <c r="I384" s="36">
        <f aca="true" t="shared" si="184" ref="I384:N384">I385+I427</f>
        <v>92729</v>
      </c>
      <c r="J384" s="36">
        <f t="shared" si="184"/>
        <v>661.4</v>
      </c>
      <c r="K384" s="36">
        <f t="shared" si="184"/>
        <v>92692.40000000001</v>
      </c>
      <c r="L384" s="36">
        <f t="shared" si="184"/>
        <v>661.4</v>
      </c>
      <c r="M384" s="36">
        <f t="shared" si="184"/>
        <v>95344.8</v>
      </c>
      <c r="N384" s="36">
        <f t="shared" si="184"/>
        <v>661.4</v>
      </c>
    </row>
    <row r="385" spans="1:14" s="259" customFormat="1" ht="14.25">
      <c r="A385" s="124" t="s">
        <v>88</v>
      </c>
      <c r="B385" s="258">
        <v>110</v>
      </c>
      <c r="C385" s="93" t="s">
        <v>89</v>
      </c>
      <c r="D385" s="67"/>
      <c r="E385" s="67"/>
      <c r="F385" s="67"/>
      <c r="G385" s="67"/>
      <c r="H385" s="67"/>
      <c r="I385" s="36">
        <f aca="true" t="shared" si="185" ref="I385:N385">I386+I422+I417</f>
        <v>92061.4</v>
      </c>
      <c r="J385" s="36">
        <f t="shared" si="185"/>
        <v>661.4</v>
      </c>
      <c r="K385" s="36">
        <f t="shared" si="185"/>
        <v>91990.8</v>
      </c>
      <c r="L385" s="36">
        <f t="shared" si="185"/>
        <v>661.4</v>
      </c>
      <c r="M385" s="36">
        <f t="shared" si="185"/>
        <v>94623.2</v>
      </c>
      <c r="N385" s="36">
        <f t="shared" si="185"/>
        <v>661.4</v>
      </c>
    </row>
    <row r="386" spans="1:14" s="259" customFormat="1" ht="30.75" customHeight="1">
      <c r="A386" s="124" t="s">
        <v>185</v>
      </c>
      <c r="B386" s="269" t="s">
        <v>23</v>
      </c>
      <c r="C386" s="93" t="s">
        <v>89</v>
      </c>
      <c r="D386" s="67" t="s">
        <v>186</v>
      </c>
      <c r="E386" s="67" t="s">
        <v>147</v>
      </c>
      <c r="F386" s="67" t="s">
        <v>148</v>
      </c>
      <c r="G386" s="67" t="s">
        <v>149</v>
      </c>
      <c r="H386" s="67"/>
      <c r="I386" s="36">
        <f aca="true" t="shared" si="186" ref="I386:N386">I387+I405+I413</f>
        <v>86449.59999999999</v>
      </c>
      <c r="J386" s="36">
        <f t="shared" si="186"/>
        <v>661.4</v>
      </c>
      <c r="K386" s="36">
        <f t="shared" si="186"/>
        <v>86026.5</v>
      </c>
      <c r="L386" s="36">
        <f t="shared" si="186"/>
        <v>661.4</v>
      </c>
      <c r="M386" s="36">
        <f t="shared" si="186"/>
        <v>88463.8</v>
      </c>
      <c r="N386" s="36">
        <f t="shared" si="186"/>
        <v>661.4</v>
      </c>
    </row>
    <row r="387" spans="1:14" s="259" customFormat="1" ht="28.5">
      <c r="A387" s="94" t="s">
        <v>187</v>
      </c>
      <c r="B387" s="269" t="s">
        <v>23</v>
      </c>
      <c r="C387" s="93" t="s">
        <v>89</v>
      </c>
      <c r="D387" s="67" t="s">
        <v>186</v>
      </c>
      <c r="E387" s="67" t="s">
        <v>130</v>
      </c>
      <c r="F387" s="67" t="s">
        <v>148</v>
      </c>
      <c r="G387" s="67" t="s">
        <v>149</v>
      </c>
      <c r="H387" s="67"/>
      <c r="I387" s="36">
        <f aca="true" t="shared" si="187" ref="I387:N387">I388</f>
        <v>2540.4</v>
      </c>
      <c r="J387" s="36">
        <f t="shared" si="187"/>
        <v>661.4</v>
      </c>
      <c r="K387" s="36">
        <f t="shared" si="187"/>
        <v>734.9</v>
      </c>
      <c r="L387" s="36">
        <f t="shared" si="187"/>
        <v>661.4</v>
      </c>
      <c r="M387" s="36">
        <f t="shared" si="187"/>
        <v>734.9</v>
      </c>
      <c r="N387" s="36">
        <f t="shared" si="187"/>
        <v>661.4</v>
      </c>
    </row>
    <row r="388" spans="1:14" s="259" customFormat="1" ht="42.75">
      <c r="A388" s="94" t="s">
        <v>743</v>
      </c>
      <c r="B388" s="269" t="s">
        <v>23</v>
      </c>
      <c r="C388" s="93" t="s">
        <v>89</v>
      </c>
      <c r="D388" s="67" t="s">
        <v>186</v>
      </c>
      <c r="E388" s="67" t="s">
        <v>130</v>
      </c>
      <c r="F388" s="67" t="s">
        <v>159</v>
      </c>
      <c r="G388" s="67" t="s">
        <v>149</v>
      </c>
      <c r="H388" s="67"/>
      <c r="I388" s="36">
        <f aca="true" t="shared" si="188" ref="I388:N388">I389+I393+I399+I401+I403+I391+I395+I397</f>
        <v>2540.4</v>
      </c>
      <c r="J388" s="36">
        <f t="shared" si="188"/>
        <v>661.4</v>
      </c>
      <c r="K388" s="36">
        <f t="shared" si="188"/>
        <v>734.9</v>
      </c>
      <c r="L388" s="36">
        <f t="shared" si="188"/>
        <v>661.4</v>
      </c>
      <c r="M388" s="36">
        <f t="shared" si="188"/>
        <v>734.9</v>
      </c>
      <c r="N388" s="36">
        <f t="shared" si="188"/>
        <v>661.4</v>
      </c>
    </row>
    <row r="389" spans="1:14" s="259" customFormat="1" ht="15" hidden="1">
      <c r="A389" s="108" t="s">
        <v>200</v>
      </c>
      <c r="B389" s="264" t="s">
        <v>23</v>
      </c>
      <c r="C389" s="97" t="s">
        <v>89</v>
      </c>
      <c r="D389" s="96" t="s">
        <v>186</v>
      </c>
      <c r="E389" s="96" t="s">
        <v>130</v>
      </c>
      <c r="F389" s="96" t="s">
        <v>159</v>
      </c>
      <c r="G389" s="96" t="s">
        <v>201</v>
      </c>
      <c r="H389" s="96"/>
      <c r="I389" s="74">
        <f aca="true" t="shared" si="189" ref="I389:N389">I390</f>
        <v>0</v>
      </c>
      <c r="J389" s="74">
        <f t="shared" si="189"/>
        <v>0</v>
      </c>
      <c r="K389" s="74">
        <f t="shared" si="189"/>
        <v>0</v>
      </c>
      <c r="L389" s="74">
        <f t="shared" si="189"/>
        <v>0</v>
      </c>
      <c r="M389" s="74">
        <f t="shared" si="189"/>
        <v>0</v>
      </c>
      <c r="N389" s="74">
        <f t="shared" si="189"/>
        <v>0</v>
      </c>
    </row>
    <row r="390" spans="1:14" s="153" customFormat="1" ht="30" hidden="1">
      <c r="A390" s="108" t="s">
        <v>675</v>
      </c>
      <c r="B390" s="264" t="s">
        <v>23</v>
      </c>
      <c r="C390" s="97" t="s">
        <v>89</v>
      </c>
      <c r="D390" s="96" t="s">
        <v>186</v>
      </c>
      <c r="E390" s="96" t="s">
        <v>130</v>
      </c>
      <c r="F390" s="96" t="s">
        <v>159</v>
      </c>
      <c r="G390" s="96" t="s">
        <v>201</v>
      </c>
      <c r="H390" s="96" t="s">
        <v>676</v>
      </c>
      <c r="I390" s="74">
        <f>1305.5-1305.5</f>
        <v>0</v>
      </c>
      <c r="J390" s="74"/>
      <c r="K390" s="74"/>
      <c r="L390" s="74"/>
      <c r="M390" s="74"/>
      <c r="N390" s="74"/>
    </row>
    <row r="391" spans="1:14" s="153" customFormat="1" ht="15">
      <c r="A391" s="112" t="s">
        <v>689</v>
      </c>
      <c r="B391" s="264">
        <v>110</v>
      </c>
      <c r="C391" s="97" t="s">
        <v>89</v>
      </c>
      <c r="D391" s="96" t="s">
        <v>186</v>
      </c>
      <c r="E391" s="96" t="s">
        <v>130</v>
      </c>
      <c r="F391" s="96" t="s">
        <v>159</v>
      </c>
      <c r="G391" s="96" t="s">
        <v>686</v>
      </c>
      <c r="H391" s="96"/>
      <c r="I391" s="74">
        <f aca="true" t="shared" si="190" ref="I391:N391">I392</f>
        <v>500</v>
      </c>
      <c r="J391" s="74">
        <f t="shared" si="190"/>
        <v>0</v>
      </c>
      <c r="K391" s="74">
        <f t="shared" si="190"/>
        <v>0</v>
      </c>
      <c r="L391" s="74">
        <f t="shared" si="190"/>
        <v>0</v>
      </c>
      <c r="M391" s="74">
        <f t="shared" si="190"/>
        <v>0</v>
      </c>
      <c r="N391" s="74">
        <f t="shared" si="190"/>
        <v>0</v>
      </c>
    </row>
    <row r="392" spans="1:14" s="153" customFormat="1" ht="30">
      <c r="A392" s="108" t="s">
        <v>675</v>
      </c>
      <c r="B392" s="264">
        <v>110</v>
      </c>
      <c r="C392" s="97" t="s">
        <v>89</v>
      </c>
      <c r="D392" s="96" t="s">
        <v>186</v>
      </c>
      <c r="E392" s="96" t="s">
        <v>130</v>
      </c>
      <c r="F392" s="96" t="s">
        <v>159</v>
      </c>
      <c r="G392" s="96" t="s">
        <v>686</v>
      </c>
      <c r="H392" s="96" t="s">
        <v>676</v>
      </c>
      <c r="I392" s="74">
        <v>500</v>
      </c>
      <c r="J392" s="74"/>
      <c r="K392" s="74">
        <f>519.3-445.8-73.5</f>
        <v>0</v>
      </c>
      <c r="L392" s="74"/>
      <c r="M392" s="74"/>
      <c r="N392" s="74"/>
    </row>
    <row r="393" spans="1:14" s="260" customFormat="1" ht="15" hidden="1">
      <c r="A393" s="112" t="s">
        <v>687</v>
      </c>
      <c r="B393" s="264" t="s">
        <v>23</v>
      </c>
      <c r="C393" s="97" t="s">
        <v>89</v>
      </c>
      <c r="D393" s="96" t="s">
        <v>186</v>
      </c>
      <c r="E393" s="96" t="s">
        <v>130</v>
      </c>
      <c r="F393" s="96" t="s">
        <v>159</v>
      </c>
      <c r="G393" s="96" t="s">
        <v>688</v>
      </c>
      <c r="H393" s="96"/>
      <c r="I393" s="74">
        <f aca="true" t="shared" si="191" ref="I393:N393">I394</f>
        <v>0</v>
      </c>
      <c r="J393" s="74">
        <f t="shared" si="191"/>
        <v>0</v>
      </c>
      <c r="K393" s="74">
        <f t="shared" si="191"/>
        <v>0</v>
      </c>
      <c r="L393" s="74">
        <f t="shared" si="191"/>
        <v>0</v>
      </c>
      <c r="M393" s="74">
        <f t="shared" si="191"/>
        <v>0</v>
      </c>
      <c r="N393" s="74">
        <f t="shared" si="191"/>
        <v>0</v>
      </c>
    </row>
    <row r="394" spans="1:14" s="260" customFormat="1" ht="30" hidden="1">
      <c r="A394" s="112" t="s">
        <v>675</v>
      </c>
      <c r="B394" s="264" t="s">
        <v>23</v>
      </c>
      <c r="C394" s="97" t="s">
        <v>89</v>
      </c>
      <c r="D394" s="96" t="s">
        <v>186</v>
      </c>
      <c r="E394" s="96" t="s">
        <v>130</v>
      </c>
      <c r="F394" s="96" t="s">
        <v>159</v>
      </c>
      <c r="G394" s="96" t="s">
        <v>688</v>
      </c>
      <c r="H394" s="96" t="s">
        <v>676</v>
      </c>
      <c r="I394" s="74"/>
      <c r="J394" s="74"/>
      <c r="K394" s="74"/>
      <c r="L394" s="74"/>
      <c r="M394" s="74"/>
      <c r="N394" s="74"/>
    </row>
    <row r="395" spans="1:14" s="260" customFormat="1" ht="30" hidden="1">
      <c r="A395" s="112" t="s">
        <v>992</v>
      </c>
      <c r="B395" s="264" t="s">
        <v>23</v>
      </c>
      <c r="C395" s="97" t="s">
        <v>89</v>
      </c>
      <c r="D395" s="96" t="s">
        <v>186</v>
      </c>
      <c r="E395" s="96" t="s">
        <v>130</v>
      </c>
      <c r="F395" s="96" t="s">
        <v>159</v>
      </c>
      <c r="G395" s="96" t="s">
        <v>993</v>
      </c>
      <c r="H395" s="96"/>
      <c r="I395" s="74">
        <f aca="true" t="shared" si="192" ref="I395:N395">I396</f>
        <v>0</v>
      </c>
      <c r="J395" s="74">
        <f t="shared" si="192"/>
        <v>0</v>
      </c>
      <c r="K395" s="74">
        <f t="shared" si="192"/>
        <v>0</v>
      </c>
      <c r="L395" s="74">
        <f t="shared" si="192"/>
        <v>0</v>
      </c>
      <c r="M395" s="74">
        <f t="shared" si="192"/>
        <v>0</v>
      </c>
      <c r="N395" s="74">
        <f t="shared" si="192"/>
        <v>0</v>
      </c>
    </row>
    <row r="396" spans="1:14" s="260" customFormat="1" ht="30" hidden="1">
      <c r="A396" s="112" t="s">
        <v>675</v>
      </c>
      <c r="B396" s="264" t="s">
        <v>23</v>
      </c>
      <c r="C396" s="97" t="s">
        <v>89</v>
      </c>
      <c r="D396" s="96" t="s">
        <v>186</v>
      </c>
      <c r="E396" s="96" t="s">
        <v>130</v>
      </c>
      <c r="F396" s="96" t="s">
        <v>159</v>
      </c>
      <c r="G396" s="96" t="s">
        <v>993</v>
      </c>
      <c r="H396" s="96" t="s">
        <v>676</v>
      </c>
      <c r="I396" s="74"/>
      <c r="J396" s="74"/>
      <c r="K396" s="74"/>
      <c r="L396" s="74"/>
      <c r="M396" s="74"/>
      <c r="N396" s="74"/>
    </row>
    <row r="397" spans="1:14" s="260" customFormat="1" ht="36.75" customHeight="1">
      <c r="A397" s="112" t="s">
        <v>1368</v>
      </c>
      <c r="B397" s="264" t="s">
        <v>23</v>
      </c>
      <c r="C397" s="97" t="s">
        <v>89</v>
      </c>
      <c r="D397" s="96" t="s">
        <v>186</v>
      </c>
      <c r="E397" s="96" t="s">
        <v>130</v>
      </c>
      <c r="F397" s="96" t="s">
        <v>159</v>
      </c>
      <c r="G397" s="96" t="s">
        <v>1367</v>
      </c>
      <c r="H397" s="96"/>
      <c r="I397" s="74">
        <f aca="true" t="shared" si="193" ref="I397:N397">I398</f>
        <v>1305.5</v>
      </c>
      <c r="J397" s="74">
        <f t="shared" si="193"/>
        <v>0</v>
      </c>
      <c r="K397" s="74">
        <f t="shared" si="193"/>
        <v>0</v>
      </c>
      <c r="L397" s="74">
        <f t="shared" si="193"/>
        <v>0</v>
      </c>
      <c r="M397" s="74">
        <f t="shared" si="193"/>
        <v>0</v>
      </c>
      <c r="N397" s="74">
        <f t="shared" si="193"/>
        <v>0</v>
      </c>
    </row>
    <row r="398" spans="1:14" s="260" customFormat="1" ht="30">
      <c r="A398" s="112" t="s">
        <v>675</v>
      </c>
      <c r="B398" s="264" t="s">
        <v>23</v>
      </c>
      <c r="C398" s="97" t="s">
        <v>89</v>
      </c>
      <c r="D398" s="96" t="s">
        <v>186</v>
      </c>
      <c r="E398" s="96" t="s">
        <v>130</v>
      </c>
      <c r="F398" s="96" t="s">
        <v>159</v>
      </c>
      <c r="G398" s="96" t="s">
        <v>1367</v>
      </c>
      <c r="H398" s="96" t="s">
        <v>676</v>
      </c>
      <c r="I398" s="74">
        <v>1305.5</v>
      </c>
      <c r="J398" s="74"/>
      <c r="K398" s="74"/>
      <c r="L398" s="74"/>
      <c r="M398" s="74"/>
      <c r="N398" s="74"/>
    </row>
    <row r="399" spans="1:14" s="260" customFormat="1" ht="30" hidden="1">
      <c r="A399" s="106" t="s">
        <v>1002</v>
      </c>
      <c r="B399" s="261">
        <v>110</v>
      </c>
      <c r="C399" s="97" t="s">
        <v>89</v>
      </c>
      <c r="D399" s="96" t="s">
        <v>186</v>
      </c>
      <c r="E399" s="96" t="s">
        <v>130</v>
      </c>
      <c r="F399" s="96" t="s">
        <v>159</v>
      </c>
      <c r="G399" s="96" t="s">
        <v>1001</v>
      </c>
      <c r="H399" s="96"/>
      <c r="I399" s="74">
        <f aca="true" t="shared" si="194" ref="I399:N399">I400</f>
        <v>0</v>
      </c>
      <c r="J399" s="74">
        <f t="shared" si="194"/>
        <v>0</v>
      </c>
      <c r="K399" s="74">
        <f t="shared" si="194"/>
        <v>0</v>
      </c>
      <c r="L399" s="74">
        <f t="shared" si="194"/>
        <v>0</v>
      </c>
      <c r="M399" s="74">
        <f t="shared" si="194"/>
        <v>0</v>
      </c>
      <c r="N399" s="74">
        <f t="shared" si="194"/>
        <v>0</v>
      </c>
    </row>
    <row r="400" spans="1:14" s="259" customFormat="1" ht="30" hidden="1">
      <c r="A400" s="112" t="s">
        <v>675</v>
      </c>
      <c r="B400" s="261">
        <v>110</v>
      </c>
      <c r="C400" s="97" t="s">
        <v>89</v>
      </c>
      <c r="D400" s="96" t="s">
        <v>186</v>
      </c>
      <c r="E400" s="96" t="s">
        <v>130</v>
      </c>
      <c r="F400" s="96" t="s">
        <v>159</v>
      </c>
      <c r="G400" s="96" t="s">
        <v>1001</v>
      </c>
      <c r="H400" s="96" t="s">
        <v>676</v>
      </c>
      <c r="I400" s="128"/>
      <c r="J400" s="128"/>
      <c r="K400" s="74"/>
      <c r="L400" s="74"/>
      <c r="M400" s="74"/>
      <c r="N400" s="74"/>
    </row>
    <row r="401" spans="1:14" s="153" customFormat="1" ht="17.25" customHeight="1" hidden="1">
      <c r="A401" s="112" t="s">
        <v>692</v>
      </c>
      <c r="B401" s="264" t="s">
        <v>23</v>
      </c>
      <c r="C401" s="97" t="s">
        <v>89</v>
      </c>
      <c r="D401" s="96" t="s">
        <v>186</v>
      </c>
      <c r="E401" s="96" t="s">
        <v>130</v>
      </c>
      <c r="F401" s="96" t="s">
        <v>159</v>
      </c>
      <c r="G401" s="96" t="s">
        <v>693</v>
      </c>
      <c r="H401" s="96"/>
      <c r="I401" s="74">
        <f aca="true" t="shared" si="195" ref="I401:N401">I402</f>
        <v>0</v>
      </c>
      <c r="J401" s="74">
        <f t="shared" si="195"/>
        <v>0</v>
      </c>
      <c r="K401" s="74">
        <f t="shared" si="195"/>
        <v>0</v>
      </c>
      <c r="L401" s="74">
        <f t="shared" si="195"/>
        <v>0</v>
      </c>
      <c r="M401" s="74">
        <f t="shared" si="195"/>
        <v>0</v>
      </c>
      <c r="N401" s="74">
        <f t="shared" si="195"/>
        <v>0</v>
      </c>
    </row>
    <row r="402" spans="1:14" s="153" customFormat="1" ht="16.5" customHeight="1" hidden="1">
      <c r="A402" s="112" t="s">
        <v>675</v>
      </c>
      <c r="B402" s="264" t="s">
        <v>23</v>
      </c>
      <c r="C402" s="97" t="s">
        <v>89</v>
      </c>
      <c r="D402" s="96" t="s">
        <v>186</v>
      </c>
      <c r="E402" s="96" t="s">
        <v>130</v>
      </c>
      <c r="F402" s="96" t="s">
        <v>159</v>
      </c>
      <c r="G402" s="96" t="s">
        <v>693</v>
      </c>
      <c r="H402" s="96" t="s">
        <v>676</v>
      </c>
      <c r="I402" s="74"/>
      <c r="J402" s="74"/>
      <c r="K402" s="74"/>
      <c r="L402" s="74"/>
      <c r="M402" s="74"/>
      <c r="N402" s="74"/>
    </row>
    <row r="403" spans="1:14" s="153" customFormat="1" ht="15">
      <c r="A403" s="112" t="s">
        <v>692</v>
      </c>
      <c r="B403" s="264" t="s">
        <v>23</v>
      </c>
      <c r="C403" s="97" t="s">
        <v>89</v>
      </c>
      <c r="D403" s="96" t="s">
        <v>186</v>
      </c>
      <c r="E403" s="96" t="s">
        <v>130</v>
      </c>
      <c r="F403" s="96" t="s">
        <v>159</v>
      </c>
      <c r="G403" s="96" t="s">
        <v>718</v>
      </c>
      <c r="H403" s="96"/>
      <c r="I403" s="74">
        <f aca="true" t="shared" si="196" ref="I403:N403">I404</f>
        <v>734.9</v>
      </c>
      <c r="J403" s="74">
        <f t="shared" si="196"/>
        <v>661.4</v>
      </c>
      <c r="K403" s="74">
        <f t="shared" si="196"/>
        <v>734.9</v>
      </c>
      <c r="L403" s="74">
        <f t="shared" si="196"/>
        <v>661.4</v>
      </c>
      <c r="M403" s="74">
        <f t="shared" si="196"/>
        <v>734.9</v>
      </c>
      <c r="N403" s="74">
        <f t="shared" si="196"/>
        <v>661.4</v>
      </c>
    </row>
    <row r="404" spans="1:14" s="153" customFormat="1" ht="30">
      <c r="A404" s="112" t="s">
        <v>675</v>
      </c>
      <c r="B404" s="264" t="s">
        <v>23</v>
      </c>
      <c r="C404" s="97" t="s">
        <v>89</v>
      </c>
      <c r="D404" s="96" t="s">
        <v>186</v>
      </c>
      <c r="E404" s="96" t="s">
        <v>130</v>
      </c>
      <c r="F404" s="96" t="s">
        <v>159</v>
      </c>
      <c r="G404" s="96" t="s">
        <v>718</v>
      </c>
      <c r="H404" s="96" t="s">
        <v>676</v>
      </c>
      <c r="I404" s="74">
        <f>73.5+J404</f>
        <v>734.9</v>
      </c>
      <c r="J404" s="74">
        <v>661.4</v>
      </c>
      <c r="K404" s="74">
        <f>73.5+L404</f>
        <v>734.9</v>
      </c>
      <c r="L404" s="74">
        <v>661.4</v>
      </c>
      <c r="M404" s="74">
        <f>73.5+N404</f>
        <v>734.9</v>
      </c>
      <c r="N404" s="74">
        <v>661.4</v>
      </c>
    </row>
    <row r="405" spans="1:14" s="262" customFormat="1" ht="30.75" customHeight="1">
      <c r="A405" s="94" t="s">
        <v>191</v>
      </c>
      <c r="B405" s="269">
        <v>110</v>
      </c>
      <c r="C405" s="93" t="s">
        <v>89</v>
      </c>
      <c r="D405" s="67" t="s">
        <v>186</v>
      </c>
      <c r="E405" s="67" t="s">
        <v>131</v>
      </c>
      <c r="F405" s="67" t="s">
        <v>148</v>
      </c>
      <c r="G405" s="67" t="s">
        <v>149</v>
      </c>
      <c r="H405" s="67"/>
      <c r="I405" s="36">
        <f aca="true" t="shared" si="197" ref="I405:N405">I406</f>
        <v>400</v>
      </c>
      <c r="J405" s="36">
        <f t="shared" si="197"/>
        <v>0</v>
      </c>
      <c r="K405" s="36">
        <f t="shared" si="197"/>
        <v>445.8</v>
      </c>
      <c r="L405" s="36">
        <f t="shared" si="197"/>
        <v>0</v>
      </c>
      <c r="M405" s="36">
        <f t="shared" si="197"/>
        <v>445.8</v>
      </c>
      <c r="N405" s="36">
        <f t="shared" si="197"/>
        <v>0</v>
      </c>
    </row>
    <row r="406" spans="1:14" s="262" customFormat="1" ht="28.5">
      <c r="A406" s="94" t="s">
        <v>744</v>
      </c>
      <c r="B406" s="269">
        <v>110</v>
      </c>
      <c r="C406" s="93" t="s">
        <v>89</v>
      </c>
      <c r="D406" s="67" t="s">
        <v>186</v>
      </c>
      <c r="E406" s="67" t="s">
        <v>131</v>
      </c>
      <c r="F406" s="67" t="s">
        <v>146</v>
      </c>
      <c r="G406" s="67" t="s">
        <v>149</v>
      </c>
      <c r="H406" s="67"/>
      <c r="I406" s="36">
        <f aca="true" t="shared" si="198" ref="I406:N406">I407+I409+I411</f>
        <v>400</v>
      </c>
      <c r="J406" s="36">
        <f t="shared" si="198"/>
        <v>0</v>
      </c>
      <c r="K406" s="36">
        <f t="shared" si="198"/>
        <v>445.8</v>
      </c>
      <c r="L406" s="36">
        <f t="shared" si="198"/>
        <v>0</v>
      </c>
      <c r="M406" s="36">
        <f t="shared" si="198"/>
        <v>445.8</v>
      </c>
      <c r="N406" s="36">
        <f t="shared" si="198"/>
        <v>0</v>
      </c>
    </row>
    <row r="407" spans="1:14" s="153" customFormat="1" ht="45">
      <c r="A407" s="104" t="s">
        <v>801</v>
      </c>
      <c r="B407" s="264">
        <v>110</v>
      </c>
      <c r="C407" s="97" t="s">
        <v>89</v>
      </c>
      <c r="D407" s="96" t="s">
        <v>186</v>
      </c>
      <c r="E407" s="96" t="s">
        <v>131</v>
      </c>
      <c r="F407" s="96" t="s">
        <v>146</v>
      </c>
      <c r="G407" s="96" t="s">
        <v>196</v>
      </c>
      <c r="H407" s="96"/>
      <c r="I407" s="74">
        <f aca="true" t="shared" si="199" ref="I407:N407">I408</f>
        <v>347</v>
      </c>
      <c r="J407" s="74">
        <f t="shared" si="199"/>
        <v>0</v>
      </c>
      <c r="K407" s="74">
        <f t="shared" si="199"/>
        <v>392.8</v>
      </c>
      <c r="L407" s="74">
        <f t="shared" si="199"/>
        <v>0</v>
      </c>
      <c r="M407" s="74">
        <f t="shared" si="199"/>
        <v>392.8</v>
      </c>
      <c r="N407" s="74">
        <f t="shared" si="199"/>
        <v>0</v>
      </c>
    </row>
    <row r="408" spans="1:14" s="153" customFormat="1" ht="30">
      <c r="A408" s="104" t="s">
        <v>675</v>
      </c>
      <c r="B408" s="264">
        <v>110</v>
      </c>
      <c r="C408" s="97" t="s">
        <v>89</v>
      </c>
      <c r="D408" s="96" t="s">
        <v>186</v>
      </c>
      <c r="E408" s="96" t="s">
        <v>131</v>
      </c>
      <c r="F408" s="96" t="s">
        <v>146</v>
      </c>
      <c r="G408" s="96" t="s">
        <v>196</v>
      </c>
      <c r="H408" s="96" t="s">
        <v>676</v>
      </c>
      <c r="I408" s="74">
        <f>400-53</f>
        <v>347</v>
      </c>
      <c r="J408" s="74"/>
      <c r="K408" s="74">
        <v>392.8</v>
      </c>
      <c r="L408" s="74"/>
      <c r="M408" s="74">
        <v>392.8</v>
      </c>
      <c r="N408" s="74"/>
    </row>
    <row r="409" spans="1:14" s="153" customFormat="1" ht="15">
      <c r="A409" s="104" t="s">
        <v>194</v>
      </c>
      <c r="B409" s="264">
        <v>110</v>
      </c>
      <c r="C409" s="97" t="s">
        <v>89</v>
      </c>
      <c r="D409" s="96" t="s">
        <v>186</v>
      </c>
      <c r="E409" s="96" t="s">
        <v>131</v>
      </c>
      <c r="F409" s="96" t="s">
        <v>146</v>
      </c>
      <c r="G409" s="96" t="s">
        <v>195</v>
      </c>
      <c r="H409" s="96"/>
      <c r="I409" s="74">
        <f aca="true" t="shared" si="200" ref="I409:N409">I410</f>
        <v>53</v>
      </c>
      <c r="J409" s="74">
        <f t="shared" si="200"/>
        <v>0</v>
      </c>
      <c r="K409" s="74">
        <f t="shared" si="200"/>
        <v>53</v>
      </c>
      <c r="L409" s="74">
        <f t="shared" si="200"/>
        <v>0</v>
      </c>
      <c r="M409" s="74">
        <f t="shared" si="200"/>
        <v>53</v>
      </c>
      <c r="N409" s="74">
        <f t="shared" si="200"/>
        <v>0</v>
      </c>
    </row>
    <row r="410" spans="1:14" s="153" customFormat="1" ht="30">
      <c r="A410" s="104" t="s">
        <v>675</v>
      </c>
      <c r="B410" s="264">
        <v>110</v>
      </c>
      <c r="C410" s="97" t="s">
        <v>89</v>
      </c>
      <c r="D410" s="96" t="s">
        <v>186</v>
      </c>
      <c r="E410" s="96" t="s">
        <v>131</v>
      </c>
      <c r="F410" s="96" t="s">
        <v>146</v>
      </c>
      <c r="G410" s="96" t="s">
        <v>195</v>
      </c>
      <c r="H410" s="96" t="s">
        <v>676</v>
      </c>
      <c r="I410" s="74">
        <v>53</v>
      </c>
      <c r="J410" s="74"/>
      <c r="K410" s="74">
        <v>53</v>
      </c>
      <c r="L410" s="74"/>
      <c r="M410" s="74">
        <v>53</v>
      </c>
      <c r="N410" s="74"/>
    </row>
    <row r="411" spans="1:14" s="153" customFormat="1" ht="18.75" customHeight="1" hidden="1">
      <c r="A411" s="104" t="s">
        <v>1046</v>
      </c>
      <c r="B411" s="264">
        <v>110</v>
      </c>
      <c r="C411" s="97" t="s">
        <v>89</v>
      </c>
      <c r="D411" s="96" t="s">
        <v>186</v>
      </c>
      <c r="E411" s="96" t="s">
        <v>131</v>
      </c>
      <c r="F411" s="96" t="s">
        <v>146</v>
      </c>
      <c r="G411" s="96" t="s">
        <v>1047</v>
      </c>
      <c r="H411" s="96"/>
      <c r="I411" s="74">
        <f aca="true" t="shared" si="201" ref="I411:N411">I412</f>
        <v>0</v>
      </c>
      <c r="J411" s="74">
        <f t="shared" si="201"/>
        <v>0</v>
      </c>
      <c r="K411" s="74">
        <f t="shared" si="201"/>
        <v>0</v>
      </c>
      <c r="L411" s="74">
        <f t="shared" si="201"/>
        <v>0</v>
      </c>
      <c r="M411" s="74">
        <f t="shared" si="201"/>
        <v>0</v>
      </c>
      <c r="N411" s="74">
        <f t="shared" si="201"/>
        <v>0</v>
      </c>
    </row>
    <row r="412" spans="1:14" s="153" customFormat="1" ht="36" customHeight="1" hidden="1">
      <c r="A412" s="104" t="s">
        <v>675</v>
      </c>
      <c r="B412" s="264">
        <v>110</v>
      </c>
      <c r="C412" s="97" t="s">
        <v>89</v>
      </c>
      <c r="D412" s="96" t="s">
        <v>186</v>
      </c>
      <c r="E412" s="96" t="s">
        <v>131</v>
      </c>
      <c r="F412" s="96" t="s">
        <v>146</v>
      </c>
      <c r="G412" s="96" t="s">
        <v>1047</v>
      </c>
      <c r="H412" s="96" t="s">
        <v>676</v>
      </c>
      <c r="I412" s="74"/>
      <c r="J412" s="74"/>
      <c r="K412" s="74"/>
      <c r="L412" s="74"/>
      <c r="M412" s="74"/>
      <c r="N412" s="74"/>
    </row>
    <row r="413" spans="1:14" s="153" customFormat="1" ht="42.75">
      <c r="A413" s="94" t="s">
        <v>199</v>
      </c>
      <c r="B413" s="269">
        <v>110</v>
      </c>
      <c r="C413" s="93" t="s">
        <v>89</v>
      </c>
      <c r="D413" s="67" t="s">
        <v>186</v>
      </c>
      <c r="E413" s="67" t="s">
        <v>133</v>
      </c>
      <c r="F413" s="67" t="s">
        <v>148</v>
      </c>
      <c r="G413" s="67" t="s">
        <v>149</v>
      </c>
      <c r="H413" s="96"/>
      <c r="I413" s="36">
        <f aca="true" t="shared" si="202" ref="I413:N415">I414</f>
        <v>83509.2</v>
      </c>
      <c r="J413" s="36">
        <f t="shared" si="202"/>
        <v>0</v>
      </c>
      <c r="K413" s="36">
        <f t="shared" si="202"/>
        <v>84845.8</v>
      </c>
      <c r="L413" s="36">
        <f t="shared" si="202"/>
        <v>0</v>
      </c>
      <c r="M413" s="36">
        <f t="shared" si="202"/>
        <v>87283.1</v>
      </c>
      <c r="N413" s="36">
        <f t="shared" si="202"/>
        <v>0</v>
      </c>
    </row>
    <row r="414" spans="1:14" s="153" customFormat="1" ht="42.75">
      <c r="A414" s="107" t="s">
        <v>820</v>
      </c>
      <c r="B414" s="269">
        <v>110</v>
      </c>
      <c r="C414" s="93" t="s">
        <v>89</v>
      </c>
      <c r="D414" s="67" t="s">
        <v>186</v>
      </c>
      <c r="E414" s="67" t="s">
        <v>133</v>
      </c>
      <c r="F414" s="67" t="s">
        <v>146</v>
      </c>
      <c r="G414" s="67" t="s">
        <v>149</v>
      </c>
      <c r="H414" s="96"/>
      <c r="I414" s="36">
        <f t="shared" si="202"/>
        <v>83509.2</v>
      </c>
      <c r="J414" s="36">
        <f t="shared" si="202"/>
        <v>0</v>
      </c>
      <c r="K414" s="36">
        <f t="shared" si="202"/>
        <v>84845.8</v>
      </c>
      <c r="L414" s="36">
        <f t="shared" si="202"/>
        <v>0</v>
      </c>
      <c r="M414" s="36">
        <f t="shared" si="202"/>
        <v>87283.1</v>
      </c>
      <c r="N414" s="36">
        <f t="shared" si="202"/>
        <v>0</v>
      </c>
    </row>
    <row r="415" spans="1:14" s="153" customFormat="1" ht="15">
      <c r="A415" s="104" t="s">
        <v>192</v>
      </c>
      <c r="B415" s="264">
        <v>110</v>
      </c>
      <c r="C415" s="97" t="s">
        <v>89</v>
      </c>
      <c r="D415" s="96" t="s">
        <v>186</v>
      </c>
      <c r="E415" s="96" t="s">
        <v>133</v>
      </c>
      <c r="F415" s="96" t="s">
        <v>146</v>
      </c>
      <c r="G415" s="96" t="s">
        <v>193</v>
      </c>
      <c r="H415" s="96"/>
      <c r="I415" s="74">
        <f t="shared" si="202"/>
        <v>83509.2</v>
      </c>
      <c r="J415" s="74">
        <f t="shared" si="202"/>
        <v>0</v>
      </c>
      <c r="K415" s="74">
        <f t="shared" si="202"/>
        <v>84845.8</v>
      </c>
      <c r="L415" s="74">
        <f t="shared" si="202"/>
        <v>0</v>
      </c>
      <c r="M415" s="74">
        <f t="shared" si="202"/>
        <v>87283.1</v>
      </c>
      <c r="N415" s="74">
        <f t="shared" si="202"/>
        <v>0</v>
      </c>
    </row>
    <row r="416" spans="1:14" s="153" customFormat="1" ht="30">
      <c r="A416" s="99" t="s">
        <v>675</v>
      </c>
      <c r="B416" s="406">
        <v>110</v>
      </c>
      <c r="C416" s="407" t="s">
        <v>89</v>
      </c>
      <c r="D416" s="408" t="s">
        <v>186</v>
      </c>
      <c r="E416" s="408" t="s">
        <v>133</v>
      </c>
      <c r="F416" s="408" t="s">
        <v>146</v>
      </c>
      <c r="G416" s="408" t="s">
        <v>193</v>
      </c>
      <c r="H416" s="408" t="s">
        <v>676</v>
      </c>
      <c r="I416" s="405">
        <f>89121-5630.6+18.8</f>
        <v>83509.2</v>
      </c>
      <c r="J416" s="405"/>
      <c r="K416" s="405">
        <f>90810.1-5973.7+9.4</f>
        <v>84845.8</v>
      </c>
      <c r="L416" s="405"/>
      <c r="M416" s="405">
        <f>93442.5-6161.7+2.3</f>
        <v>87283.1</v>
      </c>
      <c r="N416" s="405"/>
    </row>
    <row r="417" spans="1:14" s="153" customFormat="1" ht="31.5" customHeight="1">
      <c r="A417" s="124" t="s">
        <v>221</v>
      </c>
      <c r="B417" s="258">
        <v>110</v>
      </c>
      <c r="C417" s="93" t="s">
        <v>89</v>
      </c>
      <c r="D417" s="93" t="s">
        <v>222</v>
      </c>
      <c r="E417" s="93" t="s">
        <v>147</v>
      </c>
      <c r="F417" s="93" t="s">
        <v>148</v>
      </c>
      <c r="G417" s="93" t="s">
        <v>149</v>
      </c>
      <c r="H417" s="67"/>
      <c r="I417" s="36">
        <f aca="true" t="shared" si="203" ref="I417:J420">I418</f>
        <v>5611.8</v>
      </c>
      <c r="J417" s="36">
        <f t="shared" si="203"/>
        <v>0</v>
      </c>
      <c r="K417" s="36">
        <f aca="true" t="shared" si="204" ref="K417:N420">K418</f>
        <v>5964.3</v>
      </c>
      <c r="L417" s="36">
        <f t="shared" si="204"/>
        <v>0</v>
      </c>
      <c r="M417" s="36">
        <f t="shared" si="204"/>
        <v>6159.4</v>
      </c>
      <c r="N417" s="36">
        <f t="shared" si="204"/>
        <v>0</v>
      </c>
    </row>
    <row r="418" spans="1:14" s="153" customFormat="1" ht="28.5">
      <c r="A418" s="124" t="s">
        <v>467</v>
      </c>
      <c r="B418" s="258">
        <v>110</v>
      </c>
      <c r="C418" s="93" t="s">
        <v>89</v>
      </c>
      <c r="D418" s="93" t="s">
        <v>222</v>
      </c>
      <c r="E418" s="93" t="s">
        <v>133</v>
      </c>
      <c r="F418" s="93" t="s">
        <v>148</v>
      </c>
      <c r="G418" s="93" t="s">
        <v>149</v>
      </c>
      <c r="H418" s="67"/>
      <c r="I418" s="36">
        <f t="shared" si="203"/>
        <v>5611.8</v>
      </c>
      <c r="J418" s="36">
        <f t="shared" si="203"/>
        <v>0</v>
      </c>
      <c r="K418" s="36">
        <f t="shared" si="204"/>
        <v>5964.3</v>
      </c>
      <c r="L418" s="36">
        <f t="shared" si="204"/>
        <v>0</v>
      </c>
      <c r="M418" s="36">
        <f t="shared" si="204"/>
        <v>6159.4</v>
      </c>
      <c r="N418" s="36">
        <f t="shared" si="204"/>
        <v>0</v>
      </c>
    </row>
    <row r="419" spans="1:14" s="153" customFormat="1" ht="28.5">
      <c r="A419" s="122" t="s">
        <v>257</v>
      </c>
      <c r="B419" s="258">
        <v>110</v>
      </c>
      <c r="C419" s="93" t="s">
        <v>89</v>
      </c>
      <c r="D419" s="93" t="s">
        <v>222</v>
      </c>
      <c r="E419" s="93" t="s">
        <v>133</v>
      </c>
      <c r="F419" s="93" t="s">
        <v>146</v>
      </c>
      <c r="G419" s="93" t="s">
        <v>149</v>
      </c>
      <c r="H419" s="67"/>
      <c r="I419" s="36">
        <f t="shared" si="203"/>
        <v>5611.8</v>
      </c>
      <c r="J419" s="36">
        <f t="shared" si="203"/>
        <v>0</v>
      </c>
      <c r="K419" s="36">
        <f t="shared" si="204"/>
        <v>5964.3</v>
      </c>
      <c r="L419" s="36">
        <f t="shared" si="204"/>
        <v>0</v>
      </c>
      <c r="M419" s="36">
        <f t="shared" si="204"/>
        <v>6159.4</v>
      </c>
      <c r="N419" s="36">
        <f t="shared" si="204"/>
        <v>0</v>
      </c>
    </row>
    <row r="420" spans="1:14" s="153" customFormat="1" ht="30">
      <c r="A420" s="106" t="s">
        <v>988</v>
      </c>
      <c r="B420" s="261">
        <v>110</v>
      </c>
      <c r="C420" s="97" t="s">
        <v>89</v>
      </c>
      <c r="D420" s="97" t="s">
        <v>222</v>
      </c>
      <c r="E420" s="97" t="s">
        <v>133</v>
      </c>
      <c r="F420" s="97" t="s">
        <v>146</v>
      </c>
      <c r="G420" s="97" t="s">
        <v>986</v>
      </c>
      <c r="H420" s="96"/>
      <c r="I420" s="74">
        <f t="shared" si="203"/>
        <v>5611.8</v>
      </c>
      <c r="J420" s="74">
        <f t="shared" si="203"/>
        <v>0</v>
      </c>
      <c r="K420" s="74">
        <f t="shared" si="204"/>
        <v>5964.3</v>
      </c>
      <c r="L420" s="74">
        <f t="shared" si="204"/>
        <v>0</v>
      </c>
      <c r="M420" s="74">
        <f t="shared" si="204"/>
        <v>6159.4</v>
      </c>
      <c r="N420" s="74">
        <f t="shared" si="204"/>
        <v>0</v>
      </c>
    </row>
    <row r="421" spans="1:14" s="153" customFormat="1" ht="30">
      <c r="A421" s="108" t="s">
        <v>675</v>
      </c>
      <c r="B421" s="261">
        <v>110</v>
      </c>
      <c r="C421" s="97" t="s">
        <v>89</v>
      </c>
      <c r="D421" s="97" t="s">
        <v>222</v>
      </c>
      <c r="E421" s="97" t="s">
        <v>133</v>
      </c>
      <c r="F421" s="97" t="s">
        <v>146</v>
      </c>
      <c r="G421" s="97" t="s">
        <v>986</v>
      </c>
      <c r="H421" s="96" t="s">
        <v>676</v>
      </c>
      <c r="I421" s="74">
        <f>5630.6-18.8</f>
        <v>5611.8</v>
      </c>
      <c r="J421" s="74"/>
      <c r="K421" s="74">
        <f>5973.7-9.4</f>
        <v>5964.3</v>
      </c>
      <c r="L421" s="74"/>
      <c r="M421" s="74">
        <f>6161.7-2.3</f>
        <v>6159.4</v>
      </c>
      <c r="N421" s="74"/>
    </row>
    <row r="422" spans="1:14" s="259" customFormat="1" ht="14.25" hidden="1">
      <c r="A422" s="124" t="s">
        <v>419</v>
      </c>
      <c r="B422" s="269">
        <v>110</v>
      </c>
      <c r="C422" s="93" t="s">
        <v>89</v>
      </c>
      <c r="D422" s="67" t="s">
        <v>420</v>
      </c>
      <c r="E422" s="67" t="s">
        <v>147</v>
      </c>
      <c r="F422" s="67" t="s">
        <v>148</v>
      </c>
      <c r="G422" s="67" t="s">
        <v>149</v>
      </c>
      <c r="H422" s="67"/>
      <c r="I422" s="36">
        <f aca="true" t="shared" si="205" ref="I422:J425">I423</f>
        <v>0</v>
      </c>
      <c r="J422" s="36">
        <f t="shared" si="205"/>
        <v>0</v>
      </c>
      <c r="K422" s="36">
        <f aca="true" t="shared" si="206" ref="K422:N425">K423</f>
        <v>0</v>
      </c>
      <c r="L422" s="36">
        <f t="shared" si="206"/>
        <v>0</v>
      </c>
      <c r="M422" s="36">
        <f t="shared" si="206"/>
        <v>0</v>
      </c>
      <c r="N422" s="36">
        <f t="shared" si="206"/>
        <v>0</v>
      </c>
    </row>
    <row r="423" spans="1:14" s="259" customFormat="1" ht="14.25" hidden="1">
      <c r="A423" s="121" t="s">
        <v>394</v>
      </c>
      <c r="B423" s="258">
        <v>110</v>
      </c>
      <c r="C423" s="93" t="s">
        <v>89</v>
      </c>
      <c r="D423" s="67" t="s">
        <v>420</v>
      </c>
      <c r="E423" s="67" t="s">
        <v>325</v>
      </c>
      <c r="F423" s="67" t="s">
        <v>148</v>
      </c>
      <c r="G423" s="67" t="s">
        <v>149</v>
      </c>
      <c r="H423" s="67"/>
      <c r="I423" s="36">
        <f t="shared" si="205"/>
        <v>0</v>
      </c>
      <c r="J423" s="36">
        <f t="shared" si="205"/>
        <v>0</v>
      </c>
      <c r="K423" s="36">
        <f t="shared" si="206"/>
        <v>0</v>
      </c>
      <c r="L423" s="36">
        <f t="shared" si="206"/>
        <v>0</v>
      </c>
      <c r="M423" s="36">
        <f t="shared" si="206"/>
        <v>0</v>
      </c>
      <c r="N423" s="36">
        <f t="shared" si="206"/>
        <v>0</v>
      </c>
    </row>
    <row r="424" spans="1:14" s="259" customFormat="1" ht="25.5" customHeight="1" hidden="1">
      <c r="A424" s="122" t="s">
        <v>394</v>
      </c>
      <c r="B424" s="258">
        <v>110</v>
      </c>
      <c r="C424" s="93" t="s">
        <v>89</v>
      </c>
      <c r="D424" s="67" t="s">
        <v>420</v>
      </c>
      <c r="E424" s="67" t="s">
        <v>325</v>
      </c>
      <c r="F424" s="67" t="s">
        <v>146</v>
      </c>
      <c r="G424" s="67" t="s">
        <v>149</v>
      </c>
      <c r="H424" s="67"/>
      <c r="I424" s="36">
        <f t="shared" si="205"/>
        <v>0</v>
      </c>
      <c r="J424" s="36">
        <f t="shared" si="205"/>
        <v>0</v>
      </c>
      <c r="K424" s="36">
        <f t="shared" si="206"/>
        <v>0</v>
      </c>
      <c r="L424" s="36">
        <f t="shared" si="206"/>
        <v>0</v>
      </c>
      <c r="M424" s="36">
        <f t="shared" si="206"/>
        <v>0</v>
      </c>
      <c r="N424" s="36">
        <f t="shared" si="206"/>
        <v>0</v>
      </c>
    </row>
    <row r="425" spans="1:14" s="259" customFormat="1" ht="26.25" customHeight="1" hidden="1">
      <c r="A425" s="108" t="s">
        <v>200</v>
      </c>
      <c r="B425" s="261">
        <v>110</v>
      </c>
      <c r="C425" s="97" t="s">
        <v>89</v>
      </c>
      <c r="D425" s="96" t="s">
        <v>420</v>
      </c>
      <c r="E425" s="96" t="s">
        <v>325</v>
      </c>
      <c r="F425" s="96" t="s">
        <v>146</v>
      </c>
      <c r="G425" s="96" t="s">
        <v>201</v>
      </c>
      <c r="H425" s="96"/>
      <c r="I425" s="74">
        <f t="shared" si="205"/>
        <v>0</v>
      </c>
      <c r="J425" s="74">
        <f t="shared" si="205"/>
        <v>0</v>
      </c>
      <c r="K425" s="74">
        <f t="shared" si="206"/>
        <v>0</v>
      </c>
      <c r="L425" s="74">
        <f t="shared" si="206"/>
        <v>0</v>
      </c>
      <c r="M425" s="74">
        <f t="shared" si="206"/>
        <v>0</v>
      </c>
      <c r="N425" s="74">
        <f t="shared" si="206"/>
        <v>0</v>
      </c>
    </row>
    <row r="426" spans="1:14" s="259" customFormat="1" ht="27.75" customHeight="1" hidden="1">
      <c r="A426" s="108" t="s">
        <v>675</v>
      </c>
      <c r="B426" s="261">
        <v>110</v>
      </c>
      <c r="C426" s="97" t="s">
        <v>89</v>
      </c>
      <c r="D426" s="96" t="s">
        <v>420</v>
      </c>
      <c r="E426" s="96" t="s">
        <v>325</v>
      </c>
      <c r="F426" s="96" t="s">
        <v>146</v>
      </c>
      <c r="G426" s="96" t="s">
        <v>201</v>
      </c>
      <c r="H426" s="96" t="s">
        <v>676</v>
      </c>
      <c r="I426" s="74"/>
      <c r="J426" s="74"/>
      <c r="K426" s="74">
        <f>2571.2-2571.2</f>
        <v>0</v>
      </c>
      <c r="L426" s="74"/>
      <c r="M426" s="74">
        <f>4401-4401</f>
        <v>0</v>
      </c>
      <c r="N426" s="74"/>
    </row>
    <row r="427" spans="1:14" s="259" customFormat="1" ht="14.25">
      <c r="A427" s="124" t="s">
        <v>92</v>
      </c>
      <c r="B427" s="258" t="s">
        <v>23</v>
      </c>
      <c r="C427" s="93" t="s">
        <v>93</v>
      </c>
      <c r="D427" s="67"/>
      <c r="E427" s="67"/>
      <c r="F427" s="67"/>
      <c r="G427" s="67"/>
      <c r="H427" s="67"/>
      <c r="I427" s="36">
        <f aca="true" t="shared" si="207" ref="I427:N427">I428</f>
        <v>667.6</v>
      </c>
      <c r="J427" s="36">
        <f t="shared" si="207"/>
        <v>0</v>
      </c>
      <c r="K427" s="36">
        <f t="shared" si="207"/>
        <v>701.6</v>
      </c>
      <c r="L427" s="36">
        <f t="shared" si="207"/>
        <v>0</v>
      </c>
      <c r="M427" s="36">
        <f t="shared" si="207"/>
        <v>721.6</v>
      </c>
      <c r="N427" s="36">
        <f t="shared" si="207"/>
        <v>0</v>
      </c>
    </row>
    <row r="428" spans="1:14" s="259" customFormat="1" ht="28.5">
      <c r="A428" s="107" t="s">
        <v>750</v>
      </c>
      <c r="B428" s="258" t="s">
        <v>23</v>
      </c>
      <c r="C428" s="93" t="s">
        <v>93</v>
      </c>
      <c r="D428" s="67" t="s">
        <v>281</v>
      </c>
      <c r="E428" s="67" t="s">
        <v>147</v>
      </c>
      <c r="F428" s="67" t="s">
        <v>148</v>
      </c>
      <c r="G428" s="67" t="s">
        <v>149</v>
      </c>
      <c r="H428" s="67"/>
      <c r="I428" s="36">
        <f aca="true" t="shared" si="208" ref="I428:N428">I429+I449</f>
        <v>667.6</v>
      </c>
      <c r="J428" s="36">
        <f t="shared" si="208"/>
        <v>0</v>
      </c>
      <c r="K428" s="36">
        <f t="shared" si="208"/>
        <v>701.6</v>
      </c>
      <c r="L428" s="36">
        <f t="shared" si="208"/>
        <v>0</v>
      </c>
      <c r="M428" s="36">
        <f t="shared" si="208"/>
        <v>721.6</v>
      </c>
      <c r="N428" s="36">
        <f t="shared" si="208"/>
        <v>0</v>
      </c>
    </row>
    <row r="429" spans="1:14" s="259" customFormat="1" ht="28.5">
      <c r="A429" s="107" t="s">
        <v>752</v>
      </c>
      <c r="B429" s="258" t="s">
        <v>23</v>
      </c>
      <c r="C429" s="93" t="s">
        <v>93</v>
      </c>
      <c r="D429" s="67" t="s">
        <v>281</v>
      </c>
      <c r="E429" s="67" t="s">
        <v>130</v>
      </c>
      <c r="F429" s="67" t="s">
        <v>148</v>
      </c>
      <c r="G429" s="67" t="s">
        <v>149</v>
      </c>
      <c r="H429" s="67"/>
      <c r="I429" s="36">
        <f aca="true" t="shared" si="209" ref="I429:N429">I430+I433+I438+I441+I444</f>
        <v>630.6</v>
      </c>
      <c r="J429" s="36">
        <f t="shared" si="209"/>
        <v>0</v>
      </c>
      <c r="K429" s="36">
        <f t="shared" si="209"/>
        <v>664.6</v>
      </c>
      <c r="L429" s="36">
        <f t="shared" si="209"/>
        <v>0</v>
      </c>
      <c r="M429" s="36">
        <f t="shared" si="209"/>
        <v>684.6</v>
      </c>
      <c r="N429" s="36">
        <f t="shared" si="209"/>
        <v>0</v>
      </c>
    </row>
    <row r="430" spans="1:14" s="259" customFormat="1" ht="28.5">
      <c r="A430" s="107" t="s">
        <v>751</v>
      </c>
      <c r="B430" s="258" t="s">
        <v>23</v>
      </c>
      <c r="C430" s="93" t="s">
        <v>93</v>
      </c>
      <c r="D430" s="67" t="s">
        <v>281</v>
      </c>
      <c r="E430" s="67" t="s">
        <v>130</v>
      </c>
      <c r="F430" s="67" t="s">
        <v>146</v>
      </c>
      <c r="G430" s="67" t="s">
        <v>149</v>
      </c>
      <c r="H430" s="67"/>
      <c r="I430" s="36">
        <f aca="true" t="shared" si="210" ref="I430:N431">I431</f>
        <v>120</v>
      </c>
      <c r="J430" s="36">
        <f t="shared" si="210"/>
        <v>0</v>
      </c>
      <c r="K430" s="36">
        <f t="shared" si="210"/>
        <v>150</v>
      </c>
      <c r="L430" s="36">
        <f t="shared" si="210"/>
        <v>0</v>
      </c>
      <c r="M430" s="36">
        <f t="shared" si="210"/>
        <v>170</v>
      </c>
      <c r="N430" s="36">
        <f t="shared" si="210"/>
        <v>0</v>
      </c>
    </row>
    <row r="431" spans="1:14" s="259" customFormat="1" ht="45">
      <c r="A431" s="112" t="s">
        <v>815</v>
      </c>
      <c r="B431" s="261" t="s">
        <v>23</v>
      </c>
      <c r="C431" s="97" t="s">
        <v>93</v>
      </c>
      <c r="D431" s="96" t="s">
        <v>281</v>
      </c>
      <c r="E431" s="96" t="s">
        <v>130</v>
      </c>
      <c r="F431" s="96" t="s">
        <v>146</v>
      </c>
      <c r="G431" s="96" t="s">
        <v>499</v>
      </c>
      <c r="H431" s="96"/>
      <c r="I431" s="74">
        <f t="shared" si="210"/>
        <v>120</v>
      </c>
      <c r="J431" s="74">
        <f t="shared" si="210"/>
        <v>0</v>
      </c>
      <c r="K431" s="74">
        <f t="shared" si="210"/>
        <v>150</v>
      </c>
      <c r="L431" s="74">
        <f t="shared" si="210"/>
        <v>0</v>
      </c>
      <c r="M431" s="74">
        <f t="shared" si="210"/>
        <v>170</v>
      </c>
      <c r="N431" s="74">
        <f t="shared" si="210"/>
        <v>0</v>
      </c>
    </row>
    <row r="432" spans="1:14" s="259" customFormat="1" ht="15">
      <c r="A432" s="108" t="s">
        <v>677</v>
      </c>
      <c r="B432" s="261" t="s">
        <v>23</v>
      </c>
      <c r="C432" s="97" t="s">
        <v>93</v>
      </c>
      <c r="D432" s="96" t="s">
        <v>281</v>
      </c>
      <c r="E432" s="96" t="s">
        <v>130</v>
      </c>
      <c r="F432" s="96" t="s">
        <v>146</v>
      </c>
      <c r="G432" s="96" t="s">
        <v>499</v>
      </c>
      <c r="H432" s="96" t="s">
        <v>678</v>
      </c>
      <c r="I432" s="74">
        <v>120</v>
      </c>
      <c r="J432" s="74"/>
      <c r="K432" s="74">
        <v>150</v>
      </c>
      <c r="L432" s="74"/>
      <c r="M432" s="74">
        <v>170</v>
      </c>
      <c r="N432" s="74"/>
    </row>
    <row r="433" spans="1:14" s="259" customFormat="1" ht="28.5">
      <c r="A433" s="113" t="s">
        <v>806</v>
      </c>
      <c r="B433" s="258" t="s">
        <v>23</v>
      </c>
      <c r="C433" s="93" t="s">
        <v>93</v>
      </c>
      <c r="D433" s="67" t="s">
        <v>281</v>
      </c>
      <c r="E433" s="67" t="s">
        <v>130</v>
      </c>
      <c r="F433" s="67" t="s">
        <v>159</v>
      </c>
      <c r="G433" s="67" t="s">
        <v>149</v>
      </c>
      <c r="H433" s="67"/>
      <c r="I433" s="36">
        <f aca="true" t="shared" si="211" ref="I433:N433">I434+I436</f>
        <v>323.6</v>
      </c>
      <c r="J433" s="36">
        <f t="shared" si="211"/>
        <v>0</v>
      </c>
      <c r="K433" s="36">
        <f t="shared" si="211"/>
        <v>323.6</v>
      </c>
      <c r="L433" s="36">
        <f t="shared" si="211"/>
        <v>0</v>
      </c>
      <c r="M433" s="36">
        <f t="shared" si="211"/>
        <v>323.6</v>
      </c>
      <c r="N433" s="36">
        <f t="shared" si="211"/>
        <v>0</v>
      </c>
    </row>
    <row r="434" spans="1:14" s="259" customFormat="1" ht="45">
      <c r="A434" s="108" t="s">
        <v>501</v>
      </c>
      <c r="B434" s="261" t="s">
        <v>23</v>
      </c>
      <c r="C434" s="97" t="s">
        <v>93</v>
      </c>
      <c r="D434" s="96" t="s">
        <v>281</v>
      </c>
      <c r="E434" s="96" t="s">
        <v>130</v>
      </c>
      <c r="F434" s="96" t="s">
        <v>159</v>
      </c>
      <c r="G434" s="96" t="s">
        <v>500</v>
      </c>
      <c r="H434" s="96"/>
      <c r="I434" s="74">
        <f aca="true" t="shared" si="212" ref="I434:N434">I435</f>
        <v>323.6</v>
      </c>
      <c r="J434" s="74">
        <f t="shared" si="212"/>
        <v>0</v>
      </c>
      <c r="K434" s="74">
        <f t="shared" si="212"/>
        <v>323.6</v>
      </c>
      <c r="L434" s="74">
        <f t="shared" si="212"/>
        <v>0</v>
      </c>
      <c r="M434" s="74">
        <f t="shared" si="212"/>
        <v>323.6</v>
      </c>
      <c r="N434" s="74">
        <f t="shared" si="212"/>
        <v>0</v>
      </c>
    </row>
    <row r="435" spans="1:14" s="259" customFormat="1" ht="15">
      <c r="A435" s="108" t="s">
        <v>679</v>
      </c>
      <c r="B435" s="261" t="s">
        <v>23</v>
      </c>
      <c r="C435" s="97" t="s">
        <v>93</v>
      </c>
      <c r="D435" s="96" t="s">
        <v>281</v>
      </c>
      <c r="E435" s="96" t="s">
        <v>130</v>
      </c>
      <c r="F435" s="96" t="s">
        <v>159</v>
      </c>
      <c r="G435" s="96" t="s">
        <v>500</v>
      </c>
      <c r="H435" s="96" t="s">
        <v>678</v>
      </c>
      <c r="I435" s="74">
        <v>323.6</v>
      </c>
      <c r="J435" s="74"/>
      <c r="K435" s="74">
        <v>323.6</v>
      </c>
      <c r="L435" s="74"/>
      <c r="M435" s="74">
        <v>323.6</v>
      </c>
      <c r="N435" s="74"/>
    </row>
    <row r="436" spans="1:14" s="259" customFormat="1" ht="45" hidden="1">
      <c r="A436" s="108" t="s">
        <v>481</v>
      </c>
      <c r="B436" s="261">
        <v>110</v>
      </c>
      <c r="C436" s="97" t="s">
        <v>93</v>
      </c>
      <c r="D436" s="96" t="s">
        <v>281</v>
      </c>
      <c r="E436" s="96" t="s">
        <v>130</v>
      </c>
      <c r="F436" s="96" t="s">
        <v>159</v>
      </c>
      <c r="G436" s="96" t="s">
        <v>711</v>
      </c>
      <c r="H436" s="96"/>
      <c r="I436" s="74">
        <f aca="true" t="shared" si="213" ref="I436:N436">I437</f>
        <v>0</v>
      </c>
      <c r="J436" s="74">
        <f t="shared" si="213"/>
        <v>0</v>
      </c>
      <c r="K436" s="74">
        <f t="shared" si="213"/>
        <v>0</v>
      </c>
      <c r="L436" s="74">
        <f t="shared" si="213"/>
        <v>0</v>
      </c>
      <c r="M436" s="74">
        <f t="shared" si="213"/>
        <v>0</v>
      </c>
      <c r="N436" s="74">
        <f t="shared" si="213"/>
        <v>0</v>
      </c>
    </row>
    <row r="437" spans="1:14" s="259" customFormat="1" ht="15" hidden="1">
      <c r="A437" s="108" t="s">
        <v>679</v>
      </c>
      <c r="B437" s="261">
        <v>110</v>
      </c>
      <c r="C437" s="97" t="s">
        <v>93</v>
      </c>
      <c r="D437" s="96" t="s">
        <v>281</v>
      </c>
      <c r="E437" s="96" t="s">
        <v>130</v>
      </c>
      <c r="F437" s="96" t="s">
        <v>159</v>
      </c>
      <c r="G437" s="96" t="s">
        <v>711</v>
      </c>
      <c r="H437" s="261">
        <v>500</v>
      </c>
      <c r="I437" s="74"/>
      <c r="J437" s="74"/>
      <c r="K437" s="74"/>
      <c r="L437" s="74"/>
      <c r="M437" s="74"/>
      <c r="N437" s="74"/>
    </row>
    <row r="438" spans="1:14" s="259" customFormat="1" ht="28.5">
      <c r="A438" s="113" t="s">
        <v>753</v>
      </c>
      <c r="B438" s="258" t="s">
        <v>23</v>
      </c>
      <c r="C438" s="93" t="s">
        <v>93</v>
      </c>
      <c r="D438" s="67" t="s">
        <v>281</v>
      </c>
      <c r="E438" s="67" t="s">
        <v>130</v>
      </c>
      <c r="F438" s="67" t="s">
        <v>173</v>
      </c>
      <c r="G438" s="67" t="s">
        <v>149</v>
      </c>
      <c r="H438" s="67"/>
      <c r="I438" s="36">
        <f aca="true" t="shared" si="214" ref="I438:N439">I439</f>
        <v>100</v>
      </c>
      <c r="J438" s="36">
        <f t="shared" si="214"/>
        <v>0</v>
      </c>
      <c r="K438" s="36">
        <f t="shared" si="214"/>
        <v>100</v>
      </c>
      <c r="L438" s="36">
        <f t="shared" si="214"/>
        <v>0</v>
      </c>
      <c r="M438" s="36">
        <f t="shared" si="214"/>
        <v>100</v>
      </c>
      <c r="N438" s="36">
        <f t="shared" si="214"/>
        <v>0</v>
      </c>
    </row>
    <row r="439" spans="1:14" s="259" customFormat="1" ht="30">
      <c r="A439" s="99" t="s">
        <v>816</v>
      </c>
      <c r="B439" s="261" t="s">
        <v>23</v>
      </c>
      <c r="C439" s="97" t="s">
        <v>93</v>
      </c>
      <c r="D439" s="96" t="s">
        <v>281</v>
      </c>
      <c r="E439" s="96" t="s">
        <v>130</v>
      </c>
      <c r="F439" s="96" t="s">
        <v>173</v>
      </c>
      <c r="G439" s="96" t="s">
        <v>502</v>
      </c>
      <c r="H439" s="96"/>
      <c r="I439" s="74">
        <f t="shared" si="214"/>
        <v>100</v>
      </c>
      <c r="J439" s="74">
        <f t="shared" si="214"/>
        <v>0</v>
      </c>
      <c r="K439" s="74">
        <f t="shared" si="214"/>
        <v>100</v>
      </c>
      <c r="L439" s="74">
        <f t="shared" si="214"/>
        <v>0</v>
      </c>
      <c r="M439" s="74">
        <f t="shared" si="214"/>
        <v>100</v>
      </c>
      <c r="N439" s="74">
        <f t="shared" si="214"/>
        <v>0</v>
      </c>
    </row>
    <row r="440" spans="1:14" s="259" customFormat="1" ht="15">
      <c r="A440" s="108" t="s">
        <v>679</v>
      </c>
      <c r="B440" s="261" t="s">
        <v>23</v>
      </c>
      <c r="C440" s="97" t="s">
        <v>93</v>
      </c>
      <c r="D440" s="96" t="s">
        <v>281</v>
      </c>
      <c r="E440" s="96" t="s">
        <v>130</v>
      </c>
      <c r="F440" s="96" t="s">
        <v>173</v>
      </c>
      <c r="G440" s="96" t="s">
        <v>502</v>
      </c>
      <c r="H440" s="96" t="s">
        <v>678</v>
      </c>
      <c r="I440" s="74">
        <v>100</v>
      </c>
      <c r="J440" s="74"/>
      <c r="K440" s="74">
        <v>100</v>
      </c>
      <c r="L440" s="74"/>
      <c r="M440" s="74">
        <v>100</v>
      </c>
      <c r="N440" s="74"/>
    </row>
    <row r="441" spans="1:14" s="259" customFormat="1" ht="28.5">
      <c r="A441" s="113" t="s">
        <v>382</v>
      </c>
      <c r="B441" s="258" t="s">
        <v>23</v>
      </c>
      <c r="C441" s="93" t="s">
        <v>93</v>
      </c>
      <c r="D441" s="67" t="s">
        <v>281</v>
      </c>
      <c r="E441" s="67" t="s">
        <v>130</v>
      </c>
      <c r="F441" s="67" t="s">
        <v>186</v>
      </c>
      <c r="G441" s="67" t="s">
        <v>149</v>
      </c>
      <c r="H441" s="67"/>
      <c r="I441" s="36">
        <f aca="true" t="shared" si="215" ref="I441:N442">I442</f>
        <v>21</v>
      </c>
      <c r="J441" s="36">
        <f t="shared" si="215"/>
        <v>0</v>
      </c>
      <c r="K441" s="36">
        <f t="shared" si="215"/>
        <v>25</v>
      </c>
      <c r="L441" s="36">
        <f t="shared" si="215"/>
        <v>0</v>
      </c>
      <c r="M441" s="36">
        <f t="shared" si="215"/>
        <v>25</v>
      </c>
      <c r="N441" s="36">
        <f t="shared" si="215"/>
        <v>0</v>
      </c>
    </row>
    <row r="442" spans="1:14" s="260" customFormat="1" ht="30">
      <c r="A442" s="108" t="s">
        <v>788</v>
      </c>
      <c r="B442" s="261" t="s">
        <v>23</v>
      </c>
      <c r="C442" s="97" t="s">
        <v>93</v>
      </c>
      <c r="D442" s="96" t="s">
        <v>281</v>
      </c>
      <c r="E442" s="96" t="s">
        <v>130</v>
      </c>
      <c r="F442" s="96" t="s">
        <v>186</v>
      </c>
      <c r="G442" s="96" t="s">
        <v>503</v>
      </c>
      <c r="H442" s="96"/>
      <c r="I442" s="74">
        <f t="shared" si="215"/>
        <v>21</v>
      </c>
      <c r="J442" s="74">
        <f t="shared" si="215"/>
        <v>0</v>
      </c>
      <c r="K442" s="74">
        <f t="shared" si="215"/>
        <v>25</v>
      </c>
      <c r="L442" s="74">
        <f t="shared" si="215"/>
        <v>0</v>
      </c>
      <c r="M442" s="74">
        <f t="shared" si="215"/>
        <v>25</v>
      </c>
      <c r="N442" s="74">
        <f t="shared" si="215"/>
        <v>0</v>
      </c>
    </row>
    <row r="443" spans="1:14" s="153" customFormat="1" ht="15">
      <c r="A443" s="108" t="s">
        <v>679</v>
      </c>
      <c r="B443" s="261" t="s">
        <v>23</v>
      </c>
      <c r="C443" s="97" t="s">
        <v>93</v>
      </c>
      <c r="D443" s="96" t="s">
        <v>281</v>
      </c>
      <c r="E443" s="96" t="s">
        <v>130</v>
      </c>
      <c r="F443" s="96" t="s">
        <v>186</v>
      </c>
      <c r="G443" s="96" t="s">
        <v>503</v>
      </c>
      <c r="H443" s="96" t="s">
        <v>678</v>
      </c>
      <c r="I443" s="74">
        <v>21</v>
      </c>
      <c r="J443" s="74"/>
      <c r="K443" s="74">
        <v>25</v>
      </c>
      <c r="L443" s="74"/>
      <c r="M443" s="74">
        <v>25</v>
      </c>
      <c r="N443" s="74"/>
    </row>
    <row r="444" spans="1:14" s="262" customFormat="1" ht="42.75">
      <c r="A444" s="113" t="s">
        <v>754</v>
      </c>
      <c r="B444" s="258" t="s">
        <v>23</v>
      </c>
      <c r="C444" s="93" t="s">
        <v>93</v>
      </c>
      <c r="D444" s="67" t="s">
        <v>281</v>
      </c>
      <c r="E444" s="67" t="s">
        <v>130</v>
      </c>
      <c r="F444" s="67" t="s">
        <v>205</v>
      </c>
      <c r="G444" s="67" t="s">
        <v>149</v>
      </c>
      <c r="H444" s="67"/>
      <c r="I444" s="36">
        <f aca="true" t="shared" si="216" ref="I444:N444">I445+I447</f>
        <v>66</v>
      </c>
      <c r="J444" s="36">
        <f t="shared" si="216"/>
        <v>0</v>
      </c>
      <c r="K444" s="36">
        <f t="shared" si="216"/>
        <v>66</v>
      </c>
      <c r="L444" s="36">
        <f t="shared" si="216"/>
        <v>0</v>
      </c>
      <c r="M444" s="36">
        <f t="shared" si="216"/>
        <v>66</v>
      </c>
      <c r="N444" s="36">
        <f t="shared" si="216"/>
        <v>0</v>
      </c>
    </row>
    <row r="445" spans="1:14" s="153" customFormat="1" ht="45">
      <c r="A445" s="108" t="s">
        <v>507</v>
      </c>
      <c r="B445" s="261">
        <v>110</v>
      </c>
      <c r="C445" s="97" t="s">
        <v>93</v>
      </c>
      <c r="D445" s="96" t="s">
        <v>281</v>
      </c>
      <c r="E445" s="96" t="s">
        <v>130</v>
      </c>
      <c r="F445" s="96" t="s">
        <v>205</v>
      </c>
      <c r="G445" s="96" t="s">
        <v>504</v>
      </c>
      <c r="H445" s="96"/>
      <c r="I445" s="74">
        <f aca="true" t="shared" si="217" ref="I445:N445">I446</f>
        <v>42</v>
      </c>
      <c r="J445" s="74">
        <f t="shared" si="217"/>
        <v>0</v>
      </c>
      <c r="K445" s="74">
        <f t="shared" si="217"/>
        <v>42</v>
      </c>
      <c r="L445" s="74">
        <f t="shared" si="217"/>
        <v>0</v>
      </c>
      <c r="M445" s="74">
        <f t="shared" si="217"/>
        <v>42</v>
      </c>
      <c r="N445" s="74">
        <f t="shared" si="217"/>
        <v>0</v>
      </c>
    </row>
    <row r="446" spans="1:14" s="153" customFormat="1" ht="15">
      <c r="A446" s="108" t="s">
        <v>679</v>
      </c>
      <c r="B446" s="261">
        <v>110</v>
      </c>
      <c r="C446" s="97" t="s">
        <v>93</v>
      </c>
      <c r="D446" s="96" t="s">
        <v>281</v>
      </c>
      <c r="E446" s="96" t="s">
        <v>130</v>
      </c>
      <c r="F446" s="96" t="s">
        <v>205</v>
      </c>
      <c r="G446" s="96" t="s">
        <v>504</v>
      </c>
      <c r="H446" s="96" t="s">
        <v>678</v>
      </c>
      <c r="I446" s="74">
        <v>42</v>
      </c>
      <c r="J446" s="74"/>
      <c r="K446" s="74">
        <v>42</v>
      </c>
      <c r="L446" s="74"/>
      <c r="M446" s="74">
        <v>42</v>
      </c>
      <c r="N446" s="74"/>
    </row>
    <row r="447" spans="1:14" s="259" customFormat="1" ht="15">
      <c r="A447" s="108" t="s">
        <v>383</v>
      </c>
      <c r="B447" s="261">
        <v>110</v>
      </c>
      <c r="C447" s="97" t="s">
        <v>93</v>
      </c>
      <c r="D447" s="96" t="s">
        <v>281</v>
      </c>
      <c r="E447" s="96" t="s">
        <v>130</v>
      </c>
      <c r="F447" s="96" t="s">
        <v>205</v>
      </c>
      <c r="G447" s="96" t="s">
        <v>384</v>
      </c>
      <c r="H447" s="96"/>
      <c r="I447" s="74">
        <f aca="true" t="shared" si="218" ref="I447:N447">I448</f>
        <v>24</v>
      </c>
      <c r="J447" s="74">
        <f t="shared" si="218"/>
        <v>0</v>
      </c>
      <c r="K447" s="74">
        <f t="shared" si="218"/>
        <v>24</v>
      </c>
      <c r="L447" s="74">
        <f t="shared" si="218"/>
        <v>0</v>
      </c>
      <c r="M447" s="74">
        <f t="shared" si="218"/>
        <v>24</v>
      </c>
      <c r="N447" s="74">
        <f t="shared" si="218"/>
        <v>0</v>
      </c>
    </row>
    <row r="448" spans="1:14" s="260" customFormat="1" ht="15">
      <c r="A448" s="108" t="s">
        <v>679</v>
      </c>
      <c r="B448" s="261">
        <v>110</v>
      </c>
      <c r="C448" s="97" t="s">
        <v>93</v>
      </c>
      <c r="D448" s="96" t="s">
        <v>281</v>
      </c>
      <c r="E448" s="96" t="s">
        <v>130</v>
      </c>
      <c r="F448" s="96" t="s">
        <v>205</v>
      </c>
      <c r="G448" s="96" t="s">
        <v>384</v>
      </c>
      <c r="H448" s="96" t="s">
        <v>678</v>
      </c>
      <c r="I448" s="74">
        <v>24</v>
      </c>
      <c r="J448" s="74"/>
      <c r="K448" s="74">
        <v>24</v>
      </c>
      <c r="L448" s="74"/>
      <c r="M448" s="74">
        <v>24</v>
      </c>
      <c r="N448" s="74"/>
    </row>
    <row r="449" spans="1:14" s="260" customFormat="1" ht="28.5">
      <c r="A449" s="121" t="s">
        <v>385</v>
      </c>
      <c r="B449" s="258" t="s">
        <v>23</v>
      </c>
      <c r="C449" s="93" t="s">
        <v>93</v>
      </c>
      <c r="D449" s="67" t="s">
        <v>281</v>
      </c>
      <c r="E449" s="67" t="s">
        <v>131</v>
      </c>
      <c r="F449" s="67" t="s">
        <v>148</v>
      </c>
      <c r="G449" s="67" t="s">
        <v>149</v>
      </c>
      <c r="H449" s="67"/>
      <c r="I449" s="36">
        <f aca="true" t="shared" si="219" ref="I449:N449">I450</f>
        <v>37</v>
      </c>
      <c r="J449" s="36">
        <f t="shared" si="219"/>
        <v>0</v>
      </c>
      <c r="K449" s="36">
        <f t="shared" si="219"/>
        <v>37</v>
      </c>
      <c r="L449" s="36">
        <f t="shared" si="219"/>
        <v>0</v>
      </c>
      <c r="M449" s="36">
        <f t="shared" si="219"/>
        <v>37</v>
      </c>
      <c r="N449" s="36">
        <f t="shared" si="219"/>
        <v>0</v>
      </c>
    </row>
    <row r="450" spans="1:14" s="259" customFormat="1" ht="33.75" customHeight="1">
      <c r="A450" s="122" t="s">
        <v>755</v>
      </c>
      <c r="B450" s="258" t="s">
        <v>23</v>
      </c>
      <c r="C450" s="93" t="s">
        <v>93</v>
      </c>
      <c r="D450" s="67" t="s">
        <v>281</v>
      </c>
      <c r="E450" s="67" t="s">
        <v>131</v>
      </c>
      <c r="F450" s="67" t="s">
        <v>146</v>
      </c>
      <c r="G450" s="67" t="s">
        <v>149</v>
      </c>
      <c r="H450" s="67"/>
      <c r="I450" s="36">
        <f aca="true" t="shared" si="220" ref="I450:N450">I451+I453</f>
        <v>37</v>
      </c>
      <c r="J450" s="36">
        <f t="shared" si="220"/>
        <v>0</v>
      </c>
      <c r="K450" s="36">
        <f t="shared" si="220"/>
        <v>37</v>
      </c>
      <c r="L450" s="36">
        <f t="shared" si="220"/>
        <v>0</v>
      </c>
      <c r="M450" s="36">
        <f t="shared" si="220"/>
        <v>37</v>
      </c>
      <c r="N450" s="36">
        <f t="shared" si="220"/>
        <v>0</v>
      </c>
    </row>
    <row r="451" spans="1:14" s="260" customFormat="1" ht="30">
      <c r="A451" s="108" t="s">
        <v>505</v>
      </c>
      <c r="B451" s="261" t="s">
        <v>23</v>
      </c>
      <c r="C451" s="97" t="s">
        <v>93</v>
      </c>
      <c r="D451" s="96" t="s">
        <v>281</v>
      </c>
      <c r="E451" s="96" t="s">
        <v>131</v>
      </c>
      <c r="F451" s="96" t="s">
        <v>146</v>
      </c>
      <c r="G451" s="96" t="s">
        <v>506</v>
      </c>
      <c r="H451" s="96"/>
      <c r="I451" s="74">
        <f aca="true" t="shared" si="221" ref="I451:N451">I452</f>
        <v>27</v>
      </c>
      <c r="J451" s="74">
        <f t="shared" si="221"/>
        <v>0</v>
      </c>
      <c r="K451" s="74">
        <f t="shared" si="221"/>
        <v>27</v>
      </c>
      <c r="L451" s="74">
        <f t="shared" si="221"/>
        <v>0</v>
      </c>
      <c r="M451" s="74">
        <f t="shared" si="221"/>
        <v>27</v>
      </c>
      <c r="N451" s="74">
        <f t="shared" si="221"/>
        <v>0</v>
      </c>
    </row>
    <row r="452" spans="1:14" s="260" customFormat="1" ht="15">
      <c r="A452" s="108" t="s">
        <v>679</v>
      </c>
      <c r="B452" s="261" t="s">
        <v>23</v>
      </c>
      <c r="C452" s="97" t="s">
        <v>93</v>
      </c>
      <c r="D452" s="96" t="s">
        <v>281</v>
      </c>
      <c r="E452" s="96" t="s">
        <v>131</v>
      </c>
      <c r="F452" s="96" t="s">
        <v>146</v>
      </c>
      <c r="G452" s="96" t="s">
        <v>506</v>
      </c>
      <c r="H452" s="96" t="s">
        <v>678</v>
      </c>
      <c r="I452" s="74">
        <v>27</v>
      </c>
      <c r="J452" s="74"/>
      <c r="K452" s="74">
        <v>27</v>
      </c>
      <c r="L452" s="74"/>
      <c r="M452" s="74">
        <v>27</v>
      </c>
      <c r="N452" s="74"/>
    </row>
    <row r="453" spans="1:14" s="259" customFormat="1" ht="30">
      <c r="A453" s="108" t="s">
        <v>386</v>
      </c>
      <c r="B453" s="261">
        <v>110</v>
      </c>
      <c r="C453" s="97" t="s">
        <v>93</v>
      </c>
      <c r="D453" s="96" t="s">
        <v>281</v>
      </c>
      <c r="E453" s="96" t="s">
        <v>131</v>
      </c>
      <c r="F453" s="96" t="s">
        <v>146</v>
      </c>
      <c r="G453" s="96" t="s">
        <v>387</v>
      </c>
      <c r="H453" s="96"/>
      <c r="I453" s="74">
        <f aca="true" t="shared" si="222" ref="I453:N453">I454</f>
        <v>10</v>
      </c>
      <c r="J453" s="74">
        <f t="shared" si="222"/>
        <v>0</v>
      </c>
      <c r="K453" s="74">
        <f t="shared" si="222"/>
        <v>10</v>
      </c>
      <c r="L453" s="74">
        <f t="shared" si="222"/>
        <v>0</v>
      </c>
      <c r="M453" s="74">
        <f t="shared" si="222"/>
        <v>10</v>
      </c>
      <c r="N453" s="74">
        <f t="shared" si="222"/>
        <v>0</v>
      </c>
    </row>
    <row r="454" spans="1:14" s="259" customFormat="1" ht="15">
      <c r="A454" s="108" t="s">
        <v>679</v>
      </c>
      <c r="B454" s="261">
        <v>110</v>
      </c>
      <c r="C454" s="97" t="s">
        <v>93</v>
      </c>
      <c r="D454" s="96" t="s">
        <v>281</v>
      </c>
      <c r="E454" s="96" t="s">
        <v>131</v>
      </c>
      <c r="F454" s="96" t="s">
        <v>146</v>
      </c>
      <c r="G454" s="96" t="s">
        <v>387</v>
      </c>
      <c r="H454" s="96" t="s">
        <v>678</v>
      </c>
      <c r="I454" s="74">
        <v>10</v>
      </c>
      <c r="J454" s="74"/>
      <c r="K454" s="74">
        <v>10</v>
      </c>
      <c r="L454" s="74"/>
      <c r="M454" s="74">
        <v>10</v>
      </c>
      <c r="N454" s="74"/>
    </row>
    <row r="455" spans="1:14" s="259" customFormat="1" ht="14.25">
      <c r="A455" s="124" t="s">
        <v>96</v>
      </c>
      <c r="B455" s="258">
        <v>110</v>
      </c>
      <c r="C455" s="93" t="s">
        <v>97</v>
      </c>
      <c r="D455" s="67"/>
      <c r="E455" s="67"/>
      <c r="F455" s="67"/>
      <c r="G455" s="67"/>
      <c r="H455" s="67"/>
      <c r="I455" s="36">
        <f aca="true" t="shared" si="223" ref="I455:N455">I456</f>
        <v>11503.400000000001</v>
      </c>
      <c r="J455" s="36">
        <f t="shared" si="223"/>
        <v>2242.7</v>
      </c>
      <c r="K455" s="36">
        <f t="shared" si="223"/>
        <v>8215.5</v>
      </c>
      <c r="L455" s="36">
        <f t="shared" si="223"/>
        <v>705.3</v>
      </c>
      <c r="M455" s="36">
        <f t="shared" si="223"/>
        <v>9825</v>
      </c>
      <c r="N455" s="36">
        <f t="shared" si="223"/>
        <v>705.3</v>
      </c>
    </row>
    <row r="456" spans="1:14" s="259" customFormat="1" ht="14.25">
      <c r="A456" s="124" t="s">
        <v>98</v>
      </c>
      <c r="B456" s="258">
        <v>110</v>
      </c>
      <c r="C456" s="93" t="s">
        <v>99</v>
      </c>
      <c r="D456" s="67"/>
      <c r="E456" s="67"/>
      <c r="F456" s="67"/>
      <c r="G456" s="67"/>
      <c r="H456" s="67"/>
      <c r="I456" s="36">
        <f aca="true" t="shared" si="224" ref="I456:N456">I462+I457</f>
        <v>11503.400000000001</v>
      </c>
      <c r="J456" s="36">
        <f t="shared" si="224"/>
        <v>2242.7</v>
      </c>
      <c r="K456" s="36">
        <f t="shared" si="224"/>
        <v>8215.5</v>
      </c>
      <c r="L456" s="36">
        <f t="shared" si="224"/>
        <v>705.3</v>
      </c>
      <c r="M456" s="36">
        <f t="shared" si="224"/>
        <v>9825</v>
      </c>
      <c r="N456" s="36">
        <f t="shared" si="224"/>
        <v>705.3</v>
      </c>
    </row>
    <row r="457" spans="1:14" ht="71.25" hidden="1">
      <c r="A457" s="124" t="s">
        <v>821</v>
      </c>
      <c r="B457" s="258">
        <v>110</v>
      </c>
      <c r="C457" s="93" t="s">
        <v>99</v>
      </c>
      <c r="D457" s="67" t="s">
        <v>146</v>
      </c>
      <c r="E457" s="67" t="s">
        <v>147</v>
      </c>
      <c r="F457" s="67" t="s">
        <v>148</v>
      </c>
      <c r="G457" s="67" t="s">
        <v>149</v>
      </c>
      <c r="H457" s="67"/>
      <c r="I457" s="36">
        <f aca="true" t="shared" si="225" ref="I457:J460">I458</f>
        <v>0</v>
      </c>
      <c r="J457" s="36">
        <f t="shared" si="225"/>
        <v>0</v>
      </c>
      <c r="K457" s="36">
        <f aca="true" t="shared" si="226" ref="K457:N460">K458</f>
        <v>0</v>
      </c>
      <c r="L457" s="36">
        <f t="shared" si="226"/>
        <v>0</v>
      </c>
      <c r="M457" s="36">
        <f t="shared" si="226"/>
        <v>0</v>
      </c>
      <c r="N457" s="36">
        <f t="shared" si="226"/>
        <v>0</v>
      </c>
    </row>
    <row r="458" spans="1:14" ht="32.25" customHeight="1" hidden="1">
      <c r="A458" s="94" t="s">
        <v>150</v>
      </c>
      <c r="B458" s="258">
        <v>110</v>
      </c>
      <c r="C458" s="93" t="s">
        <v>99</v>
      </c>
      <c r="D458" s="67" t="s">
        <v>146</v>
      </c>
      <c r="E458" s="67" t="s">
        <v>130</v>
      </c>
      <c r="F458" s="67" t="s">
        <v>148</v>
      </c>
      <c r="G458" s="67" t="s">
        <v>149</v>
      </c>
      <c r="H458" s="67"/>
      <c r="I458" s="36">
        <f t="shared" si="225"/>
        <v>0</v>
      </c>
      <c r="J458" s="36">
        <f t="shared" si="225"/>
        <v>0</v>
      </c>
      <c r="K458" s="36">
        <f t="shared" si="226"/>
        <v>0</v>
      </c>
      <c r="L458" s="36">
        <f t="shared" si="226"/>
        <v>0</v>
      </c>
      <c r="M458" s="36">
        <f t="shared" si="226"/>
        <v>0</v>
      </c>
      <c r="N458" s="36">
        <f t="shared" si="226"/>
        <v>0</v>
      </c>
    </row>
    <row r="459" spans="1:14" ht="51" customHeight="1" hidden="1">
      <c r="A459" s="94" t="s">
        <v>756</v>
      </c>
      <c r="B459" s="258">
        <v>110</v>
      </c>
      <c r="C459" s="93" t="s">
        <v>99</v>
      </c>
      <c r="D459" s="67" t="s">
        <v>146</v>
      </c>
      <c r="E459" s="67" t="s">
        <v>130</v>
      </c>
      <c r="F459" s="67" t="s">
        <v>159</v>
      </c>
      <c r="G459" s="67" t="s">
        <v>149</v>
      </c>
      <c r="H459" s="67"/>
      <c r="I459" s="36">
        <f t="shared" si="225"/>
        <v>0</v>
      </c>
      <c r="J459" s="36">
        <f t="shared" si="225"/>
        <v>0</v>
      </c>
      <c r="K459" s="36">
        <f t="shared" si="226"/>
        <v>0</v>
      </c>
      <c r="L459" s="36">
        <f t="shared" si="226"/>
        <v>0</v>
      </c>
      <c r="M459" s="36">
        <f t="shared" si="226"/>
        <v>0</v>
      </c>
      <c r="N459" s="36">
        <f t="shared" si="226"/>
        <v>0</v>
      </c>
    </row>
    <row r="460" spans="1:14" ht="33" customHeight="1" hidden="1">
      <c r="A460" s="99" t="s">
        <v>785</v>
      </c>
      <c r="B460" s="261">
        <v>110</v>
      </c>
      <c r="C460" s="97" t="s">
        <v>99</v>
      </c>
      <c r="D460" s="96" t="s">
        <v>146</v>
      </c>
      <c r="E460" s="96" t="s">
        <v>130</v>
      </c>
      <c r="F460" s="96" t="s">
        <v>159</v>
      </c>
      <c r="G460" s="96" t="s">
        <v>798</v>
      </c>
      <c r="H460" s="96"/>
      <c r="I460" s="74">
        <f t="shared" si="225"/>
        <v>0</v>
      </c>
      <c r="J460" s="74">
        <f t="shared" si="225"/>
        <v>0</v>
      </c>
      <c r="K460" s="74">
        <f t="shared" si="226"/>
        <v>0</v>
      </c>
      <c r="L460" s="74">
        <f t="shared" si="226"/>
        <v>0</v>
      </c>
      <c r="M460" s="74">
        <f t="shared" si="226"/>
        <v>0</v>
      </c>
      <c r="N460" s="74">
        <f t="shared" si="226"/>
        <v>0</v>
      </c>
    </row>
    <row r="461" spans="1:14" ht="18" customHeight="1" hidden="1">
      <c r="A461" s="99" t="s">
        <v>679</v>
      </c>
      <c r="B461" s="261">
        <v>110</v>
      </c>
      <c r="C461" s="97" t="s">
        <v>99</v>
      </c>
      <c r="D461" s="96" t="s">
        <v>146</v>
      </c>
      <c r="E461" s="96" t="s">
        <v>130</v>
      </c>
      <c r="F461" s="96" t="s">
        <v>159</v>
      </c>
      <c r="G461" s="96" t="s">
        <v>798</v>
      </c>
      <c r="H461" s="96" t="s">
        <v>678</v>
      </c>
      <c r="I461" s="74"/>
      <c r="J461" s="74"/>
      <c r="K461" s="74"/>
      <c r="L461" s="74"/>
      <c r="M461" s="74"/>
      <c r="N461" s="74"/>
    </row>
    <row r="462" spans="1:14" s="259" customFormat="1" ht="35.25" customHeight="1">
      <c r="A462" s="124" t="s">
        <v>185</v>
      </c>
      <c r="B462" s="258">
        <v>110</v>
      </c>
      <c r="C462" s="93" t="s">
        <v>99</v>
      </c>
      <c r="D462" s="67" t="s">
        <v>186</v>
      </c>
      <c r="E462" s="67" t="s">
        <v>147</v>
      </c>
      <c r="F462" s="67" t="s">
        <v>148</v>
      </c>
      <c r="G462" s="67" t="s">
        <v>149</v>
      </c>
      <c r="H462" s="67"/>
      <c r="I462" s="36">
        <f aca="true" t="shared" si="227" ref="I462:N462">I463+I483+I491</f>
        <v>11503.400000000001</v>
      </c>
      <c r="J462" s="36">
        <f t="shared" si="227"/>
        <v>2242.7</v>
      </c>
      <c r="K462" s="36">
        <f t="shared" si="227"/>
        <v>8215.5</v>
      </c>
      <c r="L462" s="36">
        <f t="shared" si="227"/>
        <v>705.3</v>
      </c>
      <c r="M462" s="36">
        <f t="shared" si="227"/>
        <v>9825</v>
      </c>
      <c r="N462" s="36">
        <f t="shared" si="227"/>
        <v>705.3</v>
      </c>
    </row>
    <row r="463" spans="1:14" s="260" customFormat="1" ht="34.5" customHeight="1">
      <c r="A463" s="121" t="s">
        <v>469</v>
      </c>
      <c r="B463" s="258">
        <v>110</v>
      </c>
      <c r="C463" s="93" t="s">
        <v>99</v>
      </c>
      <c r="D463" s="67" t="s">
        <v>186</v>
      </c>
      <c r="E463" s="67" t="s">
        <v>130</v>
      </c>
      <c r="F463" s="67" t="s">
        <v>148</v>
      </c>
      <c r="G463" s="67" t="s">
        <v>149</v>
      </c>
      <c r="H463" s="67"/>
      <c r="I463" s="36">
        <f aca="true" t="shared" si="228" ref="I463:N463">I464</f>
        <v>1765.2999999999997</v>
      </c>
      <c r="J463" s="36">
        <f t="shared" si="228"/>
        <v>1005.3</v>
      </c>
      <c r="K463" s="36">
        <f t="shared" si="228"/>
        <v>813.6999999999999</v>
      </c>
      <c r="L463" s="36">
        <f t="shared" si="228"/>
        <v>705.3</v>
      </c>
      <c r="M463" s="36">
        <f t="shared" si="228"/>
        <v>813.6999999999999</v>
      </c>
      <c r="N463" s="36">
        <f t="shared" si="228"/>
        <v>705.3</v>
      </c>
    </row>
    <row r="464" spans="1:14" s="259" customFormat="1" ht="42.75">
      <c r="A464" s="121" t="s">
        <v>743</v>
      </c>
      <c r="B464" s="258">
        <v>110</v>
      </c>
      <c r="C464" s="93" t="s">
        <v>99</v>
      </c>
      <c r="D464" s="67" t="s">
        <v>186</v>
      </c>
      <c r="E464" s="67" t="s">
        <v>130</v>
      </c>
      <c r="F464" s="67" t="s">
        <v>159</v>
      </c>
      <c r="G464" s="67" t="s">
        <v>149</v>
      </c>
      <c r="H464" s="67"/>
      <c r="I464" s="36">
        <f aca="true" t="shared" si="229" ref="I464:N464">I465+I467+I469+I471+I475+I480+I474+I478</f>
        <v>1765.2999999999997</v>
      </c>
      <c r="J464" s="36">
        <f t="shared" si="229"/>
        <v>1005.3</v>
      </c>
      <c r="K464" s="36">
        <f t="shared" si="229"/>
        <v>813.6999999999999</v>
      </c>
      <c r="L464" s="36">
        <f t="shared" si="229"/>
        <v>705.3</v>
      </c>
      <c r="M464" s="36">
        <f t="shared" si="229"/>
        <v>813.6999999999999</v>
      </c>
      <c r="N464" s="36">
        <f t="shared" si="229"/>
        <v>705.3</v>
      </c>
    </row>
    <row r="465" spans="1:14" s="259" customFormat="1" ht="15" hidden="1">
      <c r="A465" s="112" t="s">
        <v>234</v>
      </c>
      <c r="B465" s="261">
        <v>110</v>
      </c>
      <c r="C465" s="97" t="s">
        <v>99</v>
      </c>
      <c r="D465" s="96" t="s">
        <v>186</v>
      </c>
      <c r="E465" s="96" t="s">
        <v>130</v>
      </c>
      <c r="F465" s="96" t="s">
        <v>159</v>
      </c>
      <c r="G465" s="96" t="s">
        <v>201</v>
      </c>
      <c r="H465" s="96"/>
      <c r="I465" s="74">
        <f aca="true" t="shared" si="230" ref="I465:N465">I466</f>
        <v>0</v>
      </c>
      <c r="J465" s="74">
        <f t="shared" si="230"/>
        <v>0</v>
      </c>
      <c r="K465" s="74">
        <f t="shared" si="230"/>
        <v>0</v>
      </c>
      <c r="L465" s="74">
        <f t="shared" si="230"/>
        <v>0</v>
      </c>
      <c r="M465" s="74">
        <f t="shared" si="230"/>
        <v>0</v>
      </c>
      <c r="N465" s="74">
        <f t="shared" si="230"/>
        <v>0</v>
      </c>
    </row>
    <row r="466" spans="1:14" s="259" customFormat="1" ht="30" hidden="1">
      <c r="A466" s="112" t="s">
        <v>670</v>
      </c>
      <c r="B466" s="261">
        <v>110</v>
      </c>
      <c r="C466" s="97" t="s">
        <v>99</v>
      </c>
      <c r="D466" s="96" t="s">
        <v>186</v>
      </c>
      <c r="E466" s="96" t="s">
        <v>130</v>
      </c>
      <c r="F466" s="96" t="s">
        <v>159</v>
      </c>
      <c r="G466" s="96" t="s">
        <v>201</v>
      </c>
      <c r="H466" s="96" t="s">
        <v>669</v>
      </c>
      <c r="I466" s="263"/>
      <c r="J466" s="263"/>
      <c r="K466" s="74"/>
      <c r="L466" s="74"/>
      <c r="M466" s="74"/>
      <c r="N466" s="74"/>
    </row>
    <row r="467" spans="1:14" s="260" customFormat="1" ht="30" hidden="1">
      <c r="A467" s="112" t="s">
        <v>202</v>
      </c>
      <c r="B467" s="261">
        <v>110</v>
      </c>
      <c r="C467" s="97" t="s">
        <v>99</v>
      </c>
      <c r="D467" s="96" t="s">
        <v>186</v>
      </c>
      <c r="E467" s="96" t="s">
        <v>130</v>
      </c>
      <c r="F467" s="96" t="s">
        <v>159</v>
      </c>
      <c r="G467" s="96" t="s">
        <v>203</v>
      </c>
      <c r="H467" s="96"/>
      <c r="I467" s="74">
        <f aca="true" t="shared" si="231" ref="I467:N467">I468</f>
        <v>0</v>
      </c>
      <c r="J467" s="74">
        <f t="shared" si="231"/>
        <v>0</v>
      </c>
      <c r="K467" s="74">
        <f t="shared" si="231"/>
        <v>0</v>
      </c>
      <c r="L467" s="74">
        <f t="shared" si="231"/>
        <v>0</v>
      </c>
      <c r="M467" s="74">
        <f t="shared" si="231"/>
        <v>0</v>
      </c>
      <c r="N467" s="74">
        <f t="shared" si="231"/>
        <v>0</v>
      </c>
    </row>
    <row r="468" spans="1:14" s="260" customFormat="1" ht="30" hidden="1">
      <c r="A468" s="112" t="s">
        <v>670</v>
      </c>
      <c r="B468" s="261">
        <v>110</v>
      </c>
      <c r="C468" s="97" t="s">
        <v>99</v>
      </c>
      <c r="D468" s="96" t="s">
        <v>186</v>
      </c>
      <c r="E468" s="96" t="s">
        <v>130</v>
      </c>
      <c r="F468" s="96" t="s">
        <v>159</v>
      </c>
      <c r="G468" s="96" t="s">
        <v>203</v>
      </c>
      <c r="H468" s="96" t="s">
        <v>669</v>
      </c>
      <c r="I468" s="116"/>
      <c r="J468" s="116"/>
      <c r="K468" s="74"/>
      <c r="L468" s="74"/>
      <c r="M468" s="74"/>
      <c r="N468" s="74"/>
    </row>
    <row r="469" spans="1:14" s="260" customFormat="1" ht="15">
      <c r="A469" s="112" t="s">
        <v>689</v>
      </c>
      <c r="B469" s="261">
        <v>110</v>
      </c>
      <c r="C469" s="97" t="s">
        <v>99</v>
      </c>
      <c r="D469" s="96" t="s">
        <v>186</v>
      </c>
      <c r="E469" s="96" t="s">
        <v>130</v>
      </c>
      <c r="F469" s="96" t="s">
        <v>159</v>
      </c>
      <c r="G469" s="96" t="s">
        <v>686</v>
      </c>
      <c r="H469" s="96"/>
      <c r="I469" s="74">
        <f aca="true" t="shared" si="232" ref="I469:N469">I470</f>
        <v>461.6</v>
      </c>
      <c r="J469" s="74">
        <f t="shared" si="232"/>
        <v>0</v>
      </c>
      <c r="K469" s="74">
        <f t="shared" si="232"/>
        <v>0</v>
      </c>
      <c r="L469" s="74">
        <f t="shared" si="232"/>
        <v>0</v>
      </c>
      <c r="M469" s="74">
        <f t="shared" si="232"/>
        <v>0</v>
      </c>
      <c r="N469" s="74">
        <f t="shared" si="232"/>
        <v>0</v>
      </c>
    </row>
    <row r="470" spans="1:14" s="260" customFormat="1" ht="30">
      <c r="A470" s="112" t="s">
        <v>670</v>
      </c>
      <c r="B470" s="261">
        <v>110</v>
      </c>
      <c r="C470" s="97" t="s">
        <v>99</v>
      </c>
      <c r="D470" s="96" t="s">
        <v>186</v>
      </c>
      <c r="E470" s="96" t="s">
        <v>130</v>
      </c>
      <c r="F470" s="96" t="s">
        <v>159</v>
      </c>
      <c r="G470" s="96" t="s">
        <v>686</v>
      </c>
      <c r="H470" s="96" t="s">
        <v>669</v>
      </c>
      <c r="I470" s="74">
        <f>361.6+21.6+78.4</f>
        <v>461.6</v>
      </c>
      <c r="J470" s="74"/>
      <c r="K470" s="74"/>
      <c r="L470" s="74"/>
      <c r="M470" s="74"/>
      <c r="N470" s="74"/>
    </row>
    <row r="471" spans="1:14" s="260" customFormat="1" ht="15">
      <c r="A471" s="112" t="s">
        <v>687</v>
      </c>
      <c r="B471" s="261">
        <v>110</v>
      </c>
      <c r="C471" s="97" t="s">
        <v>99</v>
      </c>
      <c r="D471" s="96" t="s">
        <v>186</v>
      </c>
      <c r="E471" s="96" t="s">
        <v>130</v>
      </c>
      <c r="F471" s="96" t="s">
        <v>159</v>
      </c>
      <c r="G471" s="96" t="s">
        <v>688</v>
      </c>
      <c r="H471" s="96"/>
      <c r="I471" s="74">
        <f aca="true" t="shared" si="233" ref="I471:N471">I472</f>
        <v>30</v>
      </c>
      <c r="J471" s="74">
        <f t="shared" si="233"/>
        <v>0</v>
      </c>
      <c r="K471" s="74">
        <f t="shared" si="233"/>
        <v>30</v>
      </c>
      <c r="L471" s="74">
        <f t="shared" si="233"/>
        <v>0</v>
      </c>
      <c r="M471" s="74">
        <f t="shared" si="233"/>
        <v>30</v>
      </c>
      <c r="N471" s="74">
        <f t="shared" si="233"/>
        <v>0</v>
      </c>
    </row>
    <row r="472" spans="1:14" s="260" customFormat="1" ht="30">
      <c r="A472" s="112" t="s">
        <v>670</v>
      </c>
      <c r="B472" s="261">
        <v>110</v>
      </c>
      <c r="C472" s="97" t="s">
        <v>99</v>
      </c>
      <c r="D472" s="96" t="s">
        <v>186</v>
      </c>
      <c r="E472" s="96" t="s">
        <v>130</v>
      </c>
      <c r="F472" s="96" t="s">
        <v>159</v>
      </c>
      <c r="G472" s="96" t="s">
        <v>688</v>
      </c>
      <c r="H472" s="96" t="s">
        <v>669</v>
      </c>
      <c r="I472" s="74">
        <v>30</v>
      </c>
      <c r="J472" s="74"/>
      <c r="K472" s="74">
        <v>30</v>
      </c>
      <c r="L472" s="74"/>
      <c r="M472" s="74">
        <v>30</v>
      </c>
      <c r="N472" s="74"/>
    </row>
    <row r="473" spans="1:14" s="260" customFormat="1" ht="30" hidden="1">
      <c r="A473" s="112" t="s">
        <v>992</v>
      </c>
      <c r="B473" s="264" t="s">
        <v>23</v>
      </c>
      <c r="C473" s="97" t="s">
        <v>99</v>
      </c>
      <c r="D473" s="96" t="s">
        <v>186</v>
      </c>
      <c r="E473" s="96" t="s">
        <v>130</v>
      </c>
      <c r="F473" s="96" t="s">
        <v>159</v>
      </c>
      <c r="G473" s="96" t="s">
        <v>993</v>
      </c>
      <c r="H473" s="96"/>
      <c r="I473" s="74">
        <f aca="true" t="shared" si="234" ref="I473:N473">I474</f>
        <v>0</v>
      </c>
      <c r="J473" s="74">
        <f t="shared" si="234"/>
        <v>0</v>
      </c>
      <c r="K473" s="74">
        <f t="shared" si="234"/>
        <v>0</v>
      </c>
      <c r="L473" s="74">
        <f t="shared" si="234"/>
        <v>0</v>
      </c>
      <c r="M473" s="74">
        <f t="shared" si="234"/>
        <v>0</v>
      </c>
      <c r="N473" s="74">
        <f t="shared" si="234"/>
        <v>0</v>
      </c>
    </row>
    <row r="474" spans="1:14" s="260" customFormat="1" ht="30" hidden="1">
      <c r="A474" s="112" t="s">
        <v>670</v>
      </c>
      <c r="B474" s="264" t="s">
        <v>23</v>
      </c>
      <c r="C474" s="97" t="s">
        <v>99</v>
      </c>
      <c r="D474" s="96" t="s">
        <v>186</v>
      </c>
      <c r="E474" s="96" t="s">
        <v>130</v>
      </c>
      <c r="F474" s="96" t="s">
        <v>159</v>
      </c>
      <c r="G474" s="96" t="s">
        <v>993</v>
      </c>
      <c r="H474" s="96" t="s">
        <v>669</v>
      </c>
      <c r="I474" s="74"/>
      <c r="J474" s="74"/>
      <c r="K474" s="74"/>
      <c r="L474" s="74"/>
      <c r="M474" s="74"/>
      <c r="N474" s="74"/>
    </row>
    <row r="475" spans="1:14" s="260" customFormat="1" ht="15" hidden="1">
      <c r="A475" s="112" t="s">
        <v>692</v>
      </c>
      <c r="B475" s="261">
        <v>110</v>
      </c>
      <c r="C475" s="97" t="s">
        <v>99</v>
      </c>
      <c r="D475" s="96" t="s">
        <v>186</v>
      </c>
      <c r="E475" s="96" t="s">
        <v>130</v>
      </c>
      <c r="F475" s="96" t="s">
        <v>159</v>
      </c>
      <c r="G475" s="96" t="s">
        <v>693</v>
      </c>
      <c r="H475" s="96"/>
      <c r="I475" s="74">
        <f aca="true" t="shared" si="235" ref="I475:N475">I476+I477</f>
        <v>0</v>
      </c>
      <c r="J475" s="74">
        <f t="shared" si="235"/>
        <v>0</v>
      </c>
      <c r="K475" s="74">
        <f t="shared" si="235"/>
        <v>0</v>
      </c>
      <c r="L475" s="74">
        <f t="shared" si="235"/>
        <v>0</v>
      </c>
      <c r="M475" s="74">
        <f t="shared" si="235"/>
        <v>0</v>
      </c>
      <c r="N475" s="74">
        <f t="shared" si="235"/>
        <v>0</v>
      </c>
    </row>
    <row r="476" spans="1:14" s="153" customFormat="1" ht="30" hidden="1">
      <c r="A476" s="112" t="s">
        <v>670</v>
      </c>
      <c r="B476" s="261">
        <v>110</v>
      </c>
      <c r="C476" s="97" t="s">
        <v>99</v>
      </c>
      <c r="D476" s="96" t="s">
        <v>186</v>
      </c>
      <c r="E476" s="96" t="s">
        <v>130</v>
      </c>
      <c r="F476" s="96" t="s">
        <v>159</v>
      </c>
      <c r="G476" s="96" t="s">
        <v>693</v>
      </c>
      <c r="H476" s="96" t="s">
        <v>669</v>
      </c>
      <c r="I476" s="74"/>
      <c r="J476" s="74"/>
      <c r="K476" s="74"/>
      <c r="L476" s="74"/>
      <c r="M476" s="74"/>
      <c r="N476" s="74"/>
    </row>
    <row r="477" spans="1:14" s="153" customFormat="1" ht="15" hidden="1">
      <c r="A477" s="112" t="s">
        <v>679</v>
      </c>
      <c r="B477" s="261">
        <v>110</v>
      </c>
      <c r="C477" s="97" t="s">
        <v>99</v>
      </c>
      <c r="D477" s="96" t="s">
        <v>186</v>
      </c>
      <c r="E477" s="96" t="s">
        <v>130</v>
      </c>
      <c r="F477" s="96" t="s">
        <v>159</v>
      </c>
      <c r="G477" s="96" t="s">
        <v>693</v>
      </c>
      <c r="H477" s="96" t="s">
        <v>678</v>
      </c>
      <c r="I477" s="74"/>
      <c r="J477" s="74"/>
      <c r="K477" s="74"/>
      <c r="L477" s="74"/>
      <c r="M477" s="74"/>
      <c r="N477" s="74"/>
    </row>
    <row r="478" spans="1:14" s="153" customFormat="1" ht="30" hidden="1">
      <c r="A478" s="112" t="s">
        <v>995</v>
      </c>
      <c r="B478" s="261">
        <v>110</v>
      </c>
      <c r="C478" s="97" t="s">
        <v>99</v>
      </c>
      <c r="D478" s="96" t="s">
        <v>186</v>
      </c>
      <c r="E478" s="96" t="s">
        <v>130</v>
      </c>
      <c r="F478" s="96" t="s">
        <v>159</v>
      </c>
      <c r="G478" s="96" t="s">
        <v>994</v>
      </c>
      <c r="H478" s="96"/>
      <c r="I478" s="74">
        <f>I479</f>
        <v>0</v>
      </c>
      <c r="J478" s="74">
        <f>J479</f>
        <v>0</v>
      </c>
      <c r="K478" s="74"/>
      <c r="L478" s="74"/>
      <c r="M478" s="74"/>
      <c r="N478" s="74"/>
    </row>
    <row r="479" spans="1:14" s="153" customFormat="1" ht="15" hidden="1">
      <c r="A479" s="112" t="s">
        <v>679</v>
      </c>
      <c r="B479" s="261">
        <v>110</v>
      </c>
      <c r="C479" s="97" t="s">
        <v>99</v>
      </c>
      <c r="D479" s="96" t="s">
        <v>186</v>
      </c>
      <c r="E479" s="96" t="s">
        <v>130</v>
      </c>
      <c r="F479" s="96" t="s">
        <v>159</v>
      </c>
      <c r="G479" s="96" t="s">
        <v>994</v>
      </c>
      <c r="H479" s="96" t="s">
        <v>678</v>
      </c>
      <c r="I479" s="74">
        <f>300-300</f>
        <v>0</v>
      </c>
      <c r="J479" s="74"/>
      <c r="K479" s="74"/>
      <c r="L479" s="74"/>
      <c r="M479" s="74"/>
      <c r="N479" s="74"/>
    </row>
    <row r="480" spans="1:14" s="153" customFormat="1" ht="15">
      <c r="A480" s="112" t="s">
        <v>692</v>
      </c>
      <c r="B480" s="261">
        <v>110</v>
      </c>
      <c r="C480" s="97" t="s">
        <v>99</v>
      </c>
      <c r="D480" s="96" t="s">
        <v>186</v>
      </c>
      <c r="E480" s="96" t="s">
        <v>130</v>
      </c>
      <c r="F480" s="96" t="s">
        <v>159</v>
      </c>
      <c r="G480" s="96" t="s">
        <v>718</v>
      </c>
      <c r="H480" s="96"/>
      <c r="I480" s="74">
        <f aca="true" t="shared" si="236" ref="I480:N480">I482+I481</f>
        <v>1273.6999999999998</v>
      </c>
      <c r="J480" s="74">
        <f t="shared" si="236"/>
        <v>1005.3</v>
      </c>
      <c r="K480" s="74">
        <f t="shared" si="236"/>
        <v>783.6999999999999</v>
      </c>
      <c r="L480" s="74">
        <f t="shared" si="236"/>
        <v>705.3</v>
      </c>
      <c r="M480" s="74">
        <f t="shared" si="236"/>
        <v>783.6999999999999</v>
      </c>
      <c r="N480" s="74">
        <f t="shared" si="236"/>
        <v>705.3</v>
      </c>
    </row>
    <row r="481" spans="1:14" s="153" customFormat="1" ht="30">
      <c r="A481" s="112" t="s">
        <v>670</v>
      </c>
      <c r="B481" s="261">
        <v>110</v>
      </c>
      <c r="C481" s="97" t="s">
        <v>99</v>
      </c>
      <c r="D481" s="96" t="s">
        <v>186</v>
      </c>
      <c r="E481" s="96" t="s">
        <v>130</v>
      </c>
      <c r="F481" s="96" t="s">
        <v>159</v>
      </c>
      <c r="G481" s="96" t="s">
        <v>718</v>
      </c>
      <c r="H481" s="96" t="s">
        <v>669</v>
      </c>
      <c r="I481" s="74">
        <f>78.4+J481</f>
        <v>783.6999999999999</v>
      </c>
      <c r="J481" s="74">
        <v>705.3</v>
      </c>
      <c r="K481" s="74">
        <f>78.4+705.3</f>
        <v>783.6999999999999</v>
      </c>
      <c r="L481" s="74">
        <v>705.3</v>
      </c>
      <c r="M481" s="74">
        <f>78.4+N481</f>
        <v>783.6999999999999</v>
      </c>
      <c r="N481" s="74">
        <v>705.3</v>
      </c>
    </row>
    <row r="482" spans="1:14" s="153" customFormat="1" ht="15">
      <c r="A482" s="112" t="s">
        <v>679</v>
      </c>
      <c r="B482" s="261">
        <v>110</v>
      </c>
      <c r="C482" s="97" t="s">
        <v>99</v>
      </c>
      <c r="D482" s="96" t="s">
        <v>186</v>
      </c>
      <c r="E482" s="96" t="s">
        <v>130</v>
      </c>
      <c r="F482" s="96" t="s">
        <v>159</v>
      </c>
      <c r="G482" s="96" t="s">
        <v>718</v>
      </c>
      <c r="H482" s="96" t="s">
        <v>678</v>
      </c>
      <c r="I482" s="74">
        <f>190+J482</f>
        <v>490</v>
      </c>
      <c r="J482" s="74">
        <v>300</v>
      </c>
      <c r="K482" s="74"/>
      <c r="L482" s="74"/>
      <c r="M482" s="74"/>
      <c r="N482" s="74"/>
    </row>
    <row r="483" spans="1:14" s="274" customFormat="1" ht="33.75" customHeight="1">
      <c r="A483" s="94" t="s">
        <v>191</v>
      </c>
      <c r="B483" s="258">
        <v>110</v>
      </c>
      <c r="C483" s="93" t="s">
        <v>99</v>
      </c>
      <c r="D483" s="67" t="s">
        <v>186</v>
      </c>
      <c r="E483" s="67" t="s">
        <v>131</v>
      </c>
      <c r="F483" s="67" t="s">
        <v>148</v>
      </c>
      <c r="G483" s="67" t="s">
        <v>149</v>
      </c>
      <c r="H483" s="67"/>
      <c r="I483" s="36">
        <f aca="true" t="shared" si="237" ref="I483:N483">I484</f>
        <v>3274.3</v>
      </c>
      <c r="J483" s="36">
        <f t="shared" si="237"/>
        <v>0</v>
      </c>
      <c r="K483" s="36">
        <f t="shared" si="237"/>
        <v>1862.7</v>
      </c>
      <c r="L483" s="36">
        <f t="shared" si="237"/>
        <v>0</v>
      </c>
      <c r="M483" s="36">
        <f t="shared" si="237"/>
        <v>3274.3</v>
      </c>
      <c r="N483" s="36">
        <f t="shared" si="237"/>
        <v>0</v>
      </c>
    </row>
    <row r="484" spans="1:14" s="266" customFormat="1" ht="28.5">
      <c r="A484" s="121" t="s">
        <v>744</v>
      </c>
      <c r="B484" s="258">
        <v>110</v>
      </c>
      <c r="C484" s="93" t="s">
        <v>99</v>
      </c>
      <c r="D484" s="67" t="s">
        <v>186</v>
      </c>
      <c r="E484" s="67" t="s">
        <v>131</v>
      </c>
      <c r="F484" s="67" t="s">
        <v>146</v>
      </c>
      <c r="G484" s="67" t="s">
        <v>149</v>
      </c>
      <c r="H484" s="67"/>
      <c r="I484" s="36">
        <f aca="true" t="shared" si="238" ref="I484:N484">I485+I487+I489</f>
        <v>3274.3</v>
      </c>
      <c r="J484" s="36">
        <f t="shared" si="238"/>
        <v>0</v>
      </c>
      <c r="K484" s="36">
        <f t="shared" si="238"/>
        <v>1862.7</v>
      </c>
      <c r="L484" s="36">
        <f t="shared" si="238"/>
        <v>0</v>
      </c>
      <c r="M484" s="36">
        <f t="shared" si="238"/>
        <v>3274.3</v>
      </c>
      <c r="N484" s="36">
        <f t="shared" si="238"/>
        <v>0</v>
      </c>
    </row>
    <row r="485" spans="1:14" ht="45">
      <c r="A485" s="112" t="s">
        <v>801</v>
      </c>
      <c r="B485" s="261">
        <v>110</v>
      </c>
      <c r="C485" s="97" t="s">
        <v>99</v>
      </c>
      <c r="D485" s="96" t="s">
        <v>186</v>
      </c>
      <c r="E485" s="96" t="s">
        <v>131</v>
      </c>
      <c r="F485" s="96" t="s">
        <v>146</v>
      </c>
      <c r="G485" s="96" t="s">
        <v>196</v>
      </c>
      <c r="H485" s="96"/>
      <c r="I485" s="74">
        <f aca="true" t="shared" si="239" ref="I485:N485">I486</f>
        <v>39.6</v>
      </c>
      <c r="J485" s="74">
        <f t="shared" si="239"/>
        <v>0</v>
      </c>
      <c r="K485" s="74">
        <f t="shared" si="239"/>
        <v>39.6</v>
      </c>
      <c r="L485" s="74">
        <f t="shared" si="239"/>
        <v>0</v>
      </c>
      <c r="M485" s="74">
        <f t="shared" si="239"/>
        <v>39.6</v>
      </c>
      <c r="N485" s="74">
        <f t="shared" si="239"/>
        <v>0</v>
      </c>
    </row>
    <row r="486" spans="1:14" ht="30">
      <c r="A486" s="112" t="s">
        <v>670</v>
      </c>
      <c r="B486" s="261">
        <v>110</v>
      </c>
      <c r="C486" s="97" t="s">
        <v>99</v>
      </c>
      <c r="D486" s="96" t="s">
        <v>186</v>
      </c>
      <c r="E486" s="96" t="s">
        <v>131</v>
      </c>
      <c r="F486" s="96" t="s">
        <v>146</v>
      </c>
      <c r="G486" s="96" t="s">
        <v>196</v>
      </c>
      <c r="H486" s="96" t="s">
        <v>669</v>
      </c>
      <c r="I486" s="74">
        <v>39.6</v>
      </c>
      <c r="J486" s="74"/>
      <c r="K486" s="74">
        <v>39.6</v>
      </c>
      <c r="L486" s="74"/>
      <c r="M486" s="74">
        <v>39.6</v>
      </c>
      <c r="N486" s="74"/>
    </row>
    <row r="487" spans="1:14" ht="30">
      <c r="A487" s="99" t="s">
        <v>197</v>
      </c>
      <c r="B487" s="261">
        <v>110</v>
      </c>
      <c r="C487" s="97" t="s">
        <v>99</v>
      </c>
      <c r="D487" s="96" t="s">
        <v>186</v>
      </c>
      <c r="E487" s="96" t="s">
        <v>131</v>
      </c>
      <c r="F487" s="96" t="s">
        <v>146</v>
      </c>
      <c r="G487" s="96" t="s">
        <v>198</v>
      </c>
      <c r="H487" s="96"/>
      <c r="I487" s="74">
        <f aca="true" t="shared" si="240" ref="I487:N487">I488</f>
        <v>2450</v>
      </c>
      <c r="J487" s="74">
        <f t="shared" si="240"/>
        <v>0</v>
      </c>
      <c r="K487" s="74">
        <f t="shared" si="240"/>
        <v>1038.4</v>
      </c>
      <c r="L487" s="74">
        <f t="shared" si="240"/>
        <v>0</v>
      </c>
      <c r="M487" s="74">
        <f t="shared" si="240"/>
        <v>2450</v>
      </c>
      <c r="N487" s="74">
        <f t="shared" si="240"/>
        <v>0</v>
      </c>
    </row>
    <row r="488" spans="1:14" ht="15">
      <c r="A488" s="104" t="s">
        <v>679</v>
      </c>
      <c r="B488" s="261">
        <v>110</v>
      </c>
      <c r="C488" s="97" t="s">
        <v>99</v>
      </c>
      <c r="D488" s="96" t="s">
        <v>186</v>
      </c>
      <c r="E488" s="96" t="s">
        <v>131</v>
      </c>
      <c r="F488" s="96" t="s">
        <v>146</v>
      </c>
      <c r="G488" s="96" t="s">
        <v>198</v>
      </c>
      <c r="H488" s="96" t="s">
        <v>678</v>
      </c>
      <c r="I488" s="74">
        <f>2000+450</f>
        <v>2450</v>
      </c>
      <c r="J488" s="74"/>
      <c r="K488" s="74">
        <f>588.4+450</f>
        <v>1038.4</v>
      </c>
      <c r="L488" s="74"/>
      <c r="M488" s="74">
        <f>2000+450</f>
        <v>2450</v>
      </c>
      <c r="N488" s="74"/>
    </row>
    <row r="489" spans="1:14" s="259" customFormat="1" ht="30">
      <c r="A489" s="112" t="s">
        <v>712</v>
      </c>
      <c r="B489" s="261">
        <v>110</v>
      </c>
      <c r="C489" s="97" t="s">
        <v>99</v>
      </c>
      <c r="D489" s="96" t="s">
        <v>186</v>
      </c>
      <c r="E489" s="96" t="s">
        <v>131</v>
      </c>
      <c r="F489" s="96" t="s">
        <v>146</v>
      </c>
      <c r="G489" s="96" t="s">
        <v>713</v>
      </c>
      <c r="H489" s="96"/>
      <c r="I489" s="74">
        <f aca="true" t="shared" si="241" ref="I489:N489">I490</f>
        <v>784.7</v>
      </c>
      <c r="J489" s="74">
        <f t="shared" si="241"/>
        <v>0</v>
      </c>
      <c r="K489" s="74">
        <f t="shared" si="241"/>
        <v>784.7</v>
      </c>
      <c r="L489" s="74">
        <f t="shared" si="241"/>
        <v>0</v>
      </c>
      <c r="M489" s="74">
        <f>M490</f>
        <v>784.7</v>
      </c>
      <c r="N489" s="74">
        <f t="shared" si="241"/>
        <v>0</v>
      </c>
    </row>
    <row r="490" spans="1:14" s="259" customFormat="1" ht="15">
      <c r="A490" s="112" t="s">
        <v>679</v>
      </c>
      <c r="B490" s="261">
        <v>110</v>
      </c>
      <c r="C490" s="97" t="s">
        <v>99</v>
      </c>
      <c r="D490" s="96" t="s">
        <v>186</v>
      </c>
      <c r="E490" s="96" t="s">
        <v>131</v>
      </c>
      <c r="F490" s="96" t="s">
        <v>146</v>
      </c>
      <c r="G490" s="96" t="s">
        <v>713</v>
      </c>
      <c r="H490" s="96" t="s">
        <v>678</v>
      </c>
      <c r="I490" s="74">
        <v>784.7</v>
      </c>
      <c r="J490" s="74"/>
      <c r="K490" s="74">
        <v>784.7</v>
      </c>
      <c r="L490" s="74"/>
      <c r="M490" s="74">
        <v>784.7</v>
      </c>
      <c r="N490" s="74"/>
    </row>
    <row r="491" spans="1:14" s="259" customFormat="1" ht="42.75">
      <c r="A491" s="121" t="s">
        <v>199</v>
      </c>
      <c r="B491" s="258">
        <v>110</v>
      </c>
      <c r="C491" s="93" t="s">
        <v>99</v>
      </c>
      <c r="D491" s="67" t="s">
        <v>186</v>
      </c>
      <c r="E491" s="67" t="s">
        <v>133</v>
      </c>
      <c r="F491" s="67" t="s">
        <v>148</v>
      </c>
      <c r="G491" s="67" t="s">
        <v>149</v>
      </c>
      <c r="H491" s="67"/>
      <c r="I491" s="36">
        <f aca="true" t="shared" si="242" ref="I491:N491">I492</f>
        <v>6463.8</v>
      </c>
      <c r="J491" s="36">
        <f t="shared" si="242"/>
        <v>1237.4</v>
      </c>
      <c r="K491" s="36">
        <f t="shared" si="242"/>
        <v>5539.1</v>
      </c>
      <c r="L491" s="36">
        <f t="shared" si="242"/>
        <v>0</v>
      </c>
      <c r="M491" s="36">
        <f t="shared" si="242"/>
        <v>5737</v>
      </c>
      <c r="N491" s="36">
        <f t="shared" si="242"/>
        <v>0</v>
      </c>
    </row>
    <row r="492" spans="1:14" s="259" customFormat="1" ht="42.75">
      <c r="A492" s="121" t="s">
        <v>820</v>
      </c>
      <c r="B492" s="258">
        <v>110</v>
      </c>
      <c r="C492" s="93" t="s">
        <v>99</v>
      </c>
      <c r="D492" s="67" t="s">
        <v>186</v>
      </c>
      <c r="E492" s="67" t="s">
        <v>133</v>
      </c>
      <c r="F492" s="67" t="s">
        <v>146</v>
      </c>
      <c r="G492" s="67" t="s">
        <v>149</v>
      </c>
      <c r="H492" s="67"/>
      <c r="I492" s="36">
        <f aca="true" t="shared" si="243" ref="I492:N492">I493+I497</f>
        <v>6463.8</v>
      </c>
      <c r="J492" s="36">
        <f t="shared" si="243"/>
        <v>1237.4</v>
      </c>
      <c r="K492" s="36">
        <f t="shared" si="243"/>
        <v>5539.1</v>
      </c>
      <c r="L492" s="36">
        <f t="shared" si="243"/>
        <v>0</v>
      </c>
      <c r="M492" s="36">
        <f t="shared" si="243"/>
        <v>5737</v>
      </c>
      <c r="N492" s="36">
        <f t="shared" si="243"/>
        <v>0</v>
      </c>
    </row>
    <row r="493" spans="1:14" s="260" customFormat="1" ht="15">
      <c r="A493" s="106" t="s">
        <v>188</v>
      </c>
      <c r="B493" s="261">
        <v>110</v>
      </c>
      <c r="C493" s="97" t="s">
        <v>99</v>
      </c>
      <c r="D493" s="96" t="s">
        <v>186</v>
      </c>
      <c r="E493" s="96" t="s">
        <v>133</v>
      </c>
      <c r="F493" s="96" t="s">
        <v>146</v>
      </c>
      <c r="G493" s="96" t="s">
        <v>189</v>
      </c>
      <c r="H493" s="96"/>
      <c r="I493" s="74">
        <f aca="true" t="shared" si="244" ref="I493:N493">I494+I495+I496</f>
        <v>3989</v>
      </c>
      <c r="J493" s="74">
        <f t="shared" si="244"/>
        <v>0</v>
      </c>
      <c r="K493" s="74">
        <f t="shared" si="244"/>
        <v>4252.2</v>
      </c>
      <c r="L493" s="74">
        <f t="shared" si="244"/>
        <v>0</v>
      </c>
      <c r="M493" s="74">
        <f t="shared" si="244"/>
        <v>4398.6</v>
      </c>
      <c r="N493" s="74">
        <f t="shared" si="244"/>
        <v>0</v>
      </c>
    </row>
    <row r="494" spans="1:14" s="260" customFormat="1" ht="60">
      <c r="A494" s="112" t="s">
        <v>667</v>
      </c>
      <c r="B494" s="261">
        <v>110</v>
      </c>
      <c r="C494" s="97" t="s">
        <v>99</v>
      </c>
      <c r="D494" s="96" t="s">
        <v>186</v>
      </c>
      <c r="E494" s="96" t="s">
        <v>133</v>
      </c>
      <c r="F494" s="96" t="s">
        <v>146</v>
      </c>
      <c r="G494" s="96" t="s">
        <v>189</v>
      </c>
      <c r="H494" s="96" t="s">
        <v>668</v>
      </c>
      <c r="I494" s="74">
        <v>3189.6</v>
      </c>
      <c r="J494" s="74"/>
      <c r="K494" s="74">
        <v>3333.2</v>
      </c>
      <c r="L494" s="74"/>
      <c r="M494" s="74">
        <v>3465.8</v>
      </c>
      <c r="N494" s="74"/>
    </row>
    <row r="495" spans="1:14" s="260" customFormat="1" ht="30">
      <c r="A495" s="112" t="s">
        <v>670</v>
      </c>
      <c r="B495" s="261">
        <v>110</v>
      </c>
      <c r="C495" s="97" t="s">
        <v>99</v>
      </c>
      <c r="D495" s="96" t="s">
        <v>186</v>
      </c>
      <c r="E495" s="96" t="s">
        <v>133</v>
      </c>
      <c r="F495" s="96" t="s">
        <v>146</v>
      </c>
      <c r="G495" s="96" t="s">
        <v>189</v>
      </c>
      <c r="H495" s="96" t="s">
        <v>669</v>
      </c>
      <c r="I495" s="74">
        <f>877.8-78.4</f>
        <v>799.4</v>
      </c>
      <c r="J495" s="74"/>
      <c r="K495" s="74">
        <v>919</v>
      </c>
      <c r="L495" s="74"/>
      <c r="M495" s="74">
        <v>932.8</v>
      </c>
      <c r="N495" s="74"/>
    </row>
    <row r="496" spans="1:14" s="151" customFormat="1" ht="15" hidden="1">
      <c r="A496" s="108" t="s">
        <v>671</v>
      </c>
      <c r="B496" s="261">
        <v>110</v>
      </c>
      <c r="C496" s="97" t="s">
        <v>99</v>
      </c>
      <c r="D496" s="96" t="s">
        <v>186</v>
      </c>
      <c r="E496" s="96" t="s">
        <v>133</v>
      </c>
      <c r="F496" s="96" t="s">
        <v>146</v>
      </c>
      <c r="G496" s="96" t="s">
        <v>189</v>
      </c>
      <c r="H496" s="96" t="s">
        <v>672</v>
      </c>
      <c r="I496" s="74"/>
      <c r="J496" s="74"/>
      <c r="K496" s="74"/>
      <c r="L496" s="74"/>
      <c r="M496" s="74"/>
      <c r="N496" s="74"/>
    </row>
    <row r="497" spans="1:14" s="259" customFormat="1" ht="75">
      <c r="A497" s="108" t="s">
        <v>1328</v>
      </c>
      <c r="B497" s="261">
        <v>110</v>
      </c>
      <c r="C497" s="97" t="s">
        <v>99</v>
      </c>
      <c r="D497" s="96" t="s">
        <v>186</v>
      </c>
      <c r="E497" s="96" t="s">
        <v>133</v>
      </c>
      <c r="F497" s="96" t="s">
        <v>146</v>
      </c>
      <c r="G497" s="96" t="s">
        <v>734</v>
      </c>
      <c r="H497" s="96"/>
      <c r="I497" s="74">
        <f aca="true" t="shared" si="245" ref="I497:N497">I498</f>
        <v>2474.8</v>
      </c>
      <c r="J497" s="74">
        <f t="shared" si="245"/>
        <v>1237.4</v>
      </c>
      <c r="K497" s="74">
        <f t="shared" si="245"/>
        <v>1286.9</v>
      </c>
      <c r="L497" s="74">
        <f t="shared" si="245"/>
        <v>0</v>
      </c>
      <c r="M497" s="74">
        <f t="shared" si="245"/>
        <v>1338.4</v>
      </c>
      <c r="N497" s="74">
        <f t="shared" si="245"/>
        <v>0</v>
      </c>
    </row>
    <row r="498" spans="1:14" ht="60">
      <c r="A498" s="112" t="s">
        <v>667</v>
      </c>
      <c r="B498" s="261">
        <v>110</v>
      </c>
      <c r="C498" s="97" t="s">
        <v>99</v>
      </c>
      <c r="D498" s="96" t="s">
        <v>186</v>
      </c>
      <c r="E498" s="96" t="s">
        <v>133</v>
      </c>
      <c r="F498" s="96" t="s">
        <v>146</v>
      </c>
      <c r="G498" s="96" t="s">
        <v>734</v>
      </c>
      <c r="H498" s="96" t="s">
        <v>668</v>
      </c>
      <c r="I498" s="74">
        <f>1237.4+1237.4</f>
        <v>2474.8</v>
      </c>
      <c r="J498" s="74">
        <v>1237.4</v>
      </c>
      <c r="K498" s="74">
        <v>1286.9</v>
      </c>
      <c r="L498" s="74"/>
      <c r="M498" s="74">
        <v>1338.4</v>
      </c>
      <c r="N498" s="74"/>
    </row>
    <row r="499" spans="1:14" s="266" customFormat="1" ht="14.25">
      <c r="A499" s="121" t="s">
        <v>100</v>
      </c>
      <c r="B499" s="258">
        <v>110</v>
      </c>
      <c r="C499" s="93" t="s">
        <v>101</v>
      </c>
      <c r="D499" s="67"/>
      <c r="E499" s="67"/>
      <c r="F499" s="67"/>
      <c r="G499" s="67"/>
      <c r="H499" s="67"/>
      <c r="I499" s="36">
        <f aca="true" t="shared" si="246" ref="I499:N499">I500+I506+I551</f>
        <v>115167.59999999999</v>
      </c>
      <c r="J499" s="36">
        <f t="shared" si="246"/>
        <v>92936.59999999999</v>
      </c>
      <c r="K499" s="36">
        <f t="shared" si="246"/>
        <v>113845.2</v>
      </c>
      <c r="L499" s="36">
        <f t="shared" si="246"/>
        <v>91632.2</v>
      </c>
      <c r="M499" s="36">
        <f t="shared" si="246"/>
        <v>111196.8</v>
      </c>
      <c r="N499" s="36">
        <f t="shared" si="246"/>
        <v>88965.8</v>
      </c>
    </row>
    <row r="500" spans="1:14" s="266" customFormat="1" ht="14.25">
      <c r="A500" s="121" t="s">
        <v>102</v>
      </c>
      <c r="B500" s="258">
        <v>110</v>
      </c>
      <c r="C500" s="93" t="s">
        <v>103</v>
      </c>
      <c r="D500" s="67"/>
      <c r="E500" s="67"/>
      <c r="F500" s="67"/>
      <c r="G500" s="67"/>
      <c r="H500" s="67"/>
      <c r="I500" s="36">
        <f aca="true" t="shared" si="247" ref="I500:N504">I501</f>
        <v>22231</v>
      </c>
      <c r="J500" s="36">
        <f t="shared" si="247"/>
        <v>0</v>
      </c>
      <c r="K500" s="36">
        <f t="shared" si="247"/>
        <v>22213</v>
      </c>
      <c r="L500" s="36">
        <f t="shared" si="247"/>
        <v>0</v>
      </c>
      <c r="M500" s="36">
        <f t="shared" si="247"/>
        <v>22231</v>
      </c>
      <c r="N500" s="36">
        <f t="shared" si="247"/>
        <v>0</v>
      </c>
    </row>
    <row r="501" spans="1:14" s="266" customFormat="1" ht="14.25">
      <c r="A501" s="107" t="s">
        <v>419</v>
      </c>
      <c r="B501" s="258">
        <v>110</v>
      </c>
      <c r="C501" s="93" t="s">
        <v>103</v>
      </c>
      <c r="D501" s="93" t="s">
        <v>420</v>
      </c>
      <c r="E501" s="92">
        <v>0</v>
      </c>
      <c r="F501" s="93" t="s">
        <v>148</v>
      </c>
      <c r="G501" s="93" t="s">
        <v>149</v>
      </c>
      <c r="H501" s="67"/>
      <c r="I501" s="36">
        <f t="shared" si="247"/>
        <v>22231</v>
      </c>
      <c r="J501" s="36">
        <f t="shared" si="247"/>
        <v>0</v>
      </c>
      <c r="K501" s="36">
        <f t="shared" si="247"/>
        <v>22213</v>
      </c>
      <c r="L501" s="36">
        <f t="shared" si="247"/>
        <v>0</v>
      </c>
      <c r="M501" s="36">
        <f t="shared" si="247"/>
        <v>22231</v>
      </c>
      <c r="N501" s="36">
        <f t="shared" si="247"/>
        <v>0</v>
      </c>
    </row>
    <row r="502" spans="1:14" s="266" customFormat="1" ht="14.25">
      <c r="A502" s="94" t="s">
        <v>394</v>
      </c>
      <c r="B502" s="258">
        <v>110</v>
      </c>
      <c r="C502" s="93" t="s">
        <v>103</v>
      </c>
      <c r="D502" s="67" t="s">
        <v>420</v>
      </c>
      <c r="E502" s="67" t="s">
        <v>325</v>
      </c>
      <c r="F502" s="67" t="s">
        <v>148</v>
      </c>
      <c r="G502" s="67" t="s">
        <v>149</v>
      </c>
      <c r="H502" s="67"/>
      <c r="I502" s="36">
        <f t="shared" si="247"/>
        <v>22231</v>
      </c>
      <c r="J502" s="36">
        <f t="shared" si="247"/>
        <v>0</v>
      </c>
      <c r="K502" s="36">
        <f t="shared" si="247"/>
        <v>22213</v>
      </c>
      <c r="L502" s="36">
        <f t="shared" si="247"/>
        <v>0</v>
      </c>
      <c r="M502" s="36">
        <f t="shared" si="247"/>
        <v>22231</v>
      </c>
      <c r="N502" s="36">
        <f t="shared" si="247"/>
        <v>0</v>
      </c>
    </row>
    <row r="503" spans="1:14" s="266" customFormat="1" ht="14.25">
      <c r="A503" s="94" t="s">
        <v>394</v>
      </c>
      <c r="B503" s="258">
        <v>110</v>
      </c>
      <c r="C503" s="93" t="s">
        <v>103</v>
      </c>
      <c r="D503" s="93" t="s">
        <v>421</v>
      </c>
      <c r="E503" s="92" t="s">
        <v>325</v>
      </c>
      <c r="F503" s="93" t="s">
        <v>146</v>
      </c>
      <c r="G503" s="93" t="s">
        <v>149</v>
      </c>
      <c r="H503" s="67"/>
      <c r="I503" s="36">
        <f t="shared" si="247"/>
        <v>22231</v>
      </c>
      <c r="J503" s="36">
        <f t="shared" si="247"/>
        <v>0</v>
      </c>
      <c r="K503" s="36">
        <f t="shared" si="247"/>
        <v>22213</v>
      </c>
      <c r="L503" s="36">
        <f t="shared" si="247"/>
        <v>0</v>
      </c>
      <c r="M503" s="36">
        <f t="shared" si="247"/>
        <v>22231</v>
      </c>
      <c r="N503" s="36">
        <f t="shared" si="247"/>
        <v>0</v>
      </c>
    </row>
    <row r="504" spans="1:14" ht="15">
      <c r="A504" s="99" t="s">
        <v>298</v>
      </c>
      <c r="B504" s="261">
        <v>110</v>
      </c>
      <c r="C504" s="97" t="s">
        <v>103</v>
      </c>
      <c r="D504" s="97" t="s">
        <v>421</v>
      </c>
      <c r="E504" s="114" t="s">
        <v>325</v>
      </c>
      <c r="F504" s="97" t="s">
        <v>146</v>
      </c>
      <c r="G504" s="96" t="s">
        <v>299</v>
      </c>
      <c r="H504" s="96"/>
      <c r="I504" s="74">
        <f t="shared" si="247"/>
        <v>22231</v>
      </c>
      <c r="J504" s="74">
        <f t="shared" si="247"/>
        <v>0</v>
      </c>
      <c r="K504" s="74">
        <f t="shared" si="247"/>
        <v>22213</v>
      </c>
      <c r="L504" s="74">
        <f t="shared" si="247"/>
        <v>0</v>
      </c>
      <c r="M504" s="74">
        <f t="shared" si="247"/>
        <v>22231</v>
      </c>
      <c r="N504" s="74">
        <f t="shared" si="247"/>
        <v>0</v>
      </c>
    </row>
    <row r="505" spans="1:14" ht="15">
      <c r="A505" s="99" t="s">
        <v>674</v>
      </c>
      <c r="B505" s="261">
        <v>110</v>
      </c>
      <c r="C505" s="97" t="s">
        <v>103</v>
      </c>
      <c r="D505" s="97" t="s">
        <v>421</v>
      </c>
      <c r="E505" s="114" t="s">
        <v>325</v>
      </c>
      <c r="F505" s="97" t="s">
        <v>146</v>
      </c>
      <c r="G505" s="96" t="s">
        <v>299</v>
      </c>
      <c r="H505" s="96" t="s">
        <v>673</v>
      </c>
      <c r="I505" s="74">
        <v>22231</v>
      </c>
      <c r="J505" s="74"/>
      <c r="K505" s="74">
        <f>22231-18</f>
        <v>22213</v>
      </c>
      <c r="L505" s="74"/>
      <c r="M505" s="74">
        <v>22231</v>
      </c>
      <c r="N505" s="74"/>
    </row>
    <row r="506" spans="1:14" s="153" customFormat="1" ht="15">
      <c r="A506" s="124" t="s">
        <v>106</v>
      </c>
      <c r="B506" s="258" t="s">
        <v>23</v>
      </c>
      <c r="C506" s="93" t="s">
        <v>107</v>
      </c>
      <c r="D506" s="67"/>
      <c r="E506" s="67"/>
      <c r="F506" s="67"/>
      <c r="G506" s="67"/>
      <c r="H506" s="67"/>
      <c r="I506" s="36">
        <f aca="true" t="shared" si="248" ref="I506:N506">I507+I524+I540</f>
        <v>12306.7</v>
      </c>
      <c r="J506" s="36">
        <f t="shared" si="248"/>
        <v>12306.7</v>
      </c>
      <c r="K506" s="36">
        <f t="shared" si="248"/>
        <v>10976.7</v>
      </c>
      <c r="L506" s="36">
        <f t="shared" si="248"/>
        <v>10976.7</v>
      </c>
      <c r="M506" s="36">
        <f t="shared" si="248"/>
        <v>8976.7</v>
      </c>
      <c r="N506" s="36">
        <f t="shared" si="248"/>
        <v>8976.7</v>
      </c>
    </row>
    <row r="507" spans="1:14" s="153" customFormat="1" ht="42.75">
      <c r="A507" s="124" t="s">
        <v>158</v>
      </c>
      <c r="B507" s="258">
        <v>110</v>
      </c>
      <c r="C507" s="93" t="s">
        <v>107</v>
      </c>
      <c r="D507" s="67" t="s">
        <v>159</v>
      </c>
      <c r="E507" s="67" t="s">
        <v>147</v>
      </c>
      <c r="F507" s="67" t="s">
        <v>148</v>
      </c>
      <c r="G507" s="67" t="s">
        <v>149</v>
      </c>
      <c r="H507" s="67"/>
      <c r="I507" s="36">
        <f aca="true" t="shared" si="249" ref="I507:N507">I508</f>
        <v>5032</v>
      </c>
      <c r="J507" s="36">
        <f t="shared" si="249"/>
        <v>5032</v>
      </c>
      <c r="K507" s="36">
        <f t="shared" si="249"/>
        <v>3656.1</v>
      </c>
      <c r="L507" s="36">
        <f t="shared" si="249"/>
        <v>3656.1</v>
      </c>
      <c r="M507" s="36">
        <f t="shared" si="249"/>
        <v>1656.1</v>
      </c>
      <c r="N507" s="36">
        <f t="shared" si="249"/>
        <v>1656.1</v>
      </c>
    </row>
    <row r="508" spans="1:14" s="274" customFormat="1" ht="14.25">
      <c r="A508" s="107" t="s">
        <v>742</v>
      </c>
      <c r="B508" s="258" t="s">
        <v>23</v>
      </c>
      <c r="C508" s="93" t="s">
        <v>107</v>
      </c>
      <c r="D508" s="67" t="s">
        <v>159</v>
      </c>
      <c r="E508" s="67" t="s">
        <v>147</v>
      </c>
      <c r="F508" s="67" t="s">
        <v>159</v>
      </c>
      <c r="G508" s="67" t="s">
        <v>149</v>
      </c>
      <c r="H508" s="67"/>
      <c r="I508" s="36">
        <f aca="true" t="shared" si="250" ref="I508:N508">I509+I511+I513+I516+I519+I522</f>
        <v>5032</v>
      </c>
      <c r="J508" s="36">
        <f t="shared" si="250"/>
        <v>5032</v>
      </c>
      <c r="K508" s="36">
        <f t="shared" si="250"/>
        <v>3656.1</v>
      </c>
      <c r="L508" s="36">
        <f t="shared" si="250"/>
        <v>3656.1</v>
      </c>
      <c r="M508" s="36">
        <f t="shared" si="250"/>
        <v>1656.1</v>
      </c>
      <c r="N508" s="36">
        <f t="shared" si="250"/>
        <v>1656.1</v>
      </c>
    </row>
    <row r="509" spans="1:14" s="151" customFormat="1" ht="75" hidden="1">
      <c r="A509" s="109" t="s">
        <v>161</v>
      </c>
      <c r="B509" s="261">
        <v>110</v>
      </c>
      <c r="C509" s="97" t="s">
        <v>107</v>
      </c>
      <c r="D509" s="96" t="s">
        <v>159</v>
      </c>
      <c r="E509" s="96" t="s">
        <v>147</v>
      </c>
      <c r="F509" s="96" t="s">
        <v>159</v>
      </c>
      <c r="G509" s="96" t="s">
        <v>160</v>
      </c>
      <c r="H509" s="96"/>
      <c r="I509" s="74">
        <f aca="true" t="shared" si="251" ref="I509:N509">I510</f>
        <v>0</v>
      </c>
      <c r="J509" s="74">
        <f t="shared" si="251"/>
        <v>0</v>
      </c>
      <c r="K509" s="74">
        <f t="shared" si="251"/>
        <v>0</v>
      </c>
      <c r="L509" s="74">
        <f t="shared" si="251"/>
        <v>0</v>
      </c>
      <c r="M509" s="74">
        <f t="shared" si="251"/>
        <v>0</v>
      </c>
      <c r="N509" s="74">
        <f t="shared" si="251"/>
        <v>0</v>
      </c>
    </row>
    <row r="510" spans="1:14" s="151" customFormat="1" ht="15" hidden="1">
      <c r="A510" s="109" t="s">
        <v>674</v>
      </c>
      <c r="B510" s="261">
        <v>110</v>
      </c>
      <c r="C510" s="97" t="s">
        <v>107</v>
      </c>
      <c r="D510" s="96" t="s">
        <v>159</v>
      </c>
      <c r="E510" s="96" t="s">
        <v>147</v>
      </c>
      <c r="F510" s="96" t="s">
        <v>159</v>
      </c>
      <c r="G510" s="96" t="s">
        <v>160</v>
      </c>
      <c r="H510" s="96" t="s">
        <v>673</v>
      </c>
      <c r="I510" s="74"/>
      <c r="J510" s="74"/>
      <c r="K510" s="74"/>
      <c r="L510" s="74"/>
      <c r="M510" s="74"/>
      <c r="N510" s="74"/>
    </row>
    <row r="511" spans="1:14" s="151" customFormat="1" ht="75" hidden="1">
      <c r="A511" s="109" t="s">
        <v>161</v>
      </c>
      <c r="B511" s="261">
        <v>110</v>
      </c>
      <c r="C511" s="97" t="s">
        <v>107</v>
      </c>
      <c r="D511" s="96" t="s">
        <v>159</v>
      </c>
      <c r="E511" s="96" t="s">
        <v>147</v>
      </c>
      <c r="F511" s="96" t="s">
        <v>159</v>
      </c>
      <c r="G511" s="96" t="s">
        <v>162</v>
      </c>
      <c r="H511" s="96"/>
      <c r="I511" s="74">
        <f aca="true" t="shared" si="252" ref="I511:N511">I512</f>
        <v>0</v>
      </c>
      <c r="J511" s="74">
        <f t="shared" si="252"/>
        <v>0</v>
      </c>
      <c r="K511" s="74">
        <f t="shared" si="252"/>
        <v>0</v>
      </c>
      <c r="L511" s="74">
        <f t="shared" si="252"/>
        <v>0</v>
      </c>
      <c r="M511" s="74">
        <f t="shared" si="252"/>
        <v>0</v>
      </c>
      <c r="N511" s="74">
        <f t="shared" si="252"/>
        <v>0</v>
      </c>
    </row>
    <row r="512" spans="1:14" s="151" customFormat="1" ht="15" hidden="1">
      <c r="A512" s="109" t="s">
        <v>674</v>
      </c>
      <c r="B512" s="261">
        <v>110</v>
      </c>
      <c r="C512" s="97" t="s">
        <v>107</v>
      </c>
      <c r="D512" s="96" t="s">
        <v>159</v>
      </c>
      <c r="E512" s="96" t="s">
        <v>147</v>
      </c>
      <c r="F512" s="96" t="s">
        <v>159</v>
      </c>
      <c r="G512" s="96" t="s">
        <v>162</v>
      </c>
      <c r="H512" s="96" t="s">
        <v>673</v>
      </c>
      <c r="I512" s="263"/>
      <c r="J512" s="263"/>
      <c r="K512" s="74"/>
      <c r="L512" s="74"/>
      <c r="M512" s="74"/>
      <c r="N512" s="74"/>
    </row>
    <row r="513" spans="1:14" s="260" customFormat="1" ht="45" hidden="1">
      <c r="A513" s="109" t="s">
        <v>800</v>
      </c>
      <c r="B513" s="261" t="s">
        <v>23</v>
      </c>
      <c r="C513" s="97" t="s">
        <v>107</v>
      </c>
      <c r="D513" s="96" t="s">
        <v>159</v>
      </c>
      <c r="E513" s="96" t="s">
        <v>147</v>
      </c>
      <c r="F513" s="96" t="s">
        <v>159</v>
      </c>
      <c r="G513" s="96" t="s">
        <v>163</v>
      </c>
      <c r="H513" s="96"/>
      <c r="I513" s="74">
        <f aca="true" t="shared" si="253" ref="I513:N513">I514+I515</f>
        <v>0</v>
      </c>
      <c r="J513" s="74">
        <f t="shared" si="253"/>
        <v>0</v>
      </c>
      <c r="K513" s="74">
        <f t="shared" si="253"/>
        <v>0</v>
      </c>
      <c r="L513" s="74">
        <f t="shared" si="253"/>
        <v>0</v>
      </c>
      <c r="M513" s="74">
        <f t="shared" si="253"/>
        <v>0</v>
      </c>
      <c r="N513" s="74">
        <f t="shared" si="253"/>
        <v>0</v>
      </c>
    </row>
    <row r="514" spans="1:14" s="260" customFormat="1" ht="15" hidden="1">
      <c r="A514" s="109" t="s">
        <v>674</v>
      </c>
      <c r="B514" s="261" t="s">
        <v>23</v>
      </c>
      <c r="C514" s="97" t="s">
        <v>107</v>
      </c>
      <c r="D514" s="96" t="s">
        <v>159</v>
      </c>
      <c r="E514" s="96" t="s">
        <v>147</v>
      </c>
      <c r="F514" s="96" t="s">
        <v>159</v>
      </c>
      <c r="G514" s="96" t="s">
        <v>163</v>
      </c>
      <c r="H514" s="96" t="s">
        <v>673</v>
      </c>
      <c r="I514" s="116">
        <f>1294.2-1294.2</f>
        <v>0</v>
      </c>
      <c r="J514" s="116"/>
      <c r="K514" s="74">
        <f>1411.9-1411.9</f>
        <v>0</v>
      </c>
      <c r="L514" s="74"/>
      <c r="M514" s="74">
        <f>1047.5-1047.5</f>
        <v>0</v>
      </c>
      <c r="N514" s="74"/>
    </row>
    <row r="515" spans="1:14" s="260" customFormat="1" ht="33.75" customHeight="1" hidden="1">
      <c r="A515" s="109" t="s">
        <v>681</v>
      </c>
      <c r="B515" s="261">
        <v>110</v>
      </c>
      <c r="C515" s="97" t="s">
        <v>107</v>
      </c>
      <c r="D515" s="96" t="s">
        <v>159</v>
      </c>
      <c r="E515" s="96" t="s">
        <v>147</v>
      </c>
      <c r="F515" s="96" t="s">
        <v>159</v>
      </c>
      <c r="G515" s="96" t="s">
        <v>163</v>
      </c>
      <c r="H515" s="96" t="s">
        <v>680</v>
      </c>
      <c r="I515" s="117"/>
      <c r="J515" s="117"/>
      <c r="K515" s="74"/>
      <c r="L515" s="74"/>
      <c r="M515" s="74"/>
      <c r="N515" s="74"/>
    </row>
    <row r="516" spans="1:14" s="260" customFormat="1" ht="60">
      <c r="A516" s="109" t="s">
        <v>714</v>
      </c>
      <c r="B516" s="261" t="s">
        <v>23</v>
      </c>
      <c r="C516" s="97" t="s">
        <v>107</v>
      </c>
      <c r="D516" s="96" t="s">
        <v>159</v>
      </c>
      <c r="E516" s="96" t="s">
        <v>147</v>
      </c>
      <c r="F516" s="96" t="s">
        <v>159</v>
      </c>
      <c r="G516" s="96" t="s">
        <v>715</v>
      </c>
      <c r="H516" s="96"/>
      <c r="I516" s="74">
        <f aca="true" t="shared" si="254" ref="I516:N516">I517+I518</f>
        <v>4000</v>
      </c>
      <c r="J516" s="74">
        <f t="shared" si="254"/>
        <v>4000</v>
      </c>
      <c r="K516" s="74">
        <f t="shared" si="254"/>
        <v>2000</v>
      </c>
      <c r="L516" s="74">
        <f t="shared" si="254"/>
        <v>2000</v>
      </c>
      <c r="M516" s="74">
        <f t="shared" si="254"/>
        <v>0</v>
      </c>
      <c r="N516" s="74">
        <f t="shared" si="254"/>
        <v>0</v>
      </c>
    </row>
    <row r="517" spans="1:14" s="260" customFormat="1" ht="15">
      <c r="A517" s="109" t="s">
        <v>674</v>
      </c>
      <c r="B517" s="261" t="s">
        <v>23</v>
      </c>
      <c r="C517" s="97" t="s">
        <v>107</v>
      </c>
      <c r="D517" s="96" t="s">
        <v>159</v>
      </c>
      <c r="E517" s="96" t="s">
        <v>147</v>
      </c>
      <c r="F517" s="96" t="s">
        <v>159</v>
      </c>
      <c r="G517" s="96" t="s">
        <v>715</v>
      </c>
      <c r="H517" s="96" t="s">
        <v>673</v>
      </c>
      <c r="I517" s="74">
        <v>4000</v>
      </c>
      <c r="J517" s="74">
        <v>4000</v>
      </c>
      <c r="K517" s="74">
        <v>2000</v>
      </c>
      <c r="L517" s="74">
        <v>2000</v>
      </c>
      <c r="M517" s="74"/>
      <c r="N517" s="74"/>
    </row>
    <row r="518" spans="1:14" s="260" customFormat="1" ht="34.5" customHeight="1" hidden="1">
      <c r="A518" s="109" t="s">
        <v>681</v>
      </c>
      <c r="B518" s="261" t="s">
        <v>23</v>
      </c>
      <c r="C518" s="97" t="s">
        <v>107</v>
      </c>
      <c r="D518" s="96" t="s">
        <v>159</v>
      </c>
      <c r="E518" s="96" t="s">
        <v>147</v>
      </c>
      <c r="F518" s="96" t="s">
        <v>159</v>
      </c>
      <c r="G518" s="96" t="s">
        <v>715</v>
      </c>
      <c r="H518" s="96" t="s">
        <v>680</v>
      </c>
      <c r="I518" s="74"/>
      <c r="J518" s="74"/>
      <c r="K518" s="74"/>
      <c r="L518" s="74"/>
      <c r="M518" s="74"/>
      <c r="N518" s="74"/>
    </row>
    <row r="519" spans="1:14" s="259" customFormat="1" ht="30" hidden="1">
      <c r="A519" s="275" t="s">
        <v>817</v>
      </c>
      <c r="B519" s="261" t="s">
        <v>23</v>
      </c>
      <c r="C519" s="97" t="s">
        <v>107</v>
      </c>
      <c r="D519" s="96" t="s">
        <v>159</v>
      </c>
      <c r="E519" s="96" t="s">
        <v>147</v>
      </c>
      <c r="F519" s="96" t="s">
        <v>159</v>
      </c>
      <c r="G519" s="96" t="s">
        <v>164</v>
      </c>
      <c r="H519" s="96"/>
      <c r="I519" s="74">
        <f aca="true" t="shared" si="255" ref="I519:N519">I520+I521</f>
        <v>0</v>
      </c>
      <c r="J519" s="74">
        <f t="shared" si="255"/>
        <v>0</v>
      </c>
      <c r="K519" s="74">
        <f t="shared" si="255"/>
        <v>0</v>
      </c>
      <c r="L519" s="74">
        <f t="shared" si="255"/>
        <v>0</v>
      </c>
      <c r="M519" s="74">
        <f t="shared" si="255"/>
        <v>0</v>
      </c>
      <c r="N519" s="74">
        <f t="shared" si="255"/>
        <v>0</v>
      </c>
    </row>
    <row r="520" spans="1:14" s="259" customFormat="1" ht="15" hidden="1">
      <c r="A520" s="109" t="s">
        <v>674</v>
      </c>
      <c r="B520" s="261" t="s">
        <v>23</v>
      </c>
      <c r="C520" s="97" t="s">
        <v>107</v>
      </c>
      <c r="D520" s="96" t="s">
        <v>159</v>
      </c>
      <c r="E520" s="96" t="s">
        <v>147</v>
      </c>
      <c r="F520" s="96" t="s">
        <v>159</v>
      </c>
      <c r="G520" s="96" t="s">
        <v>164</v>
      </c>
      <c r="H520" s="96" t="s">
        <v>673</v>
      </c>
      <c r="I520" s="117"/>
      <c r="J520" s="117"/>
      <c r="K520" s="74"/>
      <c r="L520" s="74"/>
      <c r="M520" s="74"/>
      <c r="N520" s="74"/>
    </row>
    <row r="521" spans="1:14" s="259" customFormat="1" ht="45" hidden="1">
      <c r="A521" s="109" t="s">
        <v>681</v>
      </c>
      <c r="B521" s="261">
        <v>110</v>
      </c>
      <c r="C521" s="97" t="s">
        <v>107</v>
      </c>
      <c r="D521" s="96" t="s">
        <v>159</v>
      </c>
      <c r="E521" s="96" t="s">
        <v>147</v>
      </c>
      <c r="F521" s="96" t="s">
        <v>159</v>
      </c>
      <c r="G521" s="96" t="s">
        <v>164</v>
      </c>
      <c r="H521" s="96" t="s">
        <v>680</v>
      </c>
      <c r="I521" s="249"/>
      <c r="J521" s="249"/>
      <c r="K521" s="74"/>
      <c r="L521" s="74"/>
      <c r="M521" s="74"/>
      <c r="N521" s="74"/>
    </row>
    <row r="522" spans="1:14" ht="30">
      <c r="A522" s="108" t="s">
        <v>168</v>
      </c>
      <c r="B522" s="261">
        <v>110</v>
      </c>
      <c r="C522" s="97" t="s">
        <v>107</v>
      </c>
      <c r="D522" s="96" t="s">
        <v>159</v>
      </c>
      <c r="E522" s="96" t="s">
        <v>147</v>
      </c>
      <c r="F522" s="96" t="s">
        <v>159</v>
      </c>
      <c r="G522" s="96" t="s">
        <v>169</v>
      </c>
      <c r="H522" s="96"/>
      <c r="I522" s="74">
        <f aca="true" t="shared" si="256" ref="I522:N522">I523</f>
        <v>1032</v>
      </c>
      <c r="J522" s="74">
        <f t="shared" si="256"/>
        <v>1032</v>
      </c>
      <c r="K522" s="74">
        <f t="shared" si="256"/>
        <v>1656.1</v>
      </c>
      <c r="L522" s="74">
        <f t="shared" si="256"/>
        <v>1656.1</v>
      </c>
      <c r="M522" s="74">
        <f t="shared" si="256"/>
        <v>1656.1</v>
      </c>
      <c r="N522" s="74">
        <f t="shared" si="256"/>
        <v>1656.1</v>
      </c>
    </row>
    <row r="523" spans="1:14" ht="15">
      <c r="A523" s="108" t="s">
        <v>674</v>
      </c>
      <c r="B523" s="261">
        <v>110</v>
      </c>
      <c r="C523" s="97" t="s">
        <v>107</v>
      </c>
      <c r="D523" s="96" t="s">
        <v>159</v>
      </c>
      <c r="E523" s="96" t="s">
        <v>147</v>
      </c>
      <c r="F523" s="96" t="s">
        <v>159</v>
      </c>
      <c r="G523" s="96" t="s">
        <v>169</v>
      </c>
      <c r="H523" s="96" t="s">
        <v>673</v>
      </c>
      <c r="I523" s="74">
        <v>1032</v>
      </c>
      <c r="J523" s="74">
        <v>1032</v>
      </c>
      <c r="K523" s="74">
        <v>1656.1</v>
      </c>
      <c r="L523" s="74">
        <v>1656.1</v>
      </c>
      <c r="M523" s="74">
        <v>1656.1</v>
      </c>
      <c r="N523" s="74">
        <v>1656.1</v>
      </c>
    </row>
    <row r="524" spans="1:14" ht="42.75">
      <c r="A524" s="107" t="s">
        <v>221</v>
      </c>
      <c r="B524" s="258">
        <v>110</v>
      </c>
      <c r="C524" s="93" t="s">
        <v>107</v>
      </c>
      <c r="D524" s="67" t="s">
        <v>222</v>
      </c>
      <c r="E524" s="67" t="s">
        <v>147</v>
      </c>
      <c r="F524" s="67" t="s">
        <v>148</v>
      </c>
      <c r="G524" s="67" t="s">
        <v>149</v>
      </c>
      <c r="H524" s="67"/>
      <c r="I524" s="36">
        <f aca="true" t="shared" si="257" ref="I524:N525">I525</f>
        <v>7274.700000000001</v>
      </c>
      <c r="J524" s="36">
        <f t="shared" si="257"/>
        <v>7274.700000000001</v>
      </c>
      <c r="K524" s="36">
        <f t="shared" si="257"/>
        <v>7320.6</v>
      </c>
      <c r="L524" s="36">
        <f t="shared" si="257"/>
        <v>7320.6</v>
      </c>
      <c r="M524" s="36">
        <f t="shared" si="257"/>
        <v>7320.6</v>
      </c>
      <c r="N524" s="36">
        <f t="shared" si="257"/>
        <v>7320.6</v>
      </c>
    </row>
    <row r="525" spans="1:14" ht="28.5">
      <c r="A525" s="121" t="s">
        <v>694</v>
      </c>
      <c r="B525" s="258">
        <v>110</v>
      </c>
      <c r="C525" s="93" t="s">
        <v>107</v>
      </c>
      <c r="D525" s="67" t="s">
        <v>222</v>
      </c>
      <c r="E525" s="67" t="s">
        <v>277</v>
      </c>
      <c r="F525" s="67" t="s">
        <v>148</v>
      </c>
      <c r="G525" s="67" t="s">
        <v>149</v>
      </c>
      <c r="H525" s="67"/>
      <c r="I525" s="36">
        <f t="shared" si="257"/>
        <v>7274.700000000001</v>
      </c>
      <c r="J525" s="36">
        <f t="shared" si="257"/>
        <v>7274.700000000001</v>
      </c>
      <c r="K525" s="36">
        <f t="shared" si="257"/>
        <v>7320.6</v>
      </c>
      <c r="L525" s="36">
        <f t="shared" si="257"/>
        <v>7320.6</v>
      </c>
      <c r="M525" s="36">
        <f t="shared" si="257"/>
        <v>7320.6</v>
      </c>
      <c r="N525" s="36">
        <f t="shared" si="257"/>
        <v>7320.6</v>
      </c>
    </row>
    <row r="526" spans="1:14" s="266" customFormat="1" ht="28.5">
      <c r="A526" s="122" t="s">
        <v>695</v>
      </c>
      <c r="B526" s="258">
        <v>110</v>
      </c>
      <c r="C526" s="93" t="s">
        <v>107</v>
      </c>
      <c r="D526" s="67" t="s">
        <v>222</v>
      </c>
      <c r="E526" s="67" t="s">
        <v>277</v>
      </c>
      <c r="F526" s="67" t="s">
        <v>146</v>
      </c>
      <c r="G526" s="67" t="s">
        <v>149</v>
      </c>
      <c r="H526" s="67"/>
      <c r="I526" s="36">
        <f aca="true" t="shared" si="258" ref="I526:N526">I527+I529+I531+I534+I536+I538</f>
        <v>7274.700000000001</v>
      </c>
      <c r="J526" s="36">
        <f t="shared" si="258"/>
        <v>7274.700000000001</v>
      </c>
      <c r="K526" s="36">
        <f t="shared" si="258"/>
        <v>7320.6</v>
      </c>
      <c r="L526" s="36">
        <f t="shared" si="258"/>
        <v>7320.6</v>
      </c>
      <c r="M526" s="36">
        <f t="shared" si="258"/>
        <v>7320.6</v>
      </c>
      <c r="N526" s="36">
        <f t="shared" si="258"/>
        <v>7320.6</v>
      </c>
    </row>
    <row r="527" spans="1:14" s="260" customFormat="1" ht="30">
      <c r="A527" s="108" t="s">
        <v>301</v>
      </c>
      <c r="B527" s="261">
        <v>110</v>
      </c>
      <c r="C527" s="97" t="s">
        <v>107</v>
      </c>
      <c r="D527" s="96" t="s">
        <v>222</v>
      </c>
      <c r="E527" s="96" t="s">
        <v>277</v>
      </c>
      <c r="F527" s="96" t="s">
        <v>146</v>
      </c>
      <c r="G527" s="96" t="s">
        <v>470</v>
      </c>
      <c r="H527" s="96"/>
      <c r="I527" s="74">
        <f aca="true" t="shared" si="259" ref="I527:N527">I528</f>
        <v>1731.3</v>
      </c>
      <c r="J527" s="74">
        <f t="shared" si="259"/>
        <v>1731.3</v>
      </c>
      <c r="K527" s="74">
        <f t="shared" si="259"/>
        <v>1777.2</v>
      </c>
      <c r="L527" s="74">
        <f t="shared" si="259"/>
        <v>1777.2</v>
      </c>
      <c r="M527" s="74">
        <f t="shared" si="259"/>
        <v>1777.2</v>
      </c>
      <c r="N527" s="74">
        <f t="shared" si="259"/>
        <v>1777.2</v>
      </c>
    </row>
    <row r="528" spans="1:14" s="260" customFormat="1" ht="30">
      <c r="A528" s="108" t="s">
        <v>670</v>
      </c>
      <c r="B528" s="261">
        <v>110</v>
      </c>
      <c r="C528" s="97" t="s">
        <v>107</v>
      </c>
      <c r="D528" s="96" t="s">
        <v>222</v>
      </c>
      <c r="E528" s="96" t="s">
        <v>277</v>
      </c>
      <c r="F528" s="96" t="s">
        <v>146</v>
      </c>
      <c r="G528" s="96" t="s">
        <v>470</v>
      </c>
      <c r="H528" s="96" t="s">
        <v>669</v>
      </c>
      <c r="I528" s="74">
        <v>1731.3</v>
      </c>
      <c r="J528" s="74">
        <v>1731.3</v>
      </c>
      <c r="K528" s="74">
        <v>1777.2</v>
      </c>
      <c r="L528" s="74">
        <v>1777.2</v>
      </c>
      <c r="M528" s="74">
        <v>1777.2</v>
      </c>
      <c r="N528" s="74">
        <v>1777.2</v>
      </c>
    </row>
    <row r="529" spans="1:14" ht="90">
      <c r="A529" s="108" t="s">
        <v>316</v>
      </c>
      <c r="B529" s="261">
        <v>110</v>
      </c>
      <c r="C529" s="97" t="s">
        <v>107</v>
      </c>
      <c r="D529" s="96" t="s">
        <v>222</v>
      </c>
      <c r="E529" s="96" t="s">
        <v>277</v>
      </c>
      <c r="F529" s="96" t="s">
        <v>146</v>
      </c>
      <c r="G529" s="96" t="s">
        <v>317</v>
      </c>
      <c r="H529" s="96"/>
      <c r="I529" s="74">
        <f aca="true" t="shared" si="260" ref="I529:N529">I530</f>
        <v>903.6</v>
      </c>
      <c r="J529" s="74">
        <f t="shared" si="260"/>
        <v>903.6</v>
      </c>
      <c r="K529" s="74">
        <f t="shared" si="260"/>
        <v>903.6</v>
      </c>
      <c r="L529" s="74">
        <f t="shared" si="260"/>
        <v>903.6</v>
      </c>
      <c r="M529" s="74">
        <f t="shared" si="260"/>
        <v>903.6</v>
      </c>
      <c r="N529" s="74">
        <f t="shared" si="260"/>
        <v>903.6</v>
      </c>
    </row>
    <row r="530" spans="1:14" ht="15">
      <c r="A530" s="108" t="s">
        <v>674</v>
      </c>
      <c r="B530" s="261">
        <v>110</v>
      </c>
      <c r="C530" s="97" t="s">
        <v>107</v>
      </c>
      <c r="D530" s="96" t="s">
        <v>222</v>
      </c>
      <c r="E530" s="96" t="s">
        <v>277</v>
      </c>
      <c r="F530" s="96" t="s">
        <v>146</v>
      </c>
      <c r="G530" s="96" t="s">
        <v>317</v>
      </c>
      <c r="H530" s="96" t="s">
        <v>673</v>
      </c>
      <c r="I530" s="74">
        <v>903.6</v>
      </c>
      <c r="J530" s="74">
        <v>903.6</v>
      </c>
      <c r="K530" s="74">
        <v>903.6</v>
      </c>
      <c r="L530" s="74">
        <v>903.6</v>
      </c>
      <c r="M530" s="74">
        <v>903.6</v>
      </c>
      <c r="N530" s="74">
        <v>903.6</v>
      </c>
    </row>
    <row r="531" spans="1:14" ht="90">
      <c r="A531" s="108" t="s">
        <v>471</v>
      </c>
      <c r="B531" s="261">
        <v>110</v>
      </c>
      <c r="C531" s="97" t="s">
        <v>107</v>
      </c>
      <c r="D531" s="96" t="s">
        <v>222</v>
      </c>
      <c r="E531" s="96" t="s">
        <v>277</v>
      </c>
      <c r="F531" s="96" t="s">
        <v>146</v>
      </c>
      <c r="G531" s="96" t="s">
        <v>318</v>
      </c>
      <c r="H531" s="96"/>
      <c r="I531" s="74">
        <f aca="true" t="shared" si="261" ref="I531:N531">I532+I533</f>
        <v>400</v>
      </c>
      <c r="J531" s="74">
        <f t="shared" si="261"/>
        <v>400</v>
      </c>
      <c r="K531" s="74">
        <f t="shared" si="261"/>
        <v>400</v>
      </c>
      <c r="L531" s="74">
        <f t="shared" si="261"/>
        <v>400</v>
      </c>
      <c r="M531" s="74">
        <f t="shared" si="261"/>
        <v>400</v>
      </c>
      <c r="N531" s="74">
        <f t="shared" si="261"/>
        <v>400</v>
      </c>
    </row>
    <row r="532" spans="1:14" s="259" customFormat="1" ht="30">
      <c r="A532" s="108" t="s">
        <v>670</v>
      </c>
      <c r="B532" s="261">
        <v>110</v>
      </c>
      <c r="C532" s="97" t="s">
        <v>107</v>
      </c>
      <c r="D532" s="96" t="s">
        <v>222</v>
      </c>
      <c r="E532" s="96" t="s">
        <v>277</v>
      </c>
      <c r="F532" s="96" t="s">
        <v>146</v>
      </c>
      <c r="G532" s="96" t="s">
        <v>318</v>
      </c>
      <c r="H532" s="96" t="s">
        <v>669</v>
      </c>
      <c r="I532" s="116">
        <v>400</v>
      </c>
      <c r="J532" s="116">
        <v>400</v>
      </c>
      <c r="K532" s="74">
        <v>400</v>
      </c>
      <c r="L532" s="74">
        <v>400</v>
      </c>
      <c r="M532" s="74">
        <v>400</v>
      </c>
      <c r="N532" s="74">
        <v>400</v>
      </c>
    </row>
    <row r="533" spans="1:14" s="259" customFormat="1" ht="15" hidden="1">
      <c r="A533" s="108" t="s">
        <v>674</v>
      </c>
      <c r="B533" s="261">
        <v>110</v>
      </c>
      <c r="C533" s="97" t="s">
        <v>107</v>
      </c>
      <c r="D533" s="96" t="s">
        <v>222</v>
      </c>
      <c r="E533" s="96" t="s">
        <v>277</v>
      </c>
      <c r="F533" s="96" t="s">
        <v>146</v>
      </c>
      <c r="G533" s="96" t="s">
        <v>318</v>
      </c>
      <c r="H533" s="96" t="s">
        <v>673</v>
      </c>
      <c r="I533" s="74"/>
      <c r="J533" s="74"/>
      <c r="K533" s="74"/>
      <c r="L533" s="74"/>
      <c r="M533" s="74"/>
      <c r="N533" s="74"/>
    </row>
    <row r="534" spans="1:14" s="259" customFormat="1" ht="60" hidden="1">
      <c r="A534" s="108" t="s">
        <v>319</v>
      </c>
      <c r="B534" s="261">
        <v>110</v>
      </c>
      <c r="C534" s="97" t="s">
        <v>107</v>
      </c>
      <c r="D534" s="96" t="s">
        <v>222</v>
      </c>
      <c r="E534" s="96" t="s">
        <v>277</v>
      </c>
      <c r="F534" s="96" t="s">
        <v>146</v>
      </c>
      <c r="G534" s="96" t="s">
        <v>320</v>
      </c>
      <c r="H534" s="96"/>
      <c r="I534" s="74">
        <f aca="true" t="shared" si="262" ref="I534:N534">I535</f>
        <v>0</v>
      </c>
      <c r="J534" s="74">
        <f t="shared" si="262"/>
        <v>0</v>
      </c>
      <c r="K534" s="74">
        <f t="shared" si="262"/>
        <v>0</v>
      </c>
      <c r="L534" s="74">
        <f t="shared" si="262"/>
        <v>0</v>
      </c>
      <c r="M534" s="74">
        <f t="shared" si="262"/>
        <v>0</v>
      </c>
      <c r="N534" s="74">
        <f t="shared" si="262"/>
        <v>0</v>
      </c>
    </row>
    <row r="535" spans="1:14" s="259" customFormat="1" ht="15" hidden="1">
      <c r="A535" s="108" t="s">
        <v>674</v>
      </c>
      <c r="B535" s="261">
        <v>110</v>
      </c>
      <c r="C535" s="97" t="s">
        <v>107</v>
      </c>
      <c r="D535" s="96" t="s">
        <v>222</v>
      </c>
      <c r="E535" s="96" t="s">
        <v>277</v>
      </c>
      <c r="F535" s="96" t="s">
        <v>146</v>
      </c>
      <c r="G535" s="96" t="s">
        <v>320</v>
      </c>
      <c r="H535" s="96" t="s">
        <v>673</v>
      </c>
      <c r="I535" s="74"/>
      <c r="J535" s="74"/>
      <c r="K535" s="74"/>
      <c r="L535" s="74"/>
      <c r="M535" s="74"/>
      <c r="N535" s="74"/>
    </row>
    <row r="536" spans="1:14" s="259" customFormat="1" ht="165">
      <c r="A536" s="108" t="s">
        <v>1332</v>
      </c>
      <c r="B536" s="261">
        <v>110</v>
      </c>
      <c r="C536" s="97" t="s">
        <v>107</v>
      </c>
      <c r="D536" s="96" t="s">
        <v>222</v>
      </c>
      <c r="E536" s="96" t="s">
        <v>277</v>
      </c>
      <c r="F536" s="96" t="s">
        <v>146</v>
      </c>
      <c r="G536" s="96" t="s">
        <v>321</v>
      </c>
      <c r="H536" s="96"/>
      <c r="I536" s="74">
        <f aca="true" t="shared" si="263" ref="I536:N536">I537</f>
        <v>3965.3</v>
      </c>
      <c r="J536" s="74">
        <f t="shared" si="263"/>
        <v>3965.3</v>
      </c>
      <c r="K536" s="74">
        <f t="shared" si="263"/>
        <v>3965.3</v>
      </c>
      <c r="L536" s="74">
        <f t="shared" si="263"/>
        <v>3965.3</v>
      </c>
      <c r="M536" s="74">
        <f t="shared" si="263"/>
        <v>3965.3</v>
      </c>
      <c r="N536" s="74">
        <f t="shared" si="263"/>
        <v>3965.3</v>
      </c>
    </row>
    <row r="537" spans="1:14" s="259" customFormat="1" ht="15">
      <c r="A537" s="108" t="s">
        <v>674</v>
      </c>
      <c r="B537" s="261">
        <v>110</v>
      </c>
      <c r="C537" s="97" t="s">
        <v>107</v>
      </c>
      <c r="D537" s="96" t="s">
        <v>222</v>
      </c>
      <c r="E537" s="96" t="s">
        <v>277</v>
      </c>
      <c r="F537" s="96" t="s">
        <v>146</v>
      </c>
      <c r="G537" s="96" t="s">
        <v>321</v>
      </c>
      <c r="H537" s="96" t="s">
        <v>673</v>
      </c>
      <c r="I537" s="74">
        <v>3965.3</v>
      </c>
      <c r="J537" s="74">
        <v>3965.3</v>
      </c>
      <c r="K537" s="74">
        <v>3965.3</v>
      </c>
      <c r="L537" s="74">
        <v>3965.3</v>
      </c>
      <c r="M537" s="74">
        <v>3965.3</v>
      </c>
      <c r="N537" s="74">
        <v>3965.3</v>
      </c>
    </row>
    <row r="538" spans="1:14" s="260" customFormat="1" ht="30">
      <c r="A538" s="108" t="s">
        <v>1341</v>
      </c>
      <c r="B538" s="261">
        <v>110</v>
      </c>
      <c r="C538" s="97" t="s">
        <v>107</v>
      </c>
      <c r="D538" s="96" t="s">
        <v>222</v>
      </c>
      <c r="E538" s="96" t="s">
        <v>277</v>
      </c>
      <c r="F538" s="96" t="s">
        <v>146</v>
      </c>
      <c r="G538" s="96" t="s">
        <v>322</v>
      </c>
      <c r="H538" s="96"/>
      <c r="I538" s="74">
        <f aca="true" t="shared" si="264" ref="I538:N538">I539</f>
        <v>274.5</v>
      </c>
      <c r="J538" s="74">
        <f t="shared" si="264"/>
        <v>274.5</v>
      </c>
      <c r="K538" s="74">
        <f t="shared" si="264"/>
        <v>274.5</v>
      </c>
      <c r="L538" s="74">
        <f t="shared" si="264"/>
        <v>274.5</v>
      </c>
      <c r="M538" s="74">
        <f t="shared" si="264"/>
        <v>274.5</v>
      </c>
      <c r="N538" s="74">
        <f t="shared" si="264"/>
        <v>274.5</v>
      </c>
    </row>
    <row r="539" spans="1:14" s="260" customFormat="1" ht="15">
      <c r="A539" s="108" t="s">
        <v>674</v>
      </c>
      <c r="B539" s="261">
        <v>110</v>
      </c>
      <c r="C539" s="97" t="s">
        <v>107</v>
      </c>
      <c r="D539" s="96" t="s">
        <v>222</v>
      </c>
      <c r="E539" s="96" t="s">
        <v>277</v>
      </c>
      <c r="F539" s="96" t="s">
        <v>146</v>
      </c>
      <c r="G539" s="96" t="s">
        <v>322</v>
      </c>
      <c r="H539" s="96" t="s">
        <v>673</v>
      </c>
      <c r="I539" s="74">
        <v>274.5</v>
      </c>
      <c r="J539" s="74">
        <v>274.5</v>
      </c>
      <c r="K539" s="74">
        <v>274.5</v>
      </c>
      <c r="L539" s="74">
        <v>274.5</v>
      </c>
      <c r="M539" s="74">
        <v>274.5</v>
      </c>
      <c r="N539" s="74">
        <v>274.5</v>
      </c>
    </row>
    <row r="540" spans="1:14" s="260" customFormat="1" ht="31.5" customHeight="1" hidden="1">
      <c r="A540" s="124" t="s">
        <v>419</v>
      </c>
      <c r="B540" s="258" t="s">
        <v>23</v>
      </c>
      <c r="C540" s="93" t="s">
        <v>107</v>
      </c>
      <c r="D540" s="67" t="s">
        <v>420</v>
      </c>
      <c r="E540" s="67" t="s">
        <v>147</v>
      </c>
      <c r="F540" s="67" t="s">
        <v>148</v>
      </c>
      <c r="G540" s="67" t="s">
        <v>149</v>
      </c>
      <c r="H540" s="67"/>
      <c r="I540" s="36">
        <f aca="true" t="shared" si="265" ref="I540:N541">I541</f>
        <v>0</v>
      </c>
      <c r="J540" s="36">
        <f t="shared" si="265"/>
        <v>0</v>
      </c>
      <c r="K540" s="36">
        <f t="shared" si="265"/>
        <v>0</v>
      </c>
      <c r="L540" s="36">
        <f t="shared" si="265"/>
        <v>0</v>
      </c>
      <c r="M540" s="36">
        <f t="shared" si="265"/>
        <v>0</v>
      </c>
      <c r="N540" s="36">
        <f t="shared" si="265"/>
        <v>0</v>
      </c>
    </row>
    <row r="541" spans="1:14" s="260" customFormat="1" ht="36" customHeight="1" hidden="1">
      <c r="A541" s="121" t="s">
        <v>394</v>
      </c>
      <c r="B541" s="258" t="s">
        <v>23</v>
      </c>
      <c r="C541" s="93" t="s">
        <v>107</v>
      </c>
      <c r="D541" s="67" t="s">
        <v>420</v>
      </c>
      <c r="E541" s="67" t="s">
        <v>325</v>
      </c>
      <c r="F541" s="67" t="s">
        <v>148</v>
      </c>
      <c r="G541" s="67" t="s">
        <v>149</v>
      </c>
      <c r="H541" s="67"/>
      <c r="I541" s="36">
        <f t="shared" si="265"/>
        <v>0</v>
      </c>
      <c r="J541" s="36">
        <f t="shared" si="265"/>
        <v>0</v>
      </c>
      <c r="K541" s="36">
        <f t="shared" si="265"/>
        <v>0</v>
      </c>
      <c r="L541" s="36">
        <f t="shared" si="265"/>
        <v>0</v>
      </c>
      <c r="M541" s="36">
        <f t="shared" si="265"/>
        <v>0</v>
      </c>
      <c r="N541" s="36">
        <f t="shared" si="265"/>
        <v>0</v>
      </c>
    </row>
    <row r="542" spans="1:14" s="259" customFormat="1" ht="29.25" customHeight="1" hidden="1">
      <c r="A542" s="124" t="s">
        <v>394</v>
      </c>
      <c r="B542" s="258" t="s">
        <v>23</v>
      </c>
      <c r="C542" s="93" t="s">
        <v>107</v>
      </c>
      <c r="D542" s="67" t="s">
        <v>420</v>
      </c>
      <c r="E542" s="67" t="s">
        <v>325</v>
      </c>
      <c r="F542" s="67" t="s">
        <v>146</v>
      </c>
      <c r="G542" s="67" t="s">
        <v>149</v>
      </c>
      <c r="H542" s="67"/>
      <c r="I542" s="36">
        <f aca="true" t="shared" si="266" ref="I542:N542">I543+I545+I547+I549</f>
        <v>0</v>
      </c>
      <c r="J542" s="36">
        <f t="shared" si="266"/>
        <v>0</v>
      </c>
      <c r="K542" s="36">
        <f t="shared" si="266"/>
        <v>0</v>
      </c>
      <c r="L542" s="36">
        <f t="shared" si="266"/>
        <v>0</v>
      </c>
      <c r="M542" s="36">
        <f t="shared" si="266"/>
        <v>0</v>
      </c>
      <c r="N542" s="36">
        <f t="shared" si="266"/>
        <v>0</v>
      </c>
    </row>
    <row r="543" spans="1:14" s="260" customFormat="1" ht="32.25" customHeight="1" hidden="1">
      <c r="A543" s="112" t="s">
        <v>302</v>
      </c>
      <c r="B543" s="261" t="s">
        <v>23</v>
      </c>
      <c r="C543" s="97" t="s">
        <v>107</v>
      </c>
      <c r="D543" s="96" t="s">
        <v>420</v>
      </c>
      <c r="E543" s="96" t="s">
        <v>325</v>
      </c>
      <c r="F543" s="96" t="s">
        <v>146</v>
      </c>
      <c r="G543" s="96" t="s">
        <v>303</v>
      </c>
      <c r="H543" s="96"/>
      <c r="I543" s="74">
        <f aca="true" t="shared" si="267" ref="I543:N543">I544</f>
        <v>0</v>
      </c>
      <c r="J543" s="74">
        <f t="shared" si="267"/>
        <v>0</v>
      </c>
      <c r="K543" s="74">
        <f t="shared" si="267"/>
        <v>0</v>
      </c>
      <c r="L543" s="74">
        <f t="shared" si="267"/>
        <v>0</v>
      </c>
      <c r="M543" s="74">
        <f t="shared" si="267"/>
        <v>0</v>
      </c>
      <c r="N543" s="74">
        <f t="shared" si="267"/>
        <v>0</v>
      </c>
    </row>
    <row r="544" spans="1:14" s="260" customFormat="1" ht="27" customHeight="1" hidden="1">
      <c r="A544" s="112" t="s">
        <v>671</v>
      </c>
      <c r="B544" s="261" t="s">
        <v>23</v>
      </c>
      <c r="C544" s="97" t="s">
        <v>107</v>
      </c>
      <c r="D544" s="96" t="s">
        <v>420</v>
      </c>
      <c r="E544" s="96" t="s">
        <v>325</v>
      </c>
      <c r="F544" s="96" t="s">
        <v>146</v>
      </c>
      <c r="G544" s="96" t="s">
        <v>303</v>
      </c>
      <c r="H544" s="96" t="s">
        <v>672</v>
      </c>
      <c r="I544" s="263"/>
      <c r="J544" s="263"/>
      <c r="K544" s="74"/>
      <c r="L544" s="74"/>
      <c r="M544" s="74"/>
      <c r="N544" s="74"/>
    </row>
    <row r="545" spans="1:14" s="260" customFormat="1" ht="32.25" customHeight="1" hidden="1">
      <c r="A545" s="112" t="s">
        <v>304</v>
      </c>
      <c r="B545" s="261" t="s">
        <v>23</v>
      </c>
      <c r="C545" s="97" t="s">
        <v>107</v>
      </c>
      <c r="D545" s="96" t="s">
        <v>420</v>
      </c>
      <c r="E545" s="96" t="s">
        <v>325</v>
      </c>
      <c r="F545" s="96" t="s">
        <v>146</v>
      </c>
      <c r="G545" s="96" t="s">
        <v>305</v>
      </c>
      <c r="H545" s="96"/>
      <c r="I545" s="74">
        <f aca="true" t="shared" si="268" ref="I545:N545">I546</f>
        <v>0</v>
      </c>
      <c r="J545" s="74">
        <f t="shared" si="268"/>
        <v>0</v>
      </c>
      <c r="K545" s="74">
        <f t="shared" si="268"/>
        <v>0</v>
      </c>
      <c r="L545" s="74">
        <f t="shared" si="268"/>
        <v>0</v>
      </c>
      <c r="M545" s="74">
        <f t="shared" si="268"/>
        <v>0</v>
      </c>
      <c r="N545" s="74">
        <f t="shared" si="268"/>
        <v>0</v>
      </c>
    </row>
    <row r="546" spans="1:14" s="260" customFormat="1" ht="32.25" customHeight="1" hidden="1">
      <c r="A546" s="112" t="s">
        <v>671</v>
      </c>
      <c r="B546" s="261" t="s">
        <v>23</v>
      </c>
      <c r="C546" s="97" t="s">
        <v>107</v>
      </c>
      <c r="D546" s="96" t="s">
        <v>420</v>
      </c>
      <c r="E546" s="96" t="s">
        <v>325</v>
      </c>
      <c r="F546" s="96" t="s">
        <v>146</v>
      </c>
      <c r="G546" s="96" t="s">
        <v>305</v>
      </c>
      <c r="H546" s="96" t="s">
        <v>672</v>
      </c>
      <c r="I546" s="117"/>
      <c r="J546" s="117"/>
      <c r="K546" s="74"/>
      <c r="L546" s="74"/>
      <c r="M546" s="74"/>
      <c r="N546" s="74"/>
    </row>
    <row r="547" spans="1:14" s="260" customFormat="1" ht="29.25" customHeight="1" hidden="1">
      <c r="A547" s="112" t="s">
        <v>306</v>
      </c>
      <c r="B547" s="261" t="s">
        <v>23</v>
      </c>
      <c r="C547" s="97" t="s">
        <v>107</v>
      </c>
      <c r="D547" s="96" t="s">
        <v>420</v>
      </c>
      <c r="E547" s="96" t="s">
        <v>325</v>
      </c>
      <c r="F547" s="96" t="s">
        <v>146</v>
      </c>
      <c r="G547" s="96" t="s">
        <v>307</v>
      </c>
      <c r="H547" s="96"/>
      <c r="I547" s="74">
        <f aca="true" t="shared" si="269" ref="I547:N547">I548</f>
        <v>0</v>
      </c>
      <c r="J547" s="74">
        <f t="shared" si="269"/>
        <v>0</v>
      </c>
      <c r="K547" s="74">
        <f t="shared" si="269"/>
        <v>0</v>
      </c>
      <c r="L547" s="74">
        <f t="shared" si="269"/>
        <v>0</v>
      </c>
      <c r="M547" s="74">
        <f t="shared" si="269"/>
        <v>0</v>
      </c>
      <c r="N547" s="74">
        <f t="shared" si="269"/>
        <v>0</v>
      </c>
    </row>
    <row r="548" spans="1:14" s="259" customFormat="1" ht="26.25" customHeight="1" hidden="1">
      <c r="A548" s="112" t="s">
        <v>671</v>
      </c>
      <c r="B548" s="261" t="s">
        <v>23</v>
      </c>
      <c r="C548" s="97" t="s">
        <v>107</v>
      </c>
      <c r="D548" s="96" t="s">
        <v>420</v>
      </c>
      <c r="E548" s="96" t="s">
        <v>325</v>
      </c>
      <c r="F548" s="96" t="s">
        <v>146</v>
      </c>
      <c r="G548" s="96" t="s">
        <v>307</v>
      </c>
      <c r="H548" s="96" t="s">
        <v>672</v>
      </c>
      <c r="I548" s="117"/>
      <c r="J548" s="117"/>
      <c r="K548" s="74"/>
      <c r="L548" s="74"/>
      <c r="M548" s="74"/>
      <c r="N548" s="74"/>
    </row>
    <row r="549" spans="1:14" s="260" customFormat="1" ht="43.5" customHeight="1" hidden="1">
      <c r="A549" s="112" t="s">
        <v>308</v>
      </c>
      <c r="B549" s="261" t="s">
        <v>23</v>
      </c>
      <c r="C549" s="97" t="s">
        <v>107</v>
      </c>
      <c r="D549" s="96" t="s">
        <v>420</v>
      </c>
      <c r="E549" s="96" t="s">
        <v>325</v>
      </c>
      <c r="F549" s="96" t="s">
        <v>146</v>
      </c>
      <c r="G549" s="96" t="s">
        <v>309</v>
      </c>
      <c r="H549" s="96"/>
      <c r="I549" s="74">
        <f aca="true" t="shared" si="270" ref="I549:N549">I550</f>
        <v>0</v>
      </c>
      <c r="J549" s="74">
        <f t="shared" si="270"/>
        <v>0</v>
      </c>
      <c r="K549" s="74">
        <f t="shared" si="270"/>
        <v>0</v>
      </c>
      <c r="L549" s="74">
        <f t="shared" si="270"/>
        <v>0</v>
      </c>
      <c r="M549" s="74">
        <f t="shared" si="270"/>
        <v>0</v>
      </c>
      <c r="N549" s="74">
        <f t="shared" si="270"/>
        <v>0</v>
      </c>
    </row>
    <row r="550" spans="1:14" s="259" customFormat="1" ht="28.5" customHeight="1" hidden="1">
      <c r="A550" s="112" t="s">
        <v>671</v>
      </c>
      <c r="B550" s="261" t="s">
        <v>23</v>
      </c>
      <c r="C550" s="97" t="s">
        <v>107</v>
      </c>
      <c r="D550" s="96" t="s">
        <v>420</v>
      </c>
      <c r="E550" s="96" t="s">
        <v>325</v>
      </c>
      <c r="F550" s="96" t="s">
        <v>146</v>
      </c>
      <c r="G550" s="96" t="s">
        <v>309</v>
      </c>
      <c r="H550" s="96" t="s">
        <v>672</v>
      </c>
      <c r="I550" s="117"/>
      <c r="J550" s="117"/>
      <c r="K550" s="74"/>
      <c r="L550" s="74"/>
      <c r="M550" s="74"/>
      <c r="N550" s="74"/>
    </row>
    <row r="551" spans="1:14" s="259" customFormat="1" ht="14.25">
      <c r="A551" s="124" t="s">
        <v>108</v>
      </c>
      <c r="B551" s="258" t="s">
        <v>23</v>
      </c>
      <c r="C551" s="93" t="s">
        <v>109</v>
      </c>
      <c r="D551" s="67"/>
      <c r="E551" s="67"/>
      <c r="F551" s="67"/>
      <c r="G551" s="67"/>
      <c r="H551" s="67"/>
      <c r="I551" s="36">
        <f aca="true" t="shared" si="271" ref="I551:N551">I552+I558</f>
        <v>80629.9</v>
      </c>
      <c r="J551" s="36">
        <f t="shared" si="271"/>
        <v>80629.9</v>
      </c>
      <c r="K551" s="36">
        <f t="shared" si="271"/>
        <v>80655.5</v>
      </c>
      <c r="L551" s="36">
        <f t="shared" si="271"/>
        <v>80655.5</v>
      </c>
      <c r="M551" s="36">
        <f t="shared" si="271"/>
        <v>79989.1</v>
      </c>
      <c r="N551" s="36">
        <f t="shared" si="271"/>
        <v>79989.1</v>
      </c>
    </row>
    <row r="552" spans="1:14" s="259" customFormat="1" ht="42.75">
      <c r="A552" s="124" t="s">
        <v>158</v>
      </c>
      <c r="B552" s="258" t="s">
        <v>23</v>
      </c>
      <c r="C552" s="93" t="s">
        <v>109</v>
      </c>
      <c r="D552" s="67" t="s">
        <v>159</v>
      </c>
      <c r="E552" s="67" t="s">
        <v>147</v>
      </c>
      <c r="F552" s="67" t="s">
        <v>148</v>
      </c>
      <c r="G552" s="67" t="s">
        <v>149</v>
      </c>
      <c r="H552" s="67"/>
      <c r="I552" s="36">
        <f aca="true" t="shared" si="272" ref="I552:N552">I553</f>
        <v>34049.2</v>
      </c>
      <c r="J552" s="36">
        <f t="shared" si="272"/>
        <v>34049.2</v>
      </c>
      <c r="K552" s="36">
        <f t="shared" si="272"/>
        <v>34049.2</v>
      </c>
      <c r="L552" s="36">
        <f t="shared" si="272"/>
        <v>34049.2</v>
      </c>
      <c r="M552" s="36">
        <f t="shared" si="272"/>
        <v>34049.2</v>
      </c>
      <c r="N552" s="36">
        <f t="shared" si="272"/>
        <v>34049.2</v>
      </c>
    </row>
    <row r="553" spans="1:14" s="259" customFormat="1" ht="14.25">
      <c r="A553" s="121" t="s">
        <v>742</v>
      </c>
      <c r="B553" s="258" t="s">
        <v>23</v>
      </c>
      <c r="C553" s="93" t="s">
        <v>109</v>
      </c>
      <c r="D553" s="67" t="s">
        <v>159</v>
      </c>
      <c r="E553" s="67" t="s">
        <v>147</v>
      </c>
      <c r="F553" s="67" t="s">
        <v>159</v>
      </c>
      <c r="G553" s="67" t="s">
        <v>149</v>
      </c>
      <c r="H553" s="67"/>
      <c r="I553" s="36">
        <f aca="true" t="shared" si="273" ref="I553:N553">I554+I556</f>
        <v>34049.2</v>
      </c>
      <c r="J553" s="36">
        <f t="shared" si="273"/>
        <v>34049.2</v>
      </c>
      <c r="K553" s="36">
        <f t="shared" si="273"/>
        <v>34049.2</v>
      </c>
      <c r="L553" s="36">
        <f t="shared" si="273"/>
        <v>34049.2</v>
      </c>
      <c r="M553" s="36">
        <f t="shared" si="273"/>
        <v>34049.2</v>
      </c>
      <c r="N553" s="36">
        <f t="shared" si="273"/>
        <v>34049.2</v>
      </c>
    </row>
    <row r="554" spans="1:14" s="259" customFormat="1" ht="45" hidden="1">
      <c r="A554" s="112" t="s">
        <v>170</v>
      </c>
      <c r="B554" s="261" t="s">
        <v>23</v>
      </c>
      <c r="C554" s="97" t="s">
        <v>109</v>
      </c>
      <c r="D554" s="96" t="s">
        <v>159</v>
      </c>
      <c r="E554" s="96" t="s">
        <v>147</v>
      </c>
      <c r="F554" s="96" t="s">
        <v>159</v>
      </c>
      <c r="G554" s="96" t="s">
        <v>171</v>
      </c>
      <c r="H554" s="96"/>
      <c r="I554" s="74">
        <f aca="true" t="shared" si="274" ref="I554:N554">I555</f>
        <v>0</v>
      </c>
      <c r="J554" s="74">
        <f t="shared" si="274"/>
        <v>0</v>
      </c>
      <c r="K554" s="74">
        <f t="shared" si="274"/>
        <v>0</v>
      </c>
      <c r="L554" s="74">
        <f t="shared" si="274"/>
        <v>0</v>
      </c>
      <c r="M554" s="74">
        <f t="shared" si="274"/>
        <v>0</v>
      </c>
      <c r="N554" s="74">
        <f t="shared" si="274"/>
        <v>0</v>
      </c>
    </row>
    <row r="555" spans="1:14" s="259" customFormat="1" ht="32.25" customHeight="1" hidden="1">
      <c r="A555" s="106" t="s">
        <v>681</v>
      </c>
      <c r="B555" s="261" t="s">
        <v>23</v>
      </c>
      <c r="C555" s="97" t="s">
        <v>109</v>
      </c>
      <c r="D555" s="96" t="s">
        <v>159</v>
      </c>
      <c r="E555" s="96" t="s">
        <v>147</v>
      </c>
      <c r="F555" s="96" t="s">
        <v>159</v>
      </c>
      <c r="G555" s="96" t="s">
        <v>171</v>
      </c>
      <c r="H555" s="96" t="s">
        <v>680</v>
      </c>
      <c r="I555" s="74"/>
      <c r="J555" s="74"/>
      <c r="K555" s="74">
        <f>762.6-762.6</f>
        <v>0</v>
      </c>
      <c r="L555" s="74"/>
      <c r="M555" s="74"/>
      <c r="N555" s="74"/>
    </row>
    <row r="556" spans="1:14" s="259" customFormat="1" ht="45">
      <c r="A556" s="112" t="s">
        <v>170</v>
      </c>
      <c r="B556" s="261" t="s">
        <v>23</v>
      </c>
      <c r="C556" s="97" t="s">
        <v>109</v>
      </c>
      <c r="D556" s="96" t="s">
        <v>159</v>
      </c>
      <c r="E556" s="96" t="s">
        <v>147</v>
      </c>
      <c r="F556" s="96" t="s">
        <v>159</v>
      </c>
      <c r="G556" s="96" t="s">
        <v>719</v>
      </c>
      <c r="H556" s="96"/>
      <c r="I556" s="74">
        <f aca="true" t="shared" si="275" ref="I556:N556">I557</f>
        <v>34049.2</v>
      </c>
      <c r="J556" s="74">
        <f t="shared" si="275"/>
        <v>34049.2</v>
      </c>
      <c r="K556" s="74">
        <f t="shared" si="275"/>
        <v>34049.2</v>
      </c>
      <c r="L556" s="74">
        <f t="shared" si="275"/>
        <v>34049.2</v>
      </c>
      <c r="M556" s="74">
        <f t="shared" si="275"/>
        <v>34049.2</v>
      </c>
      <c r="N556" s="74">
        <f t="shared" si="275"/>
        <v>34049.2</v>
      </c>
    </row>
    <row r="557" spans="1:14" s="259" customFormat="1" ht="31.5" customHeight="1">
      <c r="A557" s="106" t="s">
        <v>681</v>
      </c>
      <c r="B557" s="261" t="s">
        <v>23</v>
      </c>
      <c r="C557" s="97" t="s">
        <v>109</v>
      </c>
      <c r="D557" s="96" t="s">
        <v>159</v>
      </c>
      <c r="E557" s="96" t="s">
        <v>147</v>
      </c>
      <c r="F557" s="96" t="s">
        <v>159</v>
      </c>
      <c r="G557" s="96" t="s">
        <v>719</v>
      </c>
      <c r="H557" s="96" t="s">
        <v>680</v>
      </c>
      <c r="I557" s="74">
        <v>34049.2</v>
      </c>
      <c r="J557" s="74">
        <v>34049.2</v>
      </c>
      <c r="K557" s="74">
        <v>34049.2</v>
      </c>
      <c r="L557" s="74">
        <v>34049.2</v>
      </c>
      <c r="M557" s="74">
        <v>34049.2</v>
      </c>
      <c r="N557" s="74">
        <v>34049.2</v>
      </c>
    </row>
    <row r="558" spans="1:14" s="260" customFormat="1" ht="36" customHeight="1">
      <c r="A558" s="107" t="s">
        <v>221</v>
      </c>
      <c r="B558" s="258">
        <v>110</v>
      </c>
      <c r="C558" s="93" t="s">
        <v>109</v>
      </c>
      <c r="D558" s="67" t="s">
        <v>222</v>
      </c>
      <c r="E558" s="67" t="s">
        <v>147</v>
      </c>
      <c r="F558" s="67" t="s">
        <v>148</v>
      </c>
      <c r="G558" s="67" t="s">
        <v>149</v>
      </c>
      <c r="H558" s="67"/>
      <c r="I558" s="36">
        <f aca="true" t="shared" si="276" ref="I558:N559">I559</f>
        <v>46580.7</v>
      </c>
      <c r="J558" s="36">
        <f t="shared" si="276"/>
        <v>46580.7</v>
      </c>
      <c r="K558" s="36">
        <f t="shared" si="276"/>
        <v>46606.3</v>
      </c>
      <c r="L558" s="36">
        <f t="shared" si="276"/>
        <v>46606.3</v>
      </c>
      <c r="M558" s="36">
        <f t="shared" si="276"/>
        <v>45939.9</v>
      </c>
      <c r="N558" s="36">
        <f t="shared" si="276"/>
        <v>45939.9</v>
      </c>
    </row>
    <row r="559" spans="1:14" ht="28.5">
      <c r="A559" s="121" t="s">
        <v>702</v>
      </c>
      <c r="B559" s="258">
        <v>110</v>
      </c>
      <c r="C559" s="93" t="s">
        <v>109</v>
      </c>
      <c r="D559" s="67" t="s">
        <v>222</v>
      </c>
      <c r="E559" s="67" t="s">
        <v>277</v>
      </c>
      <c r="F559" s="67" t="s">
        <v>148</v>
      </c>
      <c r="G559" s="67" t="s">
        <v>149</v>
      </c>
      <c r="H559" s="67"/>
      <c r="I559" s="36">
        <f t="shared" si="276"/>
        <v>46580.7</v>
      </c>
      <c r="J559" s="36">
        <f t="shared" si="276"/>
        <v>46580.7</v>
      </c>
      <c r="K559" s="36">
        <f t="shared" si="276"/>
        <v>46606.3</v>
      </c>
      <c r="L559" s="36">
        <f t="shared" si="276"/>
        <v>46606.3</v>
      </c>
      <c r="M559" s="36">
        <f t="shared" si="276"/>
        <v>45939.9</v>
      </c>
      <c r="N559" s="36">
        <f t="shared" si="276"/>
        <v>45939.9</v>
      </c>
    </row>
    <row r="560" spans="1:14" s="266" customFormat="1" ht="28.5">
      <c r="A560" s="122" t="s">
        <v>703</v>
      </c>
      <c r="B560" s="258">
        <v>110</v>
      </c>
      <c r="C560" s="93" t="s">
        <v>109</v>
      </c>
      <c r="D560" s="67" t="s">
        <v>222</v>
      </c>
      <c r="E560" s="67" t="s">
        <v>277</v>
      </c>
      <c r="F560" s="67" t="s">
        <v>146</v>
      </c>
      <c r="G560" s="67" t="s">
        <v>149</v>
      </c>
      <c r="H560" s="67"/>
      <c r="I560" s="36">
        <f aca="true" t="shared" si="277" ref="I560:N560">I561+I563+I565</f>
        <v>46580.7</v>
      </c>
      <c r="J560" s="36">
        <f t="shared" si="277"/>
        <v>46580.7</v>
      </c>
      <c r="K560" s="36">
        <f t="shared" si="277"/>
        <v>46606.3</v>
      </c>
      <c r="L560" s="36">
        <f t="shared" si="277"/>
        <v>46606.3</v>
      </c>
      <c r="M560" s="36">
        <f t="shared" si="277"/>
        <v>45939.9</v>
      </c>
      <c r="N560" s="36">
        <f t="shared" si="277"/>
        <v>45939.9</v>
      </c>
    </row>
    <row r="561" spans="1:14" s="266" customFormat="1" ht="30">
      <c r="A561" s="108" t="s">
        <v>312</v>
      </c>
      <c r="B561" s="261" t="s">
        <v>23</v>
      </c>
      <c r="C561" s="97" t="s">
        <v>109</v>
      </c>
      <c r="D561" s="96" t="s">
        <v>222</v>
      </c>
      <c r="E561" s="96" t="s">
        <v>277</v>
      </c>
      <c r="F561" s="96" t="s">
        <v>146</v>
      </c>
      <c r="G561" s="96" t="s">
        <v>313</v>
      </c>
      <c r="H561" s="96"/>
      <c r="I561" s="74">
        <f aca="true" t="shared" si="278" ref="I561:N561">I562</f>
        <v>640.8</v>
      </c>
      <c r="J561" s="74">
        <f t="shared" si="278"/>
        <v>640.8</v>
      </c>
      <c r="K561" s="74">
        <f t="shared" si="278"/>
        <v>666.4</v>
      </c>
      <c r="L561" s="74">
        <f t="shared" si="278"/>
        <v>666.4</v>
      </c>
      <c r="M561" s="74">
        <f t="shared" si="278"/>
        <v>0</v>
      </c>
      <c r="N561" s="74">
        <f t="shared" si="278"/>
        <v>0</v>
      </c>
    </row>
    <row r="562" spans="1:14" ht="15">
      <c r="A562" s="108" t="s">
        <v>674</v>
      </c>
      <c r="B562" s="261" t="s">
        <v>23</v>
      </c>
      <c r="C562" s="97" t="s">
        <v>109</v>
      </c>
      <c r="D562" s="96" t="s">
        <v>222</v>
      </c>
      <c r="E562" s="96" t="s">
        <v>277</v>
      </c>
      <c r="F562" s="96" t="s">
        <v>146</v>
      </c>
      <c r="G562" s="96" t="s">
        <v>313</v>
      </c>
      <c r="H562" s="96" t="s">
        <v>673</v>
      </c>
      <c r="I562" s="74">
        <v>640.8</v>
      </c>
      <c r="J562" s="74">
        <v>640.8</v>
      </c>
      <c r="K562" s="74">
        <v>666.4</v>
      </c>
      <c r="L562" s="74">
        <v>666.4</v>
      </c>
      <c r="M562" s="74"/>
      <c r="N562" s="74"/>
    </row>
    <row r="563" spans="1:14" s="260" customFormat="1" ht="30">
      <c r="A563" s="108" t="s">
        <v>300</v>
      </c>
      <c r="B563" s="261" t="s">
        <v>23</v>
      </c>
      <c r="C563" s="97" t="s">
        <v>109</v>
      </c>
      <c r="D563" s="96" t="s">
        <v>222</v>
      </c>
      <c r="E563" s="96" t="s">
        <v>277</v>
      </c>
      <c r="F563" s="96" t="s">
        <v>146</v>
      </c>
      <c r="G563" s="96" t="s">
        <v>472</v>
      </c>
      <c r="H563" s="96"/>
      <c r="I563" s="74">
        <f aca="true" t="shared" si="279" ref="I563:N563">I564</f>
        <v>15854.5</v>
      </c>
      <c r="J563" s="74">
        <f t="shared" si="279"/>
        <v>15854.5</v>
      </c>
      <c r="K563" s="74">
        <f t="shared" si="279"/>
        <v>15854.5</v>
      </c>
      <c r="L563" s="74">
        <f t="shared" si="279"/>
        <v>15854.5</v>
      </c>
      <c r="M563" s="74">
        <f t="shared" si="279"/>
        <v>15854.5</v>
      </c>
      <c r="N563" s="74">
        <f t="shared" si="279"/>
        <v>15854.5</v>
      </c>
    </row>
    <row r="564" spans="1:14" s="259" customFormat="1" ht="15">
      <c r="A564" s="108" t="s">
        <v>674</v>
      </c>
      <c r="B564" s="261" t="s">
        <v>23</v>
      </c>
      <c r="C564" s="97" t="s">
        <v>109</v>
      </c>
      <c r="D564" s="96" t="s">
        <v>222</v>
      </c>
      <c r="E564" s="96" t="s">
        <v>277</v>
      </c>
      <c r="F564" s="96" t="s">
        <v>146</v>
      </c>
      <c r="G564" s="96" t="s">
        <v>472</v>
      </c>
      <c r="H564" s="96" t="s">
        <v>673</v>
      </c>
      <c r="I564" s="74">
        <v>15854.5</v>
      </c>
      <c r="J564" s="74">
        <v>15854.5</v>
      </c>
      <c r="K564" s="74">
        <v>15854.5</v>
      </c>
      <c r="L564" s="74">
        <v>15854.5</v>
      </c>
      <c r="M564" s="74">
        <v>15854.5</v>
      </c>
      <c r="N564" s="74">
        <v>15854.5</v>
      </c>
    </row>
    <row r="565" spans="1:14" s="259" customFormat="1" ht="45">
      <c r="A565" s="108" t="s">
        <v>314</v>
      </c>
      <c r="B565" s="261" t="s">
        <v>23</v>
      </c>
      <c r="C565" s="97" t="s">
        <v>109</v>
      </c>
      <c r="D565" s="96" t="s">
        <v>222</v>
      </c>
      <c r="E565" s="96" t="s">
        <v>277</v>
      </c>
      <c r="F565" s="96" t="s">
        <v>146</v>
      </c>
      <c r="G565" s="96" t="s">
        <v>315</v>
      </c>
      <c r="H565" s="96"/>
      <c r="I565" s="74">
        <f aca="true" t="shared" si="280" ref="I565:N565">I566</f>
        <v>30085.4</v>
      </c>
      <c r="J565" s="74">
        <f t="shared" si="280"/>
        <v>30085.4</v>
      </c>
      <c r="K565" s="74">
        <f t="shared" si="280"/>
        <v>30085.4</v>
      </c>
      <c r="L565" s="74">
        <f t="shared" si="280"/>
        <v>30085.4</v>
      </c>
      <c r="M565" s="74">
        <f t="shared" si="280"/>
        <v>30085.4</v>
      </c>
      <c r="N565" s="74">
        <f t="shared" si="280"/>
        <v>30085.4</v>
      </c>
    </row>
    <row r="566" spans="1:14" s="259" customFormat="1" ht="15">
      <c r="A566" s="108" t="s">
        <v>674</v>
      </c>
      <c r="B566" s="261" t="s">
        <v>23</v>
      </c>
      <c r="C566" s="97" t="s">
        <v>109</v>
      </c>
      <c r="D566" s="96" t="s">
        <v>222</v>
      </c>
      <c r="E566" s="96" t="s">
        <v>277</v>
      </c>
      <c r="F566" s="96" t="s">
        <v>146</v>
      </c>
      <c r="G566" s="96" t="s">
        <v>315</v>
      </c>
      <c r="H566" s="96" t="s">
        <v>673</v>
      </c>
      <c r="I566" s="74">
        <v>30085.4</v>
      </c>
      <c r="J566" s="74">
        <v>30085.4</v>
      </c>
      <c r="K566" s="74">
        <v>30085.4</v>
      </c>
      <c r="L566" s="74">
        <v>30085.4</v>
      </c>
      <c r="M566" s="74">
        <v>30085.4</v>
      </c>
      <c r="N566" s="74">
        <v>30085.4</v>
      </c>
    </row>
    <row r="567" spans="1:14" s="260" customFormat="1" ht="15">
      <c r="A567" s="124" t="s">
        <v>112</v>
      </c>
      <c r="B567" s="258" t="s">
        <v>23</v>
      </c>
      <c r="C567" s="93" t="s">
        <v>113</v>
      </c>
      <c r="D567" s="67"/>
      <c r="E567" s="67"/>
      <c r="F567" s="67"/>
      <c r="G567" s="67"/>
      <c r="H567" s="67"/>
      <c r="I567" s="36">
        <f aca="true" t="shared" si="281" ref="I567:N567">I568+I585</f>
        <v>17083.8</v>
      </c>
      <c r="J567" s="36">
        <f t="shared" si="281"/>
        <v>0</v>
      </c>
      <c r="K567" s="36">
        <f t="shared" si="281"/>
        <v>15752.4</v>
      </c>
      <c r="L567" s="36">
        <f t="shared" si="281"/>
        <v>0</v>
      </c>
      <c r="M567" s="36">
        <f t="shared" si="281"/>
        <v>3885.1</v>
      </c>
      <c r="N567" s="36">
        <f t="shared" si="281"/>
        <v>0</v>
      </c>
    </row>
    <row r="568" spans="1:14" s="260" customFormat="1" ht="15">
      <c r="A568" s="124" t="s">
        <v>114</v>
      </c>
      <c r="B568" s="258" t="s">
        <v>23</v>
      </c>
      <c r="C568" s="93" t="s">
        <v>115</v>
      </c>
      <c r="D568" s="67"/>
      <c r="E568" s="67"/>
      <c r="F568" s="67"/>
      <c r="G568" s="67"/>
      <c r="H568" s="67"/>
      <c r="I568" s="36">
        <f aca="true" t="shared" si="282" ref="I568:N568">I569</f>
        <v>3843.8999999999996</v>
      </c>
      <c r="J568" s="36">
        <f t="shared" si="282"/>
        <v>0</v>
      </c>
      <c r="K568" s="36">
        <f t="shared" si="282"/>
        <v>3813.1</v>
      </c>
      <c r="L568" s="36">
        <f t="shared" si="282"/>
        <v>0</v>
      </c>
      <c r="M568" s="36">
        <f t="shared" si="282"/>
        <v>3885.1</v>
      </c>
      <c r="N568" s="36">
        <f t="shared" si="282"/>
        <v>0</v>
      </c>
    </row>
    <row r="569" spans="1:14" s="259" customFormat="1" ht="42.75">
      <c r="A569" s="124" t="s">
        <v>204</v>
      </c>
      <c r="B569" s="258" t="s">
        <v>23</v>
      </c>
      <c r="C569" s="93" t="s">
        <v>115</v>
      </c>
      <c r="D569" s="67" t="s">
        <v>205</v>
      </c>
      <c r="E569" s="67" t="s">
        <v>147</v>
      </c>
      <c r="F569" s="67" t="s">
        <v>148</v>
      </c>
      <c r="G569" s="67" t="s">
        <v>149</v>
      </c>
      <c r="H569" s="67"/>
      <c r="I569" s="36">
        <f aca="true" t="shared" si="283" ref="I569:N569">I570+I581</f>
        <v>3843.8999999999996</v>
      </c>
      <c r="J569" s="36">
        <f t="shared" si="283"/>
        <v>0</v>
      </c>
      <c r="K569" s="36">
        <f t="shared" si="283"/>
        <v>3813.1</v>
      </c>
      <c r="L569" s="36">
        <f t="shared" si="283"/>
        <v>0</v>
      </c>
      <c r="M569" s="36">
        <f t="shared" si="283"/>
        <v>3885.1</v>
      </c>
      <c r="N569" s="36">
        <f t="shared" si="283"/>
        <v>0</v>
      </c>
    </row>
    <row r="570" spans="1:14" s="259" customFormat="1" ht="28.5">
      <c r="A570" s="121" t="s">
        <v>206</v>
      </c>
      <c r="B570" s="258" t="s">
        <v>23</v>
      </c>
      <c r="C570" s="93" t="s">
        <v>115</v>
      </c>
      <c r="D570" s="67" t="s">
        <v>205</v>
      </c>
      <c r="E570" s="67" t="s">
        <v>130</v>
      </c>
      <c r="F570" s="67" t="s">
        <v>148</v>
      </c>
      <c r="G570" s="67" t="s">
        <v>149</v>
      </c>
      <c r="H570" s="67"/>
      <c r="I570" s="36">
        <f aca="true" t="shared" si="284" ref="I570:N570">I571+I574</f>
        <v>3622.8999999999996</v>
      </c>
      <c r="J570" s="36">
        <f t="shared" si="284"/>
        <v>0</v>
      </c>
      <c r="K570" s="36">
        <f t="shared" si="284"/>
        <v>3792.1</v>
      </c>
      <c r="L570" s="36">
        <f t="shared" si="284"/>
        <v>0</v>
      </c>
      <c r="M570" s="36">
        <f t="shared" si="284"/>
        <v>3864.1</v>
      </c>
      <c r="N570" s="36">
        <f t="shared" si="284"/>
        <v>0</v>
      </c>
    </row>
    <row r="571" spans="1:14" s="259" customFormat="1" ht="28.5">
      <c r="A571" s="121" t="s">
        <v>745</v>
      </c>
      <c r="B571" s="258" t="s">
        <v>23</v>
      </c>
      <c r="C571" s="93" t="s">
        <v>115</v>
      </c>
      <c r="D571" s="67" t="s">
        <v>205</v>
      </c>
      <c r="E571" s="67" t="s">
        <v>130</v>
      </c>
      <c r="F571" s="67" t="s">
        <v>146</v>
      </c>
      <c r="G571" s="67" t="s">
        <v>149</v>
      </c>
      <c r="H571" s="67"/>
      <c r="I571" s="36">
        <f aca="true" t="shared" si="285" ref="I571:N572">I572</f>
        <v>371</v>
      </c>
      <c r="J571" s="36">
        <f t="shared" si="285"/>
        <v>0</v>
      </c>
      <c r="K571" s="36">
        <f t="shared" si="285"/>
        <v>371</v>
      </c>
      <c r="L571" s="36">
        <f t="shared" si="285"/>
        <v>0</v>
      </c>
      <c r="M571" s="36">
        <f t="shared" si="285"/>
        <v>371</v>
      </c>
      <c r="N571" s="36">
        <f t="shared" si="285"/>
        <v>0</v>
      </c>
    </row>
    <row r="572" spans="1:14" s="260" customFormat="1" ht="60">
      <c r="A572" s="108" t="s">
        <v>482</v>
      </c>
      <c r="B572" s="261" t="s">
        <v>23</v>
      </c>
      <c r="C572" s="97" t="s">
        <v>115</v>
      </c>
      <c r="D572" s="96" t="s">
        <v>205</v>
      </c>
      <c r="E572" s="96" t="s">
        <v>130</v>
      </c>
      <c r="F572" s="96" t="s">
        <v>146</v>
      </c>
      <c r="G572" s="96" t="s">
        <v>208</v>
      </c>
      <c r="H572" s="96"/>
      <c r="I572" s="74">
        <f t="shared" si="285"/>
        <v>371</v>
      </c>
      <c r="J572" s="74">
        <f t="shared" si="285"/>
        <v>0</v>
      </c>
      <c r="K572" s="74">
        <f t="shared" si="285"/>
        <v>371</v>
      </c>
      <c r="L572" s="74">
        <f t="shared" si="285"/>
        <v>0</v>
      </c>
      <c r="M572" s="74">
        <f t="shared" si="285"/>
        <v>371</v>
      </c>
      <c r="N572" s="74">
        <f t="shared" si="285"/>
        <v>0</v>
      </c>
    </row>
    <row r="573" spans="1:14" s="260" customFormat="1" ht="30">
      <c r="A573" s="108" t="s">
        <v>670</v>
      </c>
      <c r="B573" s="261" t="s">
        <v>23</v>
      </c>
      <c r="C573" s="97" t="s">
        <v>115</v>
      </c>
      <c r="D573" s="96" t="s">
        <v>205</v>
      </c>
      <c r="E573" s="96" t="s">
        <v>130</v>
      </c>
      <c r="F573" s="96" t="s">
        <v>146</v>
      </c>
      <c r="G573" s="96" t="s">
        <v>208</v>
      </c>
      <c r="H573" s="96" t="s">
        <v>669</v>
      </c>
      <c r="I573" s="74">
        <v>371</v>
      </c>
      <c r="J573" s="74"/>
      <c r="K573" s="74">
        <v>371</v>
      </c>
      <c r="L573" s="74"/>
      <c r="M573" s="74">
        <v>371</v>
      </c>
      <c r="N573" s="74"/>
    </row>
    <row r="574" spans="1:14" s="259" customFormat="1" ht="28.5">
      <c r="A574" s="121" t="s">
        <v>746</v>
      </c>
      <c r="B574" s="258" t="s">
        <v>23</v>
      </c>
      <c r="C574" s="93" t="s">
        <v>115</v>
      </c>
      <c r="D574" s="67" t="s">
        <v>205</v>
      </c>
      <c r="E574" s="67" t="s">
        <v>130</v>
      </c>
      <c r="F574" s="67" t="s">
        <v>159</v>
      </c>
      <c r="G574" s="67" t="s">
        <v>149</v>
      </c>
      <c r="H574" s="67"/>
      <c r="I574" s="36">
        <f aca="true" t="shared" si="286" ref="I574:N574">I575+I577+I579</f>
        <v>3251.8999999999996</v>
      </c>
      <c r="J574" s="36">
        <f t="shared" si="286"/>
        <v>0</v>
      </c>
      <c r="K574" s="36">
        <f t="shared" si="286"/>
        <v>3421.1</v>
      </c>
      <c r="L574" s="36">
        <f t="shared" si="286"/>
        <v>0</v>
      </c>
      <c r="M574" s="36">
        <f t="shared" si="286"/>
        <v>3493.1</v>
      </c>
      <c r="N574" s="36">
        <f t="shared" si="286"/>
        <v>0</v>
      </c>
    </row>
    <row r="575" spans="1:14" ht="45">
      <c r="A575" s="112" t="s">
        <v>209</v>
      </c>
      <c r="B575" s="261" t="s">
        <v>23</v>
      </c>
      <c r="C575" s="97" t="s">
        <v>115</v>
      </c>
      <c r="D575" s="96" t="s">
        <v>205</v>
      </c>
      <c r="E575" s="96" t="s">
        <v>130</v>
      </c>
      <c r="F575" s="96" t="s">
        <v>159</v>
      </c>
      <c r="G575" s="96" t="s">
        <v>210</v>
      </c>
      <c r="H575" s="96"/>
      <c r="I575" s="74">
        <f aca="true" t="shared" si="287" ref="I575:N575">I576</f>
        <v>1384.6</v>
      </c>
      <c r="J575" s="74">
        <f t="shared" si="287"/>
        <v>0</v>
      </c>
      <c r="K575" s="74">
        <f t="shared" si="287"/>
        <v>1484.6</v>
      </c>
      <c r="L575" s="74">
        <f t="shared" si="287"/>
        <v>0</v>
      </c>
      <c r="M575" s="74">
        <f t="shared" si="287"/>
        <v>1484.6</v>
      </c>
      <c r="N575" s="74">
        <f t="shared" si="287"/>
        <v>0</v>
      </c>
    </row>
    <row r="576" spans="1:14" s="266" customFormat="1" ht="30">
      <c r="A576" s="108" t="s">
        <v>670</v>
      </c>
      <c r="B576" s="261" t="s">
        <v>23</v>
      </c>
      <c r="C576" s="97" t="s">
        <v>115</v>
      </c>
      <c r="D576" s="96" t="s">
        <v>205</v>
      </c>
      <c r="E576" s="96" t="s">
        <v>130</v>
      </c>
      <c r="F576" s="96" t="s">
        <v>159</v>
      </c>
      <c r="G576" s="96" t="s">
        <v>210</v>
      </c>
      <c r="H576" s="96" t="s">
        <v>669</v>
      </c>
      <c r="I576" s="74">
        <v>1384.6</v>
      </c>
      <c r="J576" s="74"/>
      <c r="K576" s="74">
        <v>1484.6</v>
      </c>
      <c r="L576" s="74"/>
      <c r="M576" s="74">
        <v>1484.6</v>
      </c>
      <c r="N576" s="74"/>
    </row>
    <row r="577" spans="1:14" s="266" customFormat="1" ht="30">
      <c r="A577" s="108" t="s">
        <v>211</v>
      </c>
      <c r="B577" s="261" t="s">
        <v>23</v>
      </c>
      <c r="C577" s="97" t="s">
        <v>115</v>
      </c>
      <c r="D577" s="96" t="s">
        <v>205</v>
      </c>
      <c r="E577" s="96" t="s">
        <v>130</v>
      </c>
      <c r="F577" s="96" t="s">
        <v>159</v>
      </c>
      <c r="G577" s="96" t="s">
        <v>212</v>
      </c>
      <c r="H577" s="96"/>
      <c r="I577" s="74">
        <f aca="true" t="shared" si="288" ref="I577:N577">I578</f>
        <v>137.8</v>
      </c>
      <c r="J577" s="74">
        <f t="shared" si="288"/>
        <v>0</v>
      </c>
      <c r="K577" s="74">
        <f t="shared" si="288"/>
        <v>137.8</v>
      </c>
      <c r="L577" s="74">
        <f t="shared" si="288"/>
        <v>0</v>
      </c>
      <c r="M577" s="74">
        <f t="shared" si="288"/>
        <v>137.8</v>
      </c>
      <c r="N577" s="74">
        <f t="shared" si="288"/>
        <v>0</v>
      </c>
    </row>
    <row r="578" spans="1:14" s="266" customFormat="1" ht="30">
      <c r="A578" s="108" t="s">
        <v>670</v>
      </c>
      <c r="B578" s="261" t="s">
        <v>23</v>
      </c>
      <c r="C578" s="97" t="s">
        <v>115</v>
      </c>
      <c r="D578" s="96" t="s">
        <v>205</v>
      </c>
      <c r="E578" s="96" t="s">
        <v>130</v>
      </c>
      <c r="F578" s="96" t="s">
        <v>159</v>
      </c>
      <c r="G578" s="96" t="s">
        <v>212</v>
      </c>
      <c r="H578" s="96" t="s">
        <v>669</v>
      </c>
      <c r="I578" s="74">
        <v>137.8</v>
      </c>
      <c r="J578" s="74"/>
      <c r="K578" s="74">
        <v>137.8</v>
      </c>
      <c r="L578" s="74"/>
      <c r="M578" s="74">
        <v>137.8</v>
      </c>
      <c r="N578" s="74"/>
    </row>
    <row r="579" spans="1:14" s="266" customFormat="1" ht="30">
      <c r="A579" s="112" t="s">
        <v>213</v>
      </c>
      <c r="B579" s="261" t="s">
        <v>23</v>
      </c>
      <c r="C579" s="97" t="s">
        <v>115</v>
      </c>
      <c r="D579" s="96" t="s">
        <v>205</v>
      </c>
      <c r="E579" s="96" t="s">
        <v>130</v>
      </c>
      <c r="F579" s="96" t="s">
        <v>159</v>
      </c>
      <c r="G579" s="96" t="s">
        <v>214</v>
      </c>
      <c r="H579" s="96"/>
      <c r="I579" s="74">
        <f aca="true" t="shared" si="289" ref="I579:N579">I580</f>
        <v>1729.5</v>
      </c>
      <c r="J579" s="74">
        <f t="shared" si="289"/>
        <v>0</v>
      </c>
      <c r="K579" s="74">
        <f t="shared" si="289"/>
        <v>1798.7</v>
      </c>
      <c r="L579" s="74">
        <f t="shared" si="289"/>
        <v>0</v>
      </c>
      <c r="M579" s="74">
        <f t="shared" si="289"/>
        <v>1870.7</v>
      </c>
      <c r="N579" s="74">
        <f t="shared" si="289"/>
        <v>0</v>
      </c>
    </row>
    <row r="580" spans="1:14" s="266" customFormat="1" ht="19.5" customHeight="1">
      <c r="A580" s="109" t="s">
        <v>677</v>
      </c>
      <c r="B580" s="261" t="s">
        <v>23</v>
      </c>
      <c r="C580" s="97" t="s">
        <v>115</v>
      </c>
      <c r="D580" s="96" t="s">
        <v>205</v>
      </c>
      <c r="E580" s="96" t="s">
        <v>130</v>
      </c>
      <c r="F580" s="96" t="s">
        <v>159</v>
      </c>
      <c r="G580" s="96" t="s">
        <v>214</v>
      </c>
      <c r="H580" s="96" t="s">
        <v>678</v>
      </c>
      <c r="I580" s="74">
        <v>1729.5</v>
      </c>
      <c r="J580" s="74"/>
      <c r="K580" s="74">
        <v>1798.7</v>
      </c>
      <c r="L580" s="74"/>
      <c r="M580" s="74">
        <v>1870.7</v>
      </c>
      <c r="N580" s="74"/>
    </row>
    <row r="581" spans="1:14" s="266" customFormat="1" ht="48" customHeight="1">
      <c r="A581" s="121" t="s">
        <v>475</v>
      </c>
      <c r="B581" s="258" t="s">
        <v>23</v>
      </c>
      <c r="C581" s="93" t="s">
        <v>115</v>
      </c>
      <c r="D581" s="67" t="s">
        <v>205</v>
      </c>
      <c r="E581" s="67" t="s">
        <v>133</v>
      </c>
      <c r="F581" s="67" t="s">
        <v>148</v>
      </c>
      <c r="G581" s="67" t="s">
        <v>149</v>
      </c>
      <c r="H581" s="96"/>
      <c r="I581" s="36">
        <f aca="true" t="shared" si="290" ref="I581:N583">I582</f>
        <v>221</v>
      </c>
      <c r="J581" s="36">
        <f t="shared" si="290"/>
        <v>0</v>
      </c>
      <c r="K581" s="36">
        <f t="shared" si="290"/>
        <v>21</v>
      </c>
      <c r="L581" s="36">
        <f t="shared" si="290"/>
        <v>0</v>
      </c>
      <c r="M581" s="36">
        <f t="shared" si="290"/>
        <v>21</v>
      </c>
      <c r="N581" s="36">
        <f t="shared" si="290"/>
        <v>0</v>
      </c>
    </row>
    <row r="582" spans="1:14" s="266" customFormat="1" ht="31.5" customHeight="1">
      <c r="A582" s="121" t="s">
        <v>747</v>
      </c>
      <c r="B582" s="258" t="s">
        <v>23</v>
      </c>
      <c r="C582" s="93" t="s">
        <v>115</v>
      </c>
      <c r="D582" s="67" t="s">
        <v>205</v>
      </c>
      <c r="E582" s="67" t="s">
        <v>133</v>
      </c>
      <c r="F582" s="67" t="s">
        <v>146</v>
      </c>
      <c r="G582" s="67" t="s">
        <v>149</v>
      </c>
      <c r="H582" s="96"/>
      <c r="I582" s="36">
        <f t="shared" si="290"/>
        <v>221</v>
      </c>
      <c r="J582" s="36">
        <f t="shared" si="290"/>
        <v>0</v>
      </c>
      <c r="K582" s="36">
        <f t="shared" si="290"/>
        <v>21</v>
      </c>
      <c r="L582" s="36">
        <f t="shared" si="290"/>
        <v>0</v>
      </c>
      <c r="M582" s="36">
        <f t="shared" si="290"/>
        <v>21</v>
      </c>
      <c r="N582" s="36">
        <f t="shared" si="290"/>
        <v>0</v>
      </c>
    </row>
    <row r="583" spans="1:14" s="266" customFormat="1" ht="48" customHeight="1">
      <c r="A583" s="112" t="s">
        <v>748</v>
      </c>
      <c r="B583" s="261" t="s">
        <v>23</v>
      </c>
      <c r="C583" s="97" t="s">
        <v>115</v>
      </c>
      <c r="D583" s="96" t="s">
        <v>205</v>
      </c>
      <c r="E583" s="96" t="s">
        <v>133</v>
      </c>
      <c r="F583" s="96" t="s">
        <v>146</v>
      </c>
      <c r="G583" s="96" t="s">
        <v>219</v>
      </c>
      <c r="H583" s="96"/>
      <c r="I583" s="74">
        <f t="shared" si="290"/>
        <v>221</v>
      </c>
      <c r="J583" s="74">
        <f t="shared" si="290"/>
        <v>0</v>
      </c>
      <c r="K583" s="74">
        <f t="shared" si="290"/>
        <v>21</v>
      </c>
      <c r="L583" s="74">
        <f t="shared" si="290"/>
        <v>0</v>
      </c>
      <c r="M583" s="74">
        <f t="shared" si="290"/>
        <v>21</v>
      </c>
      <c r="N583" s="74">
        <f t="shared" si="290"/>
        <v>0</v>
      </c>
    </row>
    <row r="584" spans="1:14" s="266" customFormat="1" ht="32.25" customHeight="1">
      <c r="A584" s="108" t="s">
        <v>670</v>
      </c>
      <c r="B584" s="261" t="s">
        <v>23</v>
      </c>
      <c r="C584" s="97" t="s">
        <v>115</v>
      </c>
      <c r="D584" s="96" t="s">
        <v>205</v>
      </c>
      <c r="E584" s="96" t="s">
        <v>133</v>
      </c>
      <c r="F584" s="96" t="s">
        <v>146</v>
      </c>
      <c r="G584" s="96" t="s">
        <v>219</v>
      </c>
      <c r="H584" s="96" t="s">
        <v>669</v>
      </c>
      <c r="I584" s="74">
        <v>221</v>
      </c>
      <c r="J584" s="74"/>
      <c r="K584" s="74">
        <v>21</v>
      </c>
      <c r="L584" s="74"/>
      <c r="M584" s="74">
        <v>21</v>
      </c>
      <c r="N584" s="74"/>
    </row>
    <row r="585" spans="1:14" s="266" customFormat="1" ht="19.5" customHeight="1">
      <c r="A585" s="198" t="s">
        <v>116</v>
      </c>
      <c r="B585" s="258">
        <v>110</v>
      </c>
      <c r="C585" s="93" t="s">
        <v>117</v>
      </c>
      <c r="D585" s="67"/>
      <c r="E585" s="67"/>
      <c r="F585" s="67"/>
      <c r="G585" s="67"/>
      <c r="H585" s="67"/>
      <c r="I585" s="36">
        <f aca="true" t="shared" si="291" ref="I585:N586">I586</f>
        <v>13239.9</v>
      </c>
      <c r="J585" s="36">
        <f t="shared" si="291"/>
        <v>0</v>
      </c>
      <c r="K585" s="36">
        <f t="shared" si="291"/>
        <v>11939.3</v>
      </c>
      <c r="L585" s="36">
        <f t="shared" si="291"/>
        <v>0</v>
      </c>
      <c r="M585" s="36">
        <f t="shared" si="291"/>
        <v>0</v>
      </c>
      <c r="N585" s="36">
        <f t="shared" si="291"/>
        <v>0</v>
      </c>
    </row>
    <row r="586" spans="1:14" s="266" customFormat="1" ht="45.75" customHeight="1">
      <c r="A586" s="124" t="s">
        <v>204</v>
      </c>
      <c r="B586" s="258">
        <v>110</v>
      </c>
      <c r="C586" s="93" t="s">
        <v>117</v>
      </c>
      <c r="D586" s="67" t="s">
        <v>205</v>
      </c>
      <c r="E586" s="67" t="s">
        <v>147</v>
      </c>
      <c r="F586" s="67" t="s">
        <v>148</v>
      </c>
      <c r="G586" s="67" t="s">
        <v>149</v>
      </c>
      <c r="H586" s="67"/>
      <c r="I586" s="36">
        <f t="shared" si="291"/>
        <v>13239.9</v>
      </c>
      <c r="J586" s="36">
        <f t="shared" si="291"/>
        <v>0</v>
      </c>
      <c r="K586" s="36">
        <f t="shared" si="291"/>
        <v>11939.3</v>
      </c>
      <c r="L586" s="36">
        <f t="shared" si="291"/>
        <v>0</v>
      </c>
      <c r="M586" s="36">
        <f t="shared" si="291"/>
        <v>0</v>
      </c>
      <c r="N586" s="36">
        <f t="shared" si="291"/>
        <v>0</v>
      </c>
    </row>
    <row r="587" spans="1:14" s="259" customFormat="1" ht="28.5">
      <c r="A587" s="113" t="s">
        <v>220</v>
      </c>
      <c r="B587" s="269">
        <v>110</v>
      </c>
      <c r="C587" s="93" t="s">
        <v>117</v>
      </c>
      <c r="D587" s="93" t="s">
        <v>205</v>
      </c>
      <c r="E587" s="93" t="s">
        <v>134</v>
      </c>
      <c r="F587" s="67" t="s">
        <v>148</v>
      </c>
      <c r="G587" s="93" t="s">
        <v>149</v>
      </c>
      <c r="H587" s="134"/>
      <c r="I587" s="84">
        <f aca="true" t="shared" si="292" ref="I587:N587">I588</f>
        <v>13239.9</v>
      </c>
      <c r="J587" s="84">
        <f t="shared" si="292"/>
        <v>0</v>
      </c>
      <c r="K587" s="84">
        <f t="shared" si="292"/>
        <v>11939.3</v>
      </c>
      <c r="L587" s="84">
        <f t="shared" si="292"/>
        <v>0</v>
      </c>
      <c r="M587" s="84">
        <f t="shared" si="292"/>
        <v>0</v>
      </c>
      <c r="N587" s="84">
        <f t="shared" si="292"/>
        <v>0</v>
      </c>
    </row>
    <row r="588" spans="1:14" s="259" customFormat="1" ht="48.75" customHeight="1">
      <c r="A588" s="113" t="s">
        <v>749</v>
      </c>
      <c r="B588" s="269">
        <v>110</v>
      </c>
      <c r="C588" s="93" t="s">
        <v>117</v>
      </c>
      <c r="D588" s="93" t="s">
        <v>205</v>
      </c>
      <c r="E588" s="93" t="s">
        <v>134</v>
      </c>
      <c r="F588" s="67" t="s">
        <v>146</v>
      </c>
      <c r="G588" s="93" t="s">
        <v>149</v>
      </c>
      <c r="H588" s="134"/>
      <c r="I588" s="84">
        <f aca="true" t="shared" si="293" ref="I588:N588">I589+I591</f>
        <v>13239.9</v>
      </c>
      <c r="J588" s="84">
        <f t="shared" si="293"/>
        <v>0</v>
      </c>
      <c r="K588" s="84">
        <f t="shared" si="293"/>
        <v>11939.3</v>
      </c>
      <c r="L588" s="84">
        <f t="shared" si="293"/>
        <v>0</v>
      </c>
      <c r="M588" s="84">
        <f t="shared" si="293"/>
        <v>0</v>
      </c>
      <c r="N588" s="84">
        <f t="shared" si="293"/>
        <v>0</v>
      </c>
    </row>
    <row r="589" spans="1:14" s="260" customFormat="1" ht="17.25" customHeight="1" hidden="1">
      <c r="A589" s="99" t="s">
        <v>367</v>
      </c>
      <c r="B589" s="264">
        <v>110</v>
      </c>
      <c r="C589" s="97" t="s">
        <v>117</v>
      </c>
      <c r="D589" s="97" t="s">
        <v>205</v>
      </c>
      <c r="E589" s="97" t="s">
        <v>134</v>
      </c>
      <c r="F589" s="96" t="s">
        <v>146</v>
      </c>
      <c r="G589" s="97" t="s">
        <v>368</v>
      </c>
      <c r="H589" s="128"/>
      <c r="I589" s="265">
        <f aca="true" t="shared" si="294" ref="I589:N589">I590</f>
        <v>0</v>
      </c>
      <c r="J589" s="265">
        <f t="shared" si="294"/>
        <v>0</v>
      </c>
      <c r="K589" s="265">
        <f t="shared" si="294"/>
        <v>0</v>
      </c>
      <c r="L589" s="265">
        <f t="shared" si="294"/>
        <v>0</v>
      </c>
      <c r="M589" s="265">
        <f t="shared" si="294"/>
        <v>0</v>
      </c>
      <c r="N589" s="265">
        <f t="shared" si="294"/>
        <v>0</v>
      </c>
    </row>
    <row r="590" spans="1:14" s="260" customFormat="1" ht="29.25" customHeight="1" hidden="1">
      <c r="A590" s="99" t="s">
        <v>683</v>
      </c>
      <c r="B590" s="264">
        <v>110</v>
      </c>
      <c r="C590" s="97" t="s">
        <v>117</v>
      </c>
      <c r="D590" s="97" t="s">
        <v>205</v>
      </c>
      <c r="E590" s="97" t="s">
        <v>134</v>
      </c>
      <c r="F590" s="96" t="s">
        <v>146</v>
      </c>
      <c r="G590" s="97" t="s">
        <v>368</v>
      </c>
      <c r="H590" s="128">
        <v>400</v>
      </c>
      <c r="I590" s="265"/>
      <c r="J590" s="265"/>
      <c r="K590" s="74"/>
      <c r="L590" s="74"/>
      <c r="M590" s="74"/>
      <c r="N590" s="74"/>
    </row>
    <row r="591" spans="1:14" s="260" customFormat="1" ht="30">
      <c r="A591" s="99" t="s">
        <v>1010</v>
      </c>
      <c r="B591" s="264">
        <v>110</v>
      </c>
      <c r="C591" s="97" t="s">
        <v>117</v>
      </c>
      <c r="D591" s="97" t="s">
        <v>205</v>
      </c>
      <c r="E591" s="97" t="s">
        <v>134</v>
      </c>
      <c r="F591" s="96" t="s">
        <v>146</v>
      </c>
      <c r="G591" s="97" t="s">
        <v>1009</v>
      </c>
      <c r="H591" s="128"/>
      <c r="I591" s="265">
        <f aca="true" t="shared" si="295" ref="I591:N591">I592</f>
        <v>13239.9</v>
      </c>
      <c r="J591" s="265">
        <f t="shared" si="295"/>
        <v>0</v>
      </c>
      <c r="K591" s="265">
        <f t="shared" si="295"/>
        <v>11939.3</v>
      </c>
      <c r="L591" s="265">
        <f t="shared" si="295"/>
        <v>0</v>
      </c>
      <c r="M591" s="265">
        <f t="shared" si="295"/>
        <v>0</v>
      </c>
      <c r="N591" s="265">
        <f t="shared" si="295"/>
        <v>0</v>
      </c>
    </row>
    <row r="592" spans="1:14" s="260" customFormat="1" ht="30">
      <c r="A592" s="99" t="s">
        <v>683</v>
      </c>
      <c r="B592" s="264">
        <v>110</v>
      </c>
      <c r="C592" s="97" t="s">
        <v>117</v>
      </c>
      <c r="D592" s="97" t="s">
        <v>205</v>
      </c>
      <c r="E592" s="97" t="s">
        <v>134</v>
      </c>
      <c r="F592" s="96" t="s">
        <v>146</v>
      </c>
      <c r="G592" s="97" t="s">
        <v>1009</v>
      </c>
      <c r="H592" s="128">
        <v>400</v>
      </c>
      <c r="I592" s="265">
        <v>13239.9</v>
      </c>
      <c r="J592" s="265"/>
      <c r="K592" s="74">
        <v>11939.3</v>
      </c>
      <c r="L592" s="74"/>
      <c r="M592" s="74"/>
      <c r="N592" s="74"/>
    </row>
    <row r="593" spans="1:14" s="266" customFormat="1" ht="28.5">
      <c r="A593" s="124" t="s">
        <v>128</v>
      </c>
      <c r="B593" s="258">
        <v>111</v>
      </c>
      <c r="C593" s="93"/>
      <c r="D593" s="67"/>
      <c r="E593" s="67"/>
      <c r="F593" s="67"/>
      <c r="G593" s="67"/>
      <c r="H593" s="67"/>
      <c r="I593" s="36">
        <f aca="true" t="shared" si="296" ref="I593:N593">I594+I650+I657+I674+I691+I700+I707</f>
        <v>269456</v>
      </c>
      <c r="J593" s="36">
        <f t="shared" si="296"/>
        <v>165970.3</v>
      </c>
      <c r="K593" s="36">
        <f t="shared" si="296"/>
        <v>268615.9</v>
      </c>
      <c r="L593" s="36">
        <f t="shared" si="296"/>
        <v>171734.69999999998</v>
      </c>
      <c r="M593" s="36">
        <f t="shared" si="296"/>
        <v>275365.5</v>
      </c>
      <c r="N593" s="36">
        <f t="shared" si="296"/>
        <v>177476.9</v>
      </c>
    </row>
    <row r="594" spans="1:14" ht="15">
      <c r="A594" s="124" t="s">
        <v>37</v>
      </c>
      <c r="B594" s="258">
        <v>111</v>
      </c>
      <c r="C594" s="93" t="s">
        <v>38</v>
      </c>
      <c r="D594" s="67"/>
      <c r="E594" s="67"/>
      <c r="F594" s="67"/>
      <c r="G594" s="67"/>
      <c r="H594" s="276"/>
      <c r="I594" s="36">
        <f aca="true" t="shared" si="297" ref="I594:N594">I595+I603+I631+I637</f>
        <v>46972.4</v>
      </c>
      <c r="J594" s="36">
        <f t="shared" si="297"/>
        <v>2685.4</v>
      </c>
      <c r="K594" s="36">
        <f t="shared" si="297"/>
        <v>42252.9</v>
      </c>
      <c r="L594" s="36">
        <f t="shared" si="297"/>
        <v>2688.3</v>
      </c>
      <c r="M594" s="36">
        <f t="shared" si="297"/>
        <v>43260.3</v>
      </c>
      <c r="N594" s="36">
        <f t="shared" si="297"/>
        <v>2688.3</v>
      </c>
    </row>
    <row r="595" spans="1:14" ht="42.75" hidden="1">
      <c r="A595" s="124" t="s">
        <v>398</v>
      </c>
      <c r="B595" s="258">
        <v>111</v>
      </c>
      <c r="C595" s="93" t="s">
        <v>44</v>
      </c>
      <c r="D595" s="67"/>
      <c r="E595" s="67"/>
      <c r="F595" s="67"/>
      <c r="G595" s="67"/>
      <c r="H595" s="276"/>
      <c r="I595" s="36">
        <f aca="true" t="shared" si="298" ref="I595:J597">I596</f>
        <v>0</v>
      </c>
      <c r="J595" s="36">
        <f t="shared" si="298"/>
        <v>0</v>
      </c>
      <c r="K595" s="36">
        <f aca="true" t="shared" si="299" ref="K595:N597">K596</f>
        <v>0</v>
      </c>
      <c r="L595" s="36">
        <f t="shared" si="299"/>
        <v>0</v>
      </c>
      <c r="M595" s="36">
        <f t="shared" si="299"/>
        <v>0</v>
      </c>
      <c r="N595" s="36">
        <f t="shared" si="299"/>
        <v>0</v>
      </c>
    </row>
    <row r="596" spans="1:14" ht="15" hidden="1">
      <c r="A596" s="124" t="s">
        <v>419</v>
      </c>
      <c r="B596" s="258">
        <v>111</v>
      </c>
      <c r="C596" s="93" t="s">
        <v>44</v>
      </c>
      <c r="D596" s="67" t="s">
        <v>420</v>
      </c>
      <c r="E596" s="67" t="s">
        <v>147</v>
      </c>
      <c r="F596" s="67" t="s">
        <v>148</v>
      </c>
      <c r="G596" s="67" t="s">
        <v>149</v>
      </c>
      <c r="H596" s="276"/>
      <c r="I596" s="36">
        <f t="shared" si="298"/>
        <v>0</v>
      </c>
      <c r="J596" s="36">
        <f t="shared" si="298"/>
        <v>0</v>
      </c>
      <c r="K596" s="36">
        <f t="shared" si="299"/>
        <v>0</v>
      </c>
      <c r="L596" s="36">
        <f t="shared" si="299"/>
        <v>0</v>
      </c>
      <c r="M596" s="36">
        <f t="shared" si="299"/>
        <v>0</v>
      </c>
      <c r="N596" s="36">
        <f t="shared" si="299"/>
        <v>0</v>
      </c>
    </row>
    <row r="597" spans="1:14" s="266" customFormat="1" ht="14.25" hidden="1">
      <c r="A597" s="121" t="s">
        <v>394</v>
      </c>
      <c r="B597" s="258">
        <v>111</v>
      </c>
      <c r="C597" s="93" t="s">
        <v>44</v>
      </c>
      <c r="D597" s="67" t="s">
        <v>420</v>
      </c>
      <c r="E597" s="67" t="s">
        <v>325</v>
      </c>
      <c r="F597" s="67" t="s">
        <v>148</v>
      </c>
      <c r="G597" s="67" t="s">
        <v>149</v>
      </c>
      <c r="H597" s="276"/>
      <c r="I597" s="36">
        <f t="shared" si="298"/>
        <v>0</v>
      </c>
      <c r="J597" s="36">
        <f t="shared" si="298"/>
        <v>0</v>
      </c>
      <c r="K597" s="36">
        <f t="shared" si="299"/>
        <v>0</v>
      </c>
      <c r="L597" s="36">
        <f t="shared" si="299"/>
        <v>0</v>
      </c>
      <c r="M597" s="36">
        <f t="shared" si="299"/>
        <v>0</v>
      </c>
      <c r="N597" s="36">
        <f t="shared" si="299"/>
        <v>0</v>
      </c>
    </row>
    <row r="598" spans="1:14" s="266" customFormat="1" ht="14.25" hidden="1">
      <c r="A598" s="122" t="s">
        <v>394</v>
      </c>
      <c r="B598" s="258">
        <v>111</v>
      </c>
      <c r="C598" s="93" t="s">
        <v>44</v>
      </c>
      <c r="D598" s="67" t="s">
        <v>420</v>
      </c>
      <c r="E598" s="67" t="s">
        <v>325</v>
      </c>
      <c r="F598" s="67" t="s">
        <v>146</v>
      </c>
      <c r="G598" s="67" t="s">
        <v>149</v>
      </c>
      <c r="H598" s="276"/>
      <c r="I598" s="36">
        <f aca="true" t="shared" si="300" ref="I598:N598">I601+I599</f>
        <v>0</v>
      </c>
      <c r="J598" s="36">
        <f t="shared" si="300"/>
        <v>0</v>
      </c>
      <c r="K598" s="36">
        <f t="shared" si="300"/>
        <v>0</v>
      </c>
      <c r="L598" s="36">
        <f t="shared" si="300"/>
        <v>0</v>
      </c>
      <c r="M598" s="36">
        <f t="shared" si="300"/>
        <v>0</v>
      </c>
      <c r="N598" s="36">
        <f t="shared" si="300"/>
        <v>0</v>
      </c>
    </row>
    <row r="599" spans="1:14" s="266" customFormat="1" ht="45" hidden="1">
      <c r="A599" s="108" t="s">
        <v>978</v>
      </c>
      <c r="B599" s="261">
        <v>111</v>
      </c>
      <c r="C599" s="97" t="s">
        <v>44</v>
      </c>
      <c r="D599" s="96" t="s">
        <v>420</v>
      </c>
      <c r="E599" s="96" t="s">
        <v>325</v>
      </c>
      <c r="F599" s="96" t="s">
        <v>146</v>
      </c>
      <c r="G599" s="96" t="s">
        <v>970</v>
      </c>
      <c r="H599" s="277"/>
      <c r="I599" s="74">
        <f aca="true" t="shared" si="301" ref="I599:N599">I600</f>
        <v>0</v>
      </c>
      <c r="J599" s="74">
        <f t="shared" si="301"/>
        <v>0</v>
      </c>
      <c r="K599" s="74">
        <f t="shared" si="301"/>
        <v>0</v>
      </c>
      <c r="L599" s="74">
        <f t="shared" si="301"/>
        <v>0</v>
      </c>
      <c r="M599" s="74">
        <f t="shared" si="301"/>
        <v>0</v>
      </c>
      <c r="N599" s="74">
        <f t="shared" si="301"/>
        <v>0</v>
      </c>
    </row>
    <row r="600" spans="1:14" s="266" customFormat="1" ht="15" hidden="1">
      <c r="A600" s="109" t="s">
        <v>677</v>
      </c>
      <c r="B600" s="261">
        <v>111</v>
      </c>
      <c r="C600" s="97" t="s">
        <v>44</v>
      </c>
      <c r="D600" s="96" t="s">
        <v>420</v>
      </c>
      <c r="E600" s="96" t="s">
        <v>325</v>
      </c>
      <c r="F600" s="96" t="s">
        <v>146</v>
      </c>
      <c r="G600" s="96" t="s">
        <v>970</v>
      </c>
      <c r="H600" s="96" t="s">
        <v>678</v>
      </c>
      <c r="I600" s="74"/>
      <c r="J600" s="74"/>
      <c r="K600" s="74"/>
      <c r="L600" s="74"/>
      <c r="M600" s="74"/>
      <c r="N600" s="74"/>
    </row>
    <row r="601" spans="1:14" s="266" customFormat="1" ht="30" hidden="1">
      <c r="A601" s="106" t="s">
        <v>459</v>
      </c>
      <c r="B601" s="261">
        <v>111</v>
      </c>
      <c r="C601" s="97" t="s">
        <v>44</v>
      </c>
      <c r="D601" s="96" t="s">
        <v>420</v>
      </c>
      <c r="E601" s="96" t="s">
        <v>325</v>
      </c>
      <c r="F601" s="96" t="s">
        <v>146</v>
      </c>
      <c r="G601" s="96" t="s">
        <v>460</v>
      </c>
      <c r="H601" s="277"/>
      <c r="I601" s="74">
        <f aca="true" t="shared" si="302" ref="I601:N601">I602</f>
        <v>0</v>
      </c>
      <c r="J601" s="74">
        <f t="shared" si="302"/>
        <v>0</v>
      </c>
      <c r="K601" s="74">
        <f t="shared" si="302"/>
        <v>0</v>
      </c>
      <c r="L601" s="74">
        <f t="shared" si="302"/>
        <v>0</v>
      </c>
      <c r="M601" s="74">
        <f t="shared" si="302"/>
        <v>0</v>
      </c>
      <c r="N601" s="74">
        <f t="shared" si="302"/>
        <v>0</v>
      </c>
    </row>
    <row r="602" spans="1:14" s="266" customFormat="1" ht="15" hidden="1">
      <c r="A602" s="109" t="s">
        <v>677</v>
      </c>
      <c r="B602" s="261">
        <v>111</v>
      </c>
      <c r="C602" s="97" t="s">
        <v>44</v>
      </c>
      <c r="D602" s="96" t="s">
        <v>420</v>
      </c>
      <c r="E602" s="96" t="s">
        <v>325</v>
      </c>
      <c r="F602" s="96" t="s">
        <v>146</v>
      </c>
      <c r="G602" s="96" t="s">
        <v>460</v>
      </c>
      <c r="H602" s="96" t="s">
        <v>678</v>
      </c>
      <c r="I602" s="74"/>
      <c r="J602" s="74"/>
      <c r="K602" s="74"/>
      <c r="L602" s="74"/>
      <c r="M602" s="74"/>
      <c r="N602" s="74"/>
    </row>
    <row r="603" spans="1:14" s="266" customFormat="1" ht="30" customHeight="1">
      <c r="A603" s="122" t="s">
        <v>47</v>
      </c>
      <c r="B603" s="258">
        <v>111</v>
      </c>
      <c r="C603" s="93" t="s">
        <v>48</v>
      </c>
      <c r="D603" s="67"/>
      <c r="E603" s="67"/>
      <c r="F603" s="67"/>
      <c r="G603" s="67"/>
      <c r="H603" s="276"/>
      <c r="I603" s="36">
        <f aca="true" t="shared" si="303" ref="I603:N603">I604+I613+I618</f>
        <v>26887.4</v>
      </c>
      <c r="J603" s="36">
        <f t="shared" si="303"/>
        <v>2685.4</v>
      </c>
      <c r="K603" s="36">
        <f t="shared" si="303"/>
        <v>27162.9</v>
      </c>
      <c r="L603" s="36">
        <f t="shared" si="303"/>
        <v>2688.3</v>
      </c>
      <c r="M603" s="36">
        <f t="shared" si="303"/>
        <v>28165.3</v>
      </c>
      <c r="N603" s="36">
        <f t="shared" si="303"/>
        <v>2688.3</v>
      </c>
    </row>
    <row r="604" spans="1:14" s="266" customFormat="1" ht="42.75">
      <c r="A604" s="124" t="s">
        <v>172</v>
      </c>
      <c r="B604" s="258">
        <v>111</v>
      </c>
      <c r="C604" s="93" t="s">
        <v>48</v>
      </c>
      <c r="D604" s="67" t="s">
        <v>173</v>
      </c>
      <c r="E604" s="67" t="s">
        <v>147</v>
      </c>
      <c r="F604" s="67" t="s">
        <v>148</v>
      </c>
      <c r="G604" s="67" t="s">
        <v>149</v>
      </c>
      <c r="H604" s="67"/>
      <c r="I604" s="36">
        <f aca="true" t="shared" si="304" ref="I604:N604">I605+I609</f>
        <v>245.9</v>
      </c>
      <c r="J604" s="36">
        <f t="shared" si="304"/>
        <v>145.9</v>
      </c>
      <c r="K604" s="36">
        <f t="shared" si="304"/>
        <v>258.8</v>
      </c>
      <c r="L604" s="36">
        <f t="shared" si="304"/>
        <v>148.8</v>
      </c>
      <c r="M604" s="36">
        <f t="shared" si="304"/>
        <v>268.8</v>
      </c>
      <c r="N604" s="36">
        <f t="shared" si="304"/>
        <v>148.8</v>
      </c>
    </row>
    <row r="605" spans="1:14" s="266" customFormat="1" ht="48.75" customHeight="1">
      <c r="A605" s="121" t="s">
        <v>174</v>
      </c>
      <c r="B605" s="258">
        <v>111</v>
      </c>
      <c r="C605" s="93" t="s">
        <v>48</v>
      </c>
      <c r="D605" s="67" t="s">
        <v>173</v>
      </c>
      <c r="E605" s="67" t="s">
        <v>130</v>
      </c>
      <c r="F605" s="67" t="s">
        <v>148</v>
      </c>
      <c r="G605" s="67" t="s">
        <v>149</v>
      </c>
      <c r="H605" s="67"/>
      <c r="I605" s="36">
        <f aca="true" t="shared" si="305" ref="I605:N607">I606</f>
        <v>145.9</v>
      </c>
      <c r="J605" s="36">
        <f t="shared" si="305"/>
        <v>145.9</v>
      </c>
      <c r="K605" s="36">
        <f t="shared" si="305"/>
        <v>148.8</v>
      </c>
      <c r="L605" s="36">
        <f t="shared" si="305"/>
        <v>148.8</v>
      </c>
      <c r="M605" s="36">
        <f t="shared" si="305"/>
        <v>148.8</v>
      </c>
      <c r="N605" s="36">
        <f t="shared" si="305"/>
        <v>148.8</v>
      </c>
    </row>
    <row r="606" spans="1:14" s="266" customFormat="1" ht="42.75">
      <c r="A606" s="122" t="s">
        <v>175</v>
      </c>
      <c r="B606" s="258">
        <v>111</v>
      </c>
      <c r="C606" s="93" t="s">
        <v>48</v>
      </c>
      <c r="D606" s="67" t="s">
        <v>173</v>
      </c>
      <c r="E606" s="67" t="s">
        <v>130</v>
      </c>
      <c r="F606" s="67" t="s">
        <v>146</v>
      </c>
      <c r="G606" s="67" t="s">
        <v>149</v>
      </c>
      <c r="H606" s="67"/>
      <c r="I606" s="36">
        <f t="shared" si="305"/>
        <v>145.9</v>
      </c>
      <c r="J606" s="36">
        <f t="shared" si="305"/>
        <v>145.9</v>
      </c>
      <c r="K606" s="36">
        <f t="shared" si="305"/>
        <v>148.8</v>
      </c>
      <c r="L606" s="36">
        <f t="shared" si="305"/>
        <v>148.8</v>
      </c>
      <c r="M606" s="36">
        <f t="shared" si="305"/>
        <v>148.8</v>
      </c>
      <c r="N606" s="36">
        <f t="shared" si="305"/>
        <v>148.8</v>
      </c>
    </row>
    <row r="607" spans="1:14" ht="60">
      <c r="A607" s="108" t="s">
        <v>178</v>
      </c>
      <c r="B607" s="261">
        <v>111</v>
      </c>
      <c r="C607" s="97" t="s">
        <v>48</v>
      </c>
      <c r="D607" s="96" t="s">
        <v>173</v>
      </c>
      <c r="E607" s="96" t="s">
        <v>130</v>
      </c>
      <c r="F607" s="96" t="s">
        <v>146</v>
      </c>
      <c r="G607" s="96" t="s">
        <v>179</v>
      </c>
      <c r="H607" s="96"/>
      <c r="I607" s="74">
        <f t="shared" si="305"/>
        <v>145.9</v>
      </c>
      <c r="J607" s="74">
        <f t="shared" si="305"/>
        <v>145.9</v>
      </c>
      <c r="K607" s="74">
        <f t="shared" si="305"/>
        <v>148.8</v>
      </c>
      <c r="L607" s="74">
        <f t="shared" si="305"/>
        <v>148.8</v>
      </c>
      <c r="M607" s="74">
        <f t="shared" si="305"/>
        <v>148.8</v>
      </c>
      <c r="N607" s="74">
        <f t="shared" si="305"/>
        <v>148.8</v>
      </c>
    </row>
    <row r="608" spans="1:14" ht="60">
      <c r="A608" s="108" t="s">
        <v>667</v>
      </c>
      <c r="B608" s="261">
        <v>111</v>
      </c>
      <c r="C608" s="97" t="s">
        <v>48</v>
      </c>
      <c r="D608" s="96" t="s">
        <v>173</v>
      </c>
      <c r="E608" s="96" t="s">
        <v>130</v>
      </c>
      <c r="F608" s="96" t="s">
        <v>146</v>
      </c>
      <c r="G608" s="96" t="s">
        <v>179</v>
      </c>
      <c r="H608" s="96" t="s">
        <v>668</v>
      </c>
      <c r="I608" s="74">
        <v>145.9</v>
      </c>
      <c r="J608" s="74">
        <v>145.9</v>
      </c>
      <c r="K608" s="74">
        <v>148.8</v>
      </c>
      <c r="L608" s="74">
        <v>148.8</v>
      </c>
      <c r="M608" s="74">
        <v>148.8</v>
      </c>
      <c r="N608" s="74">
        <v>148.8</v>
      </c>
    </row>
    <row r="609" spans="1:14" s="266" customFormat="1" ht="28.5">
      <c r="A609" s="115" t="s">
        <v>906</v>
      </c>
      <c r="B609" s="258">
        <v>111</v>
      </c>
      <c r="C609" s="93" t="s">
        <v>48</v>
      </c>
      <c r="D609" s="67" t="s">
        <v>173</v>
      </c>
      <c r="E609" s="67" t="s">
        <v>133</v>
      </c>
      <c r="F609" s="67" t="s">
        <v>148</v>
      </c>
      <c r="G609" s="93" t="s">
        <v>149</v>
      </c>
      <c r="H609" s="92"/>
      <c r="I609" s="36">
        <f aca="true" t="shared" si="306" ref="I609:J611">I610</f>
        <v>100</v>
      </c>
      <c r="J609" s="36">
        <f t="shared" si="306"/>
        <v>0</v>
      </c>
      <c r="K609" s="36">
        <f aca="true" t="shared" si="307" ref="K609:N611">K610</f>
        <v>110</v>
      </c>
      <c r="L609" s="36">
        <f t="shared" si="307"/>
        <v>0</v>
      </c>
      <c r="M609" s="36">
        <f t="shared" si="307"/>
        <v>120</v>
      </c>
      <c r="N609" s="36">
        <f t="shared" si="307"/>
        <v>0</v>
      </c>
    </row>
    <row r="610" spans="1:14" ht="28.5">
      <c r="A610" s="115" t="s">
        <v>826</v>
      </c>
      <c r="B610" s="258">
        <v>111</v>
      </c>
      <c r="C610" s="93" t="s">
        <v>48</v>
      </c>
      <c r="D610" s="67" t="s">
        <v>173</v>
      </c>
      <c r="E610" s="67" t="s">
        <v>133</v>
      </c>
      <c r="F610" s="67" t="s">
        <v>146</v>
      </c>
      <c r="G610" s="93" t="s">
        <v>149</v>
      </c>
      <c r="H610" s="92"/>
      <c r="I610" s="74">
        <f t="shared" si="306"/>
        <v>100</v>
      </c>
      <c r="J610" s="74">
        <f t="shared" si="306"/>
        <v>0</v>
      </c>
      <c r="K610" s="74">
        <f t="shared" si="307"/>
        <v>110</v>
      </c>
      <c r="L610" s="74">
        <f t="shared" si="307"/>
        <v>0</v>
      </c>
      <c r="M610" s="74">
        <f t="shared" si="307"/>
        <v>120</v>
      </c>
      <c r="N610" s="74">
        <f t="shared" si="307"/>
        <v>0</v>
      </c>
    </row>
    <row r="611" spans="1:14" ht="30">
      <c r="A611" s="89" t="s">
        <v>827</v>
      </c>
      <c r="B611" s="261">
        <v>111</v>
      </c>
      <c r="C611" s="97" t="s">
        <v>48</v>
      </c>
      <c r="D611" s="96" t="s">
        <v>173</v>
      </c>
      <c r="E611" s="96" t="s">
        <v>133</v>
      </c>
      <c r="F611" s="96" t="s">
        <v>146</v>
      </c>
      <c r="G611" s="97" t="s">
        <v>828</v>
      </c>
      <c r="H611" s="114"/>
      <c r="I611" s="74">
        <f t="shared" si="306"/>
        <v>100</v>
      </c>
      <c r="J611" s="74">
        <f t="shared" si="306"/>
        <v>0</v>
      </c>
      <c r="K611" s="74">
        <f t="shared" si="307"/>
        <v>110</v>
      </c>
      <c r="L611" s="74">
        <f t="shared" si="307"/>
        <v>0</v>
      </c>
      <c r="M611" s="74">
        <f t="shared" si="307"/>
        <v>120</v>
      </c>
      <c r="N611" s="74">
        <f t="shared" si="307"/>
        <v>0</v>
      </c>
    </row>
    <row r="612" spans="1:14" ht="30">
      <c r="A612" s="104" t="s">
        <v>670</v>
      </c>
      <c r="B612" s="261">
        <v>111</v>
      </c>
      <c r="C612" s="97" t="s">
        <v>48</v>
      </c>
      <c r="D612" s="96" t="s">
        <v>173</v>
      </c>
      <c r="E612" s="96" t="s">
        <v>133</v>
      </c>
      <c r="F612" s="96" t="s">
        <v>146</v>
      </c>
      <c r="G612" s="97" t="s">
        <v>828</v>
      </c>
      <c r="H612" s="114">
        <v>200</v>
      </c>
      <c r="I612" s="116">
        <v>100</v>
      </c>
      <c r="J612" s="116"/>
      <c r="K612" s="74">
        <v>110</v>
      </c>
      <c r="L612" s="74"/>
      <c r="M612" s="74">
        <v>120</v>
      </c>
      <c r="N612" s="74"/>
    </row>
    <row r="613" spans="1:14" ht="42.75">
      <c r="A613" s="107" t="s">
        <v>327</v>
      </c>
      <c r="B613" s="258">
        <v>111</v>
      </c>
      <c r="C613" s="93" t="s">
        <v>48</v>
      </c>
      <c r="D613" s="67" t="s">
        <v>297</v>
      </c>
      <c r="E613" s="67" t="s">
        <v>147</v>
      </c>
      <c r="F613" s="67" t="s">
        <v>148</v>
      </c>
      <c r="G613" s="67" t="s">
        <v>149</v>
      </c>
      <c r="H613" s="67"/>
      <c r="I613" s="36">
        <f aca="true" t="shared" si="308" ref="I613:N616">I614</f>
        <v>98.5</v>
      </c>
      <c r="J613" s="36">
        <f t="shared" si="308"/>
        <v>0</v>
      </c>
      <c r="K613" s="36">
        <f t="shared" si="308"/>
        <v>100</v>
      </c>
      <c r="L613" s="36">
        <f t="shared" si="308"/>
        <v>0</v>
      </c>
      <c r="M613" s="36">
        <f t="shared" si="308"/>
        <v>110</v>
      </c>
      <c r="N613" s="36">
        <f t="shared" si="308"/>
        <v>0</v>
      </c>
    </row>
    <row r="614" spans="1:14" s="266" customFormat="1" ht="42.75">
      <c r="A614" s="94" t="s">
        <v>764</v>
      </c>
      <c r="B614" s="258">
        <v>111</v>
      </c>
      <c r="C614" s="93" t="s">
        <v>48</v>
      </c>
      <c r="D614" s="67" t="s">
        <v>297</v>
      </c>
      <c r="E614" s="67" t="s">
        <v>133</v>
      </c>
      <c r="F614" s="67" t="s">
        <v>148</v>
      </c>
      <c r="G614" s="67" t="s">
        <v>149</v>
      </c>
      <c r="H614" s="67"/>
      <c r="I614" s="36">
        <f t="shared" si="308"/>
        <v>98.5</v>
      </c>
      <c r="J614" s="36">
        <f t="shared" si="308"/>
        <v>0</v>
      </c>
      <c r="K614" s="36">
        <f t="shared" si="308"/>
        <v>100</v>
      </c>
      <c r="L614" s="36">
        <f t="shared" si="308"/>
        <v>0</v>
      </c>
      <c r="M614" s="36">
        <f t="shared" si="308"/>
        <v>110</v>
      </c>
      <c r="N614" s="36">
        <f t="shared" si="308"/>
        <v>0</v>
      </c>
    </row>
    <row r="615" spans="1:14" s="266" customFormat="1" ht="28.5">
      <c r="A615" s="121" t="s">
        <v>765</v>
      </c>
      <c r="B615" s="258" t="s">
        <v>25</v>
      </c>
      <c r="C615" s="93" t="s">
        <v>48</v>
      </c>
      <c r="D615" s="67" t="s">
        <v>297</v>
      </c>
      <c r="E615" s="67" t="s">
        <v>133</v>
      </c>
      <c r="F615" s="67" t="s">
        <v>146</v>
      </c>
      <c r="G615" s="67" t="s">
        <v>149</v>
      </c>
      <c r="H615" s="67"/>
      <c r="I615" s="36">
        <f t="shared" si="308"/>
        <v>98.5</v>
      </c>
      <c r="J615" s="36">
        <f t="shared" si="308"/>
        <v>0</v>
      </c>
      <c r="K615" s="36">
        <f t="shared" si="308"/>
        <v>100</v>
      </c>
      <c r="L615" s="36">
        <f t="shared" si="308"/>
        <v>0</v>
      </c>
      <c r="M615" s="36">
        <f t="shared" si="308"/>
        <v>110</v>
      </c>
      <c r="N615" s="36">
        <f t="shared" si="308"/>
        <v>0</v>
      </c>
    </row>
    <row r="616" spans="1:14" ht="30">
      <c r="A616" s="112" t="s">
        <v>339</v>
      </c>
      <c r="B616" s="261" t="s">
        <v>25</v>
      </c>
      <c r="C616" s="97" t="s">
        <v>48</v>
      </c>
      <c r="D616" s="96" t="s">
        <v>297</v>
      </c>
      <c r="E616" s="96" t="s">
        <v>133</v>
      </c>
      <c r="F616" s="96" t="s">
        <v>146</v>
      </c>
      <c r="G616" s="96" t="s">
        <v>340</v>
      </c>
      <c r="H616" s="96"/>
      <c r="I616" s="74">
        <f t="shared" si="308"/>
        <v>98.5</v>
      </c>
      <c r="J616" s="74">
        <f t="shared" si="308"/>
        <v>0</v>
      </c>
      <c r="K616" s="74">
        <f t="shared" si="308"/>
        <v>100</v>
      </c>
      <c r="L616" s="74">
        <f t="shared" si="308"/>
        <v>0</v>
      </c>
      <c r="M616" s="74">
        <f t="shared" si="308"/>
        <v>110</v>
      </c>
      <c r="N616" s="74">
        <f t="shared" si="308"/>
        <v>0</v>
      </c>
    </row>
    <row r="617" spans="1:14" ht="30">
      <c r="A617" s="108" t="s">
        <v>670</v>
      </c>
      <c r="B617" s="261" t="s">
        <v>25</v>
      </c>
      <c r="C617" s="97" t="s">
        <v>48</v>
      </c>
      <c r="D617" s="96" t="s">
        <v>297</v>
      </c>
      <c r="E617" s="96" t="s">
        <v>133</v>
      </c>
      <c r="F617" s="96" t="s">
        <v>146</v>
      </c>
      <c r="G617" s="96" t="s">
        <v>340</v>
      </c>
      <c r="H617" s="96" t="s">
        <v>669</v>
      </c>
      <c r="I617" s="74">
        <v>98.5</v>
      </c>
      <c r="J617" s="74"/>
      <c r="K617" s="74">
        <v>100</v>
      </c>
      <c r="L617" s="74"/>
      <c r="M617" s="74">
        <v>110</v>
      </c>
      <c r="N617" s="74"/>
    </row>
    <row r="618" spans="1:14" ht="28.5">
      <c r="A618" s="124" t="s">
        <v>391</v>
      </c>
      <c r="B618" s="258" t="s">
        <v>25</v>
      </c>
      <c r="C618" s="93" t="s">
        <v>48</v>
      </c>
      <c r="D618" s="93" t="s">
        <v>392</v>
      </c>
      <c r="E618" s="93" t="s">
        <v>147</v>
      </c>
      <c r="F618" s="93" t="s">
        <v>148</v>
      </c>
      <c r="G618" s="93" t="s">
        <v>149</v>
      </c>
      <c r="H618" s="92"/>
      <c r="I618" s="36">
        <f aca="true" t="shared" si="309" ref="I618:N619">I619</f>
        <v>26543</v>
      </c>
      <c r="J618" s="36">
        <f t="shared" si="309"/>
        <v>2539.5</v>
      </c>
      <c r="K618" s="36">
        <f t="shared" si="309"/>
        <v>26804.100000000002</v>
      </c>
      <c r="L618" s="36">
        <f t="shared" si="309"/>
        <v>2539.5</v>
      </c>
      <c r="M618" s="36">
        <f t="shared" si="309"/>
        <v>27786.5</v>
      </c>
      <c r="N618" s="36">
        <f t="shared" si="309"/>
        <v>2539.5</v>
      </c>
    </row>
    <row r="619" spans="1:14" ht="28.5">
      <c r="A619" s="121" t="s">
        <v>477</v>
      </c>
      <c r="B619" s="258" t="s">
        <v>25</v>
      </c>
      <c r="C619" s="93" t="s">
        <v>48</v>
      </c>
      <c r="D619" s="67" t="s">
        <v>392</v>
      </c>
      <c r="E619" s="67" t="s">
        <v>133</v>
      </c>
      <c r="F619" s="67" t="s">
        <v>148</v>
      </c>
      <c r="G619" s="67" t="s">
        <v>149</v>
      </c>
      <c r="H619" s="67"/>
      <c r="I619" s="36">
        <f t="shared" si="309"/>
        <v>26543</v>
      </c>
      <c r="J619" s="36">
        <f t="shared" si="309"/>
        <v>2539.5</v>
      </c>
      <c r="K619" s="36">
        <f t="shared" si="309"/>
        <v>26804.100000000002</v>
      </c>
      <c r="L619" s="36">
        <f t="shared" si="309"/>
        <v>2539.5</v>
      </c>
      <c r="M619" s="36">
        <f t="shared" si="309"/>
        <v>27786.5</v>
      </c>
      <c r="N619" s="36">
        <f t="shared" si="309"/>
        <v>2539.5</v>
      </c>
    </row>
    <row r="620" spans="1:14" s="266" customFormat="1" ht="14.25">
      <c r="A620" s="122" t="s">
        <v>394</v>
      </c>
      <c r="B620" s="258" t="s">
        <v>25</v>
      </c>
      <c r="C620" s="93" t="s">
        <v>48</v>
      </c>
      <c r="D620" s="93" t="s">
        <v>392</v>
      </c>
      <c r="E620" s="93" t="s">
        <v>133</v>
      </c>
      <c r="F620" s="93" t="s">
        <v>146</v>
      </c>
      <c r="G620" s="93" t="s">
        <v>149</v>
      </c>
      <c r="H620" s="92"/>
      <c r="I620" s="36">
        <f aca="true" t="shared" si="310" ref="I620:N620">I621+I625+I629+I627</f>
        <v>26543</v>
      </c>
      <c r="J620" s="36">
        <f t="shared" si="310"/>
        <v>2539.5</v>
      </c>
      <c r="K620" s="36">
        <f t="shared" si="310"/>
        <v>26804.100000000002</v>
      </c>
      <c r="L620" s="36">
        <f t="shared" si="310"/>
        <v>2539.5</v>
      </c>
      <c r="M620" s="36">
        <f t="shared" si="310"/>
        <v>27786.5</v>
      </c>
      <c r="N620" s="36">
        <f t="shared" si="310"/>
        <v>2539.5</v>
      </c>
    </row>
    <row r="621" spans="1:14" ht="15">
      <c r="A621" s="108" t="s">
        <v>395</v>
      </c>
      <c r="B621" s="261" t="s">
        <v>25</v>
      </c>
      <c r="C621" s="97" t="s">
        <v>48</v>
      </c>
      <c r="D621" s="97" t="s">
        <v>392</v>
      </c>
      <c r="E621" s="97" t="s">
        <v>133</v>
      </c>
      <c r="F621" s="97" t="s">
        <v>146</v>
      </c>
      <c r="G621" s="97" t="s">
        <v>396</v>
      </c>
      <c r="H621" s="114"/>
      <c r="I621" s="74">
        <f aca="true" t="shared" si="311" ref="I621:N621">I622+I623+I624</f>
        <v>24003.5</v>
      </c>
      <c r="J621" s="74">
        <f t="shared" si="311"/>
        <v>0</v>
      </c>
      <c r="K621" s="74">
        <f t="shared" si="311"/>
        <v>24264.600000000002</v>
      </c>
      <c r="L621" s="74">
        <f t="shared" si="311"/>
        <v>0</v>
      </c>
      <c r="M621" s="74">
        <f t="shared" si="311"/>
        <v>25247</v>
      </c>
      <c r="N621" s="74">
        <f t="shared" si="311"/>
        <v>0</v>
      </c>
    </row>
    <row r="622" spans="1:14" ht="60">
      <c r="A622" s="108" t="s">
        <v>667</v>
      </c>
      <c r="B622" s="261" t="s">
        <v>25</v>
      </c>
      <c r="C622" s="97" t="s">
        <v>48</v>
      </c>
      <c r="D622" s="97" t="s">
        <v>392</v>
      </c>
      <c r="E622" s="97" t="s">
        <v>133</v>
      </c>
      <c r="F622" s="97" t="s">
        <v>146</v>
      </c>
      <c r="G622" s="97" t="s">
        <v>396</v>
      </c>
      <c r="H622" s="114">
        <v>100</v>
      </c>
      <c r="I622" s="74">
        <f>22399+677.9</f>
        <v>23076.9</v>
      </c>
      <c r="J622" s="74"/>
      <c r="K622" s="74">
        <f>20623.9+2669.7</f>
        <v>23293.600000000002</v>
      </c>
      <c r="L622" s="74"/>
      <c r="M622" s="74">
        <f>22069.6+2158.4</f>
        <v>24228</v>
      </c>
      <c r="N622" s="74"/>
    </row>
    <row r="623" spans="1:14" s="266" customFormat="1" ht="30">
      <c r="A623" s="108" t="s">
        <v>670</v>
      </c>
      <c r="B623" s="261" t="s">
        <v>25</v>
      </c>
      <c r="C623" s="97" t="s">
        <v>48</v>
      </c>
      <c r="D623" s="97" t="s">
        <v>392</v>
      </c>
      <c r="E623" s="97" t="s">
        <v>133</v>
      </c>
      <c r="F623" s="97" t="s">
        <v>146</v>
      </c>
      <c r="G623" s="97" t="s">
        <v>396</v>
      </c>
      <c r="H623" s="114">
        <v>200</v>
      </c>
      <c r="I623" s="74">
        <f>838+56.6</f>
        <v>894.6</v>
      </c>
      <c r="J623" s="74"/>
      <c r="K623" s="74">
        <f>876+60</f>
        <v>936</v>
      </c>
      <c r="L623" s="74"/>
      <c r="M623" s="74">
        <f>915+64</f>
        <v>979</v>
      </c>
      <c r="N623" s="74"/>
    </row>
    <row r="624" spans="1:14" s="266" customFormat="1" ht="15">
      <c r="A624" s="108" t="s">
        <v>671</v>
      </c>
      <c r="B624" s="261" t="s">
        <v>25</v>
      </c>
      <c r="C624" s="97" t="s">
        <v>48</v>
      </c>
      <c r="D624" s="97" t="s">
        <v>392</v>
      </c>
      <c r="E624" s="97" t="s">
        <v>133</v>
      </c>
      <c r="F624" s="97" t="s">
        <v>146</v>
      </c>
      <c r="G624" s="97" t="s">
        <v>396</v>
      </c>
      <c r="H624" s="114">
        <v>800</v>
      </c>
      <c r="I624" s="74">
        <v>32</v>
      </c>
      <c r="J624" s="74"/>
      <c r="K624" s="74">
        <v>35</v>
      </c>
      <c r="L624" s="74"/>
      <c r="M624" s="74">
        <v>40</v>
      </c>
      <c r="N624" s="74"/>
    </row>
    <row r="625" spans="1:14" s="266" customFormat="1" ht="30">
      <c r="A625" s="108" t="s">
        <v>400</v>
      </c>
      <c r="B625" s="261" t="s">
        <v>25</v>
      </c>
      <c r="C625" s="97" t="s">
        <v>48</v>
      </c>
      <c r="D625" s="97" t="s">
        <v>392</v>
      </c>
      <c r="E625" s="97" t="s">
        <v>133</v>
      </c>
      <c r="F625" s="97" t="s">
        <v>146</v>
      </c>
      <c r="G625" s="97" t="s">
        <v>401</v>
      </c>
      <c r="H625" s="114"/>
      <c r="I625" s="74">
        <f aca="true" t="shared" si="312" ref="I625:N625">I626</f>
        <v>2539.5</v>
      </c>
      <c r="J625" s="74">
        <f t="shared" si="312"/>
        <v>2539.5</v>
      </c>
      <c r="K625" s="74">
        <f t="shared" si="312"/>
        <v>2539.5</v>
      </c>
      <c r="L625" s="74">
        <f t="shared" si="312"/>
        <v>2539.5</v>
      </c>
      <c r="M625" s="74">
        <f t="shared" si="312"/>
        <v>2539.5</v>
      </c>
      <c r="N625" s="74">
        <f t="shared" si="312"/>
        <v>2539.5</v>
      </c>
    </row>
    <row r="626" spans="1:14" ht="60">
      <c r="A626" s="108" t="s">
        <v>667</v>
      </c>
      <c r="B626" s="261" t="s">
        <v>25</v>
      </c>
      <c r="C626" s="97" t="s">
        <v>48</v>
      </c>
      <c r="D626" s="97" t="s">
        <v>392</v>
      </c>
      <c r="E626" s="97" t="s">
        <v>133</v>
      </c>
      <c r="F626" s="97" t="s">
        <v>146</v>
      </c>
      <c r="G626" s="97" t="s">
        <v>401</v>
      </c>
      <c r="H626" s="114">
        <v>100</v>
      </c>
      <c r="I626" s="74">
        <v>2539.5</v>
      </c>
      <c r="J626" s="74">
        <v>2539.5</v>
      </c>
      <c r="K626" s="74">
        <v>2539.5</v>
      </c>
      <c r="L626" s="74">
        <v>2539.5</v>
      </c>
      <c r="M626" s="74">
        <v>2539.5</v>
      </c>
      <c r="N626" s="74">
        <v>2539.5</v>
      </c>
    </row>
    <row r="627" spans="1:14" ht="45" hidden="1">
      <c r="A627" s="108" t="s">
        <v>969</v>
      </c>
      <c r="B627" s="261" t="s">
        <v>25</v>
      </c>
      <c r="C627" s="97" t="s">
        <v>48</v>
      </c>
      <c r="D627" s="97" t="s">
        <v>392</v>
      </c>
      <c r="E627" s="97" t="s">
        <v>133</v>
      </c>
      <c r="F627" s="97" t="s">
        <v>146</v>
      </c>
      <c r="G627" s="97" t="s">
        <v>970</v>
      </c>
      <c r="H627" s="114"/>
      <c r="I627" s="74">
        <f aca="true" t="shared" si="313" ref="I627:N627">I628</f>
        <v>0</v>
      </c>
      <c r="J627" s="74">
        <f t="shared" si="313"/>
        <v>0</v>
      </c>
      <c r="K627" s="74">
        <f t="shared" si="313"/>
        <v>0</v>
      </c>
      <c r="L627" s="74">
        <f t="shared" si="313"/>
        <v>0</v>
      </c>
      <c r="M627" s="74">
        <f t="shared" si="313"/>
        <v>0</v>
      </c>
      <c r="N627" s="74">
        <f t="shared" si="313"/>
        <v>0</v>
      </c>
    </row>
    <row r="628" spans="1:14" ht="30" hidden="1">
      <c r="A628" s="108" t="s">
        <v>670</v>
      </c>
      <c r="B628" s="261" t="s">
        <v>25</v>
      </c>
      <c r="C628" s="97" t="s">
        <v>48</v>
      </c>
      <c r="D628" s="97" t="s">
        <v>392</v>
      </c>
      <c r="E628" s="97" t="s">
        <v>133</v>
      </c>
      <c r="F628" s="97" t="s">
        <v>146</v>
      </c>
      <c r="G628" s="97" t="s">
        <v>970</v>
      </c>
      <c r="H628" s="114">
        <v>200</v>
      </c>
      <c r="I628" s="74"/>
      <c r="J628" s="74"/>
      <c r="K628" s="74"/>
      <c r="L628" s="74"/>
      <c r="M628" s="74"/>
      <c r="N628" s="74"/>
    </row>
    <row r="629" spans="1:14" ht="60" hidden="1">
      <c r="A629" s="108" t="s">
        <v>178</v>
      </c>
      <c r="B629" s="261" t="s">
        <v>25</v>
      </c>
      <c r="C629" s="97" t="s">
        <v>48</v>
      </c>
      <c r="D629" s="97" t="s">
        <v>392</v>
      </c>
      <c r="E629" s="97" t="s">
        <v>133</v>
      </c>
      <c r="F629" s="97" t="s">
        <v>146</v>
      </c>
      <c r="G629" s="97" t="s">
        <v>179</v>
      </c>
      <c r="H629" s="114"/>
      <c r="I629" s="74">
        <f aca="true" t="shared" si="314" ref="I629:N629">I630</f>
        <v>0</v>
      </c>
      <c r="J629" s="74">
        <f t="shared" si="314"/>
        <v>0</v>
      </c>
      <c r="K629" s="74">
        <f t="shared" si="314"/>
        <v>0</v>
      </c>
      <c r="L629" s="74">
        <f t="shared" si="314"/>
        <v>0</v>
      </c>
      <c r="M629" s="74">
        <f t="shared" si="314"/>
        <v>0</v>
      </c>
      <c r="N629" s="74">
        <f t="shared" si="314"/>
        <v>0</v>
      </c>
    </row>
    <row r="630" spans="1:14" ht="60" hidden="1">
      <c r="A630" s="108" t="s">
        <v>667</v>
      </c>
      <c r="B630" s="261" t="s">
        <v>25</v>
      </c>
      <c r="C630" s="97" t="s">
        <v>48</v>
      </c>
      <c r="D630" s="97" t="s">
        <v>392</v>
      </c>
      <c r="E630" s="97" t="s">
        <v>133</v>
      </c>
      <c r="F630" s="97" t="s">
        <v>146</v>
      </c>
      <c r="G630" s="97" t="s">
        <v>179</v>
      </c>
      <c r="H630" s="114">
        <v>100</v>
      </c>
      <c r="I630" s="131"/>
      <c r="J630" s="131"/>
      <c r="K630" s="74"/>
      <c r="L630" s="74"/>
      <c r="M630" s="74"/>
      <c r="N630" s="74"/>
    </row>
    <row r="631" spans="1:14" ht="15">
      <c r="A631" s="122" t="s">
        <v>426</v>
      </c>
      <c r="B631" s="269" t="s">
        <v>25</v>
      </c>
      <c r="C631" s="93" t="s">
        <v>50</v>
      </c>
      <c r="D631" s="270"/>
      <c r="E631" s="270"/>
      <c r="F631" s="270"/>
      <c r="G631" s="270"/>
      <c r="H631" s="134"/>
      <c r="I631" s="84">
        <f aca="true" t="shared" si="315" ref="I631:N633">I632</f>
        <v>20000</v>
      </c>
      <c r="J631" s="84">
        <f t="shared" si="315"/>
        <v>0</v>
      </c>
      <c r="K631" s="84">
        <f t="shared" si="315"/>
        <v>15000</v>
      </c>
      <c r="L631" s="84">
        <f t="shared" si="315"/>
        <v>0</v>
      </c>
      <c r="M631" s="84">
        <f t="shared" si="315"/>
        <v>15000</v>
      </c>
      <c r="N631" s="84">
        <f t="shared" si="315"/>
        <v>0</v>
      </c>
    </row>
    <row r="632" spans="1:14" ht="15">
      <c r="A632" s="124" t="s">
        <v>419</v>
      </c>
      <c r="B632" s="258" t="s">
        <v>25</v>
      </c>
      <c r="C632" s="93" t="s">
        <v>50</v>
      </c>
      <c r="D632" s="93" t="s">
        <v>420</v>
      </c>
      <c r="E632" s="93" t="s">
        <v>147</v>
      </c>
      <c r="F632" s="93" t="s">
        <v>148</v>
      </c>
      <c r="G632" s="93" t="s">
        <v>149</v>
      </c>
      <c r="H632" s="92"/>
      <c r="I632" s="36">
        <f t="shared" si="315"/>
        <v>20000</v>
      </c>
      <c r="J632" s="36">
        <f t="shared" si="315"/>
        <v>0</v>
      </c>
      <c r="K632" s="36">
        <f t="shared" si="315"/>
        <v>15000</v>
      </c>
      <c r="L632" s="36">
        <f t="shared" si="315"/>
        <v>0</v>
      </c>
      <c r="M632" s="36">
        <f t="shared" si="315"/>
        <v>15000</v>
      </c>
      <c r="N632" s="36">
        <f t="shared" si="315"/>
        <v>0</v>
      </c>
    </row>
    <row r="633" spans="1:14" ht="15">
      <c r="A633" s="121" t="s">
        <v>394</v>
      </c>
      <c r="B633" s="258" t="s">
        <v>25</v>
      </c>
      <c r="C633" s="93" t="s">
        <v>50</v>
      </c>
      <c r="D633" s="67" t="s">
        <v>420</v>
      </c>
      <c r="E633" s="67" t="s">
        <v>325</v>
      </c>
      <c r="F633" s="67" t="s">
        <v>148</v>
      </c>
      <c r="G633" s="67" t="s">
        <v>149</v>
      </c>
      <c r="H633" s="67"/>
      <c r="I633" s="36">
        <f t="shared" si="315"/>
        <v>20000</v>
      </c>
      <c r="J633" s="36">
        <f t="shared" si="315"/>
        <v>0</v>
      </c>
      <c r="K633" s="36">
        <f t="shared" si="315"/>
        <v>15000</v>
      </c>
      <c r="L633" s="36">
        <f t="shared" si="315"/>
        <v>0</v>
      </c>
      <c r="M633" s="36">
        <f t="shared" si="315"/>
        <v>15000</v>
      </c>
      <c r="N633" s="36">
        <f t="shared" si="315"/>
        <v>0</v>
      </c>
    </row>
    <row r="634" spans="1:14" s="266" customFormat="1" ht="14.25">
      <c r="A634" s="122" t="s">
        <v>394</v>
      </c>
      <c r="B634" s="258" t="s">
        <v>25</v>
      </c>
      <c r="C634" s="93" t="s">
        <v>50</v>
      </c>
      <c r="D634" s="93" t="s">
        <v>420</v>
      </c>
      <c r="E634" s="93" t="s">
        <v>325</v>
      </c>
      <c r="F634" s="93" t="s">
        <v>146</v>
      </c>
      <c r="G634" s="93" t="s">
        <v>149</v>
      </c>
      <c r="H634" s="92"/>
      <c r="I634" s="36">
        <f aca="true" t="shared" si="316" ref="I634:N635">I635</f>
        <v>20000</v>
      </c>
      <c r="J634" s="36">
        <f t="shared" si="316"/>
        <v>0</v>
      </c>
      <c r="K634" s="36">
        <f t="shared" si="316"/>
        <v>15000</v>
      </c>
      <c r="L634" s="36">
        <f t="shared" si="316"/>
        <v>0</v>
      </c>
      <c r="M634" s="36">
        <f t="shared" si="316"/>
        <v>15000</v>
      </c>
      <c r="N634" s="36">
        <f t="shared" si="316"/>
        <v>0</v>
      </c>
    </row>
    <row r="635" spans="1:14" s="153" customFormat="1" ht="15">
      <c r="A635" s="108" t="s">
        <v>424</v>
      </c>
      <c r="B635" s="261" t="s">
        <v>25</v>
      </c>
      <c r="C635" s="97" t="s">
        <v>50</v>
      </c>
      <c r="D635" s="97" t="s">
        <v>420</v>
      </c>
      <c r="E635" s="97" t="s">
        <v>325</v>
      </c>
      <c r="F635" s="97" t="s">
        <v>146</v>
      </c>
      <c r="G635" s="97" t="s">
        <v>425</v>
      </c>
      <c r="H635" s="114"/>
      <c r="I635" s="74">
        <f t="shared" si="316"/>
        <v>20000</v>
      </c>
      <c r="J635" s="74">
        <f t="shared" si="316"/>
        <v>0</v>
      </c>
      <c r="K635" s="74">
        <f t="shared" si="316"/>
        <v>15000</v>
      </c>
      <c r="L635" s="74">
        <f t="shared" si="316"/>
        <v>0</v>
      </c>
      <c r="M635" s="74">
        <f>M636</f>
        <v>15000</v>
      </c>
      <c r="N635" s="74">
        <f>N636</f>
        <v>0</v>
      </c>
    </row>
    <row r="636" spans="1:14" s="262" customFormat="1" ht="15">
      <c r="A636" s="108" t="s">
        <v>671</v>
      </c>
      <c r="B636" s="261" t="s">
        <v>25</v>
      </c>
      <c r="C636" s="97" t="s">
        <v>50</v>
      </c>
      <c r="D636" s="97" t="s">
        <v>420</v>
      </c>
      <c r="E636" s="97" t="s">
        <v>325</v>
      </c>
      <c r="F636" s="97" t="s">
        <v>146</v>
      </c>
      <c r="G636" s="97" t="s">
        <v>425</v>
      </c>
      <c r="H636" s="114">
        <v>800</v>
      </c>
      <c r="I636" s="74">
        <v>20000</v>
      </c>
      <c r="J636" s="74"/>
      <c r="K636" s="74">
        <v>15000</v>
      </c>
      <c r="L636" s="74"/>
      <c r="M636" s="74">
        <v>15000</v>
      </c>
      <c r="N636" s="74"/>
    </row>
    <row r="637" spans="1:14" s="262" customFormat="1" ht="14.25">
      <c r="A637" s="124" t="s">
        <v>51</v>
      </c>
      <c r="B637" s="258" t="s">
        <v>25</v>
      </c>
      <c r="C637" s="93" t="s">
        <v>52</v>
      </c>
      <c r="D637" s="67"/>
      <c r="E637" s="67"/>
      <c r="F637" s="67"/>
      <c r="G637" s="67"/>
      <c r="H637" s="276"/>
      <c r="I637" s="36">
        <f aca="true" t="shared" si="317" ref="I637:N637">I638+I643</f>
        <v>85</v>
      </c>
      <c r="J637" s="36">
        <f t="shared" si="317"/>
        <v>0</v>
      </c>
      <c r="K637" s="36">
        <f t="shared" si="317"/>
        <v>90</v>
      </c>
      <c r="L637" s="36">
        <f t="shared" si="317"/>
        <v>0</v>
      </c>
      <c r="M637" s="36">
        <f t="shared" si="317"/>
        <v>95</v>
      </c>
      <c r="N637" s="36">
        <f t="shared" si="317"/>
        <v>0</v>
      </c>
    </row>
    <row r="638" spans="1:14" s="153" customFormat="1" ht="42.75">
      <c r="A638" s="278" t="s">
        <v>327</v>
      </c>
      <c r="B638" s="258" t="s">
        <v>25</v>
      </c>
      <c r="C638" s="93" t="s">
        <v>52</v>
      </c>
      <c r="D638" s="67" t="s">
        <v>297</v>
      </c>
      <c r="E638" s="67" t="s">
        <v>147</v>
      </c>
      <c r="F638" s="67" t="s">
        <v>148</v>
      </c>
      <c r="G638" s="67" t="s">
        <v>149</v>
      </c>
      <c r="H638" s="67"/>
      <c r="I638" s="36">
        <f aca="true" t="shared" si="318" ref="I638:N641">I639</f>
        <v>85</v>
      </c>
      <c r="J638" s="36">
        <f t="shared" si="318"/>
        <v>0</v>
      </c>
      <c r="K638" s="36">
        <f t="shared" si="318"/>
        <v>90</v>
      </c>
      <c r="L638" s="36">
        <f t="shared" si="318"/>
        <v>0</v>
      </c>
      <c r="M638" s="36">
        <f t="shared" si="318"/>
        <v>95</v>
      </c>
      <c r="N638" s="36">
        <f t="shared" si="318"/>
        <v>0</v>
      </c>
    </row>
    <row r="639" spans="1:14" ht="32.25" customHeight="1">
      <c r="A639" s="121" t="s">
        <v>764</v>
      </c>
      <c r="B639" s="258" t="s">
        <v>25</v>
      </c>
      <c r="C639" s="93" t="s">
        <v>52</v>
      </c>
      <c r="D639" s="67" t="s">
        <v>297</v>
      </c>
      <c r="E639" s="67" t="s">
        <v>133</v>
      </c>
      <c r="F639" s="67" t="s">
        <v>148</v>
      </c>
      <c r="G639" s="67" t="s">
        <v>149</v>
      </c>
      <c r="H639" s="67"/>
      <c r="I639" s="36">
        <f t="shared" si="318"/>
        <v>85</v>
      </c>
      <c r="J639" s="36">
        <f t="shared" si="318"/>
        <v>0</v>
      </c>
      <c r="K639" s="36">
        <f t="shared" si="318"/>
        <v>90</v>
      </c>
      <c r="L639" s="36">
        <f t="shared" si="318"/>
        <v>0</v>
      </c>
      <c r="M639" s="36">
        <f t="shared" si="318"/>
        <v>95</v>
      </c>
      <c r="N639" s="36">
        <f t="shared" si="318"/>
        <v>0</v>
      </c>
    </row>
    <row r="640" spans="1:14" s="266" customFormat="1" ht="28.5">
      <c r="A640" s="121" t="s">
        <v>765</v>
      </c>
      <c r="B640" s="258" t="s">
        <v>25</v>
      </c>
      <c r="C640" s="93" t="s">
        <v>52</v>
      </c>
      <c r="D640" s="67" t="s">
        <v>297</v>
      </c>
      <c r="E640" s="67" t="s">
        <v>133</v>
      </c>
      <c r="F640" s="67" t="s">
        <v>146</v>
      </c>
      <c r="G640" s="67" t="s">
        <v>149</v>
      </c>
      <c r="H640" s="67"/>
      <c r="I640" s="36">
        <f t="shared" si="318"/>
        <v>85</v>
      </c>
      <c r="J640" s="36">
        <f t="shared" si="318"/>
        <v>0</v>
      </c>
      <c r="K640" s="36">
        <f t="shared" si="318"/>
        <v>90</v>
      </c>
      <c r="L640" s="36">
        <f t="shared" si="318"/>
        <v>0</v>
      </c>
      <c r="M640" s="36">
        <f t="shared" si="318"/>
        <v>95</v>
      </c>
      <c r="N640" s="36">
        <f t="shared" si="318"/>
        <v>0</v>
      </c>
    </row>
    <row r="641" spans="1:14" ht="30">
      <c r="A641" s="112" t="s">
        <v>766</v>
      </c>
      <c r="B641" s="261" t="s">
        <v>25</v>
      </c>
      <c r="C641" s="97" t="s">
        <v>52</v>
      </c>
      <c r="D641" s="96" t="s">
        <v>297</v>
      </c>
      <c r="E641" s="96" t="s">
        <v>133</v>
      </c>
      <c r="F641" s="96" t="s">
        <v>146</v>
      </c>
      <c r="G641" s="96" t="s">
        <v>338</v>
      </c>
      <c r="H641" s="96"/>
      <c r="I641" s="74">
        <f t="shared" si="318"/>
        <v>85</v>
      </c>
      <c r="J641" s="74">
        <f t="shared" si="318"/>
        <v>0</v>
      </c>
      <c r="K641" s="74">
        <f t="shared" si="318"/>
        <v>90</v>
      </c>
      <c r="L641" s="74">
        <f t="shared" si="318"/>
        <v>0</v>
      </c>
      <c r="M641" s="74">
        <f t="shared" si="318"/>
        <v>95</v>
      </c>
      <c r="N641" s="74">
        <f t="shared" si="318"/>
        <v>0</v>
      </c>
    </row>
    <row r="642" spans="1:14" ht="30.75" customHeight="1">
      <c r="A642" s="108" t="s">
        <v>670</v>
      </c>
      <c r="B642" s="261" t="s">
        <v>25</v>
      </c>
      <c r="C642" s="97" t="s">
        <v>52</v>
      </c>
      <c r="D642" s="96" t="s">
        <v>297</v>
      </c>
      <c r="E642" s="96" t="s">
        <v>133</v>
      </c>
      <c r="F642" s="96" t="s">
        <v>146</v>
      </c>
      <c r="G642" s="96" t="s">
        <v>338</v>
      </c>
      <c r="H642" s="96" t="s">
        <v>669</v>
      </c>
      <c r="I642" s="74">
        <v>85</v>
      </c>
      <c r="J642" s="74"/>
      <c r="K642" s="74">
        <v>90</v>
      </c>
      <c r="L642" s="74"/>
      <c r="M642" s="74">
        <v>95</v>
      </c>
      <c r="N642" s="74"/>
    </row>
    <row r="643" spans="1:14" ht="15" hidden="1">
      <c r="A643" s="124" t="s">
        <v>419</v>
      </c>
      <c r="B643" s="258">
        <v>111</v>
      </c>
      <c r="C643" s="93" t="s">
        <v>52</v>
      </c>
      <c r="D643" s="67" t="s">
        <v>420</v>
      </c>
      <c r="E643" s="67" t="s">
        <v>147</v>
      </c>
      <c r="F643" s="67" t="s">
        <v>148</v>
      </c>
      <c r="G643" s="67" t="s">
        <v>149</v>
      </c>
      <c r="H643" s="67"/>
      <c r="I643" s="36">
        <f aca="true" t="shared" si="319" ref="I643:N644">I644</f>
        <v>0</v>
      </c>
      <c r="J643" s="36">
        <f t="shared" si="319"/>
        <v>0</v>
      </c>
      <c r="K643" s="36">
        <f t="shared" si="319"/>
        <v>0</v>
      </c>
      <c r="L643" s="36">
        <f t="shared" si="319"/>
        <v>0</v>
      </c>
      <c r="M643" s="36">
        <f t="shared" si="319"/>
        <v>0</v>
      </c>
      <c r="N643" s="36">
        <f t="shared" si="319"/>
        <v>0</v>
      </c>
    </row>
    <row r="644" spans="1:14" ht="15" hidden="1">
      <c r="A644" s="122" t="s">
        <v>394</v>
      </c>
      <c r="B644" s="258">
        <v>111</v>
      </c>
      <c r="C644" s="93" t="s">
        <v>52</v>
      </c>
      <c r="D644" s="67" t="s">
        <v>420</v>
      </c>
      <c r="E644" s="67" t="s">
        <v>325</v>
      </c>
      <c r="F644" s="67" t="s">
        <v>148</v>
      </c>
      <c r="G644" s="67" t="s">
        <v>149</v>
      </c>
      <c r="H644" s="67"/>
      <c r="I644" s="36">
        <f t="shared" si="319"/>
        <v>0</v>
      </c>
      <c r="J644" s="36">
        <f t="shared" si="319"/>
        <v>0</v>
      </c>
      <c r="K644" s="36">
        <f t="shared" si="319"/>
        <v>0</v>
      </c>
      <c r="L644" s="36">
        <f t="shared" si="319"/>
        <v>0</v>
      </c>
      <c r="M644" s="36">
        <f t="shared" si="319"/>
        <v>0</v>
      </c>
      <c r="N644" s="36">
        <f t="shared" si="319"/>
        <v>0</v>
      </c>
    </row>
    <row r="645" spans="1:14" s="266" customFormat="1" ht="14.25" hidden="1">
      <c r="A645" s="122" t="s">
        <v>394</v>
      </c>
      <c r="B645" s="258">
        <v>111</v>
      </c>
      <c r="C645" s="93" t="s">
        <v>52</v>
      </c>
      <c r="D645" s="67" t="s">
        <v>420</v>
      </c>
      <c r="E645" s="67" t="s">
        <v>325</v>
      </c>
      <c r="F645" s="67" t="s">
        <v>146</v>
      </c>
      <c r="G645" s="67" t="s">
        <v>149</v>
      </c>
      <c r="H645" s="67"/>
      <c r="I645" s="36">
        <f aca="true" t="shared" si="320" ref="I645:N645">I646+I648</f>
        <v>0</v>
      </c>
      <c r="J645" s="36">
        <f t="shared" si="320"/>
        <v>0</v>
      </c>
      <c r="K645" s="36">
        <f t="shared" si="320"/>
        <v>0</v>
      </c>
      <c r="L645" s="36">
        <f t="shared" si="320"/>
        <v>0</v>
      </c>
      <c r="M645" s="36">
        <f t="shared" si="320"/>
        <v>0</v>
      </c>
      <c r="N645" s="36">
        <f t="shared" si="320"/>
        <v>0</v>
      </c>
    </row>
    <row r="646" spans="1:14" ht="30" hidden="1">
      <c r="A646" s="108" t="s">
        <v>459</v>
      </c>
      <c r="B646" s="261">
        <v>111</v>
      </c>
      <c r="C646" s="97" t="s">
        <v>52</v>
      </c>
      <c r="D646" s="96" t="s">
        <v>420</v>
      </c>
      <c r="E646" s="96" t="s">
        <v>325</v>
      </c>
      <c r="F646" s="96" t="s">
        <v>146</v>
      </c>
      <c r="G646" s="96" t="s">
        <v>460</v>
      </c>
      <c r="H646" s="96"/>
      <c r="I646" s="74">
        <f aca="true" t="shared" si="321" ref="I646:N646">I647</f>
        <v>0</v>
      </c>
      <c r="J646" s="74">
        <f t="shared" si="321"/>
        <v>0</v>
      </c>
      <c r="K646" s="74">
        <f t="shared" si="321"/>
        <v>0</v>
      </c>
      <c r="L646" s="74">
        <f t="shared" si="321"/>
        <v>0</v>
      </c>
      <c r="M646" s="74">
        <f t="shared" si="321"/>
        <v>0</v>
      </c>
      <c r="N646" s="74">
        <f t="shared" si="321"/>
        <v>0</v>
      </c>
    </row>
    <row r="647" spans="1:14" ht="15" hidden="1">
      <c r="A647" s="109" t="s">
        <v>677</v>
      </c>
      <c r="B647" s="261">
        <v>111</v>
      </c>
      <c r="C647" s="97" t="s">
        <v>52</v>
      </c>
      <c r="D647" s="96" t="s">
        <v>420</v>
      </c>
      <c r="E647" s="96" t="s">
        <v>325</v>
      </c>
      <c r="F647" s="96" t="s">
        <v>146</v>
      </c>
      <c r="G647" s="96" t="s">
        <v>460</v>
      </c>
      <c r="H647" s="96" t="s">
        <v>678</v>
      </c>
      <c r="I647" s="249"/>
      <c r="J647" s="249"/>
      <c r="K647" s="74"/>
      <c r="L647" s="74"/>
      <c r="M647" s="74"/>
      <c r="N647" s="74"/>
    </row>
    <row r="648" spans="1:14" ht="15" hidden="1">
      <c r="A648" s="108" t="s">
        <v>441</v>
      </c>
      <c r="B648" s="261">
        <v>111</v>
      </c>
      <c r="C648" s="97" t="s">
        <v>52</v>
      </c>
      <c r="D648" s="96" t="s">
        <v>420</v>
      </c>
      <c r="E648" s="96" t="s">
        <v>325</v>
      </c>
      <c r="F648" s="96" t="s">
        <v>146</v>
      </c>
      <c r="G648" s="96" t="s">
        <v>442</v>
      </c>
      <c r="H648" s="96"/>
      <c r="I648" s="74">
        <f aca="true" t="shared" si="322" ref="I648:N648">I649</f>
        <v>0</v>
      </c>
      <c r="J648" s="74">
        <f t="shared" si="322"/>
        <v>0</v>
      </c>
      <c r="K648" s="74">
        <f t="shared" si="322"/>
        <v>0</v>
      </c>
      <c r="L648" s="74">
        <f t="shared" si="322"/>
        <v>0</v>
      </c>
      <c r="M648" s="74">
        <f t="shared" si="322"/>
        <v>0</v>
      </c>
      <c r="N648" s="74">
        <f t="shared" si="322"/>
        <v>0</v>
      </c>
    </row>
    <row r="649" spans="1:14" ht="15" hidden="1">
      <c r="A649" s="108" t="s">
        <v>671</v>
      </c>
      <c r="B649" s="261">
        <v>111</v>
      </c>
      <c r="C649" s="97" t="s">
        <v>52</v>
      </c>
      <c r="D649" s="96" t="s">
        <v>420</v>
      </c>
      <c r="E649" s="96" t="s">
        <v>325</v>
      </c>
      <c r="F649" s="96" t="s">
        <v>146</v>
      </c>
      <c r="G649" s="96" t="s">
        <v>442</v>
      </c>
      <c r="H649" s="96" t="s">
        <v>672</v>
      </c>
      <c r="I649" s="249"/>
      <c r="J649" s="249"/>
      <c r="K649" s="74"/>
      <c r="L649" s="74"/>
      <c r="M649" s="74"/>
      <c r="N649" s="74"/>
    </row>
    <row r="650" spans="1:14" ht="20.25" customHeight="1" hidden="1">
      <c r="A650" s="124" t="s">
        <v>53</v>
      </c>
      <c r="B650" s="258" t="s">
        <v>25</v>
      </c>
      <c r="C650" s="93" t="s">
        <v>54</v>
      </c>
      <c r="D650" s="67"/>
      <c r="E650" s="67"/>
      <c r="F650" s="67"/>
      <c r="G650" s="67"/>
      <c r="H650" s="67"/>
      <c r="I650" s="36">
        <f aca="true" t="shared" si="323" ref="I650:N651">I651</f>
        <v>0</v>
      </c>
      <c r="J650" s="36">
        <f t="shared" si="323"/>
        <v>0</v>
      </c>
      <c r="K650" s="36">
        <f t="shared" si="323"/>
        <v>0</v>
      </c>
      <c r="L650" s="36">
        <f t="shared" si="323"/>
        <v>0</v>
      </c>
      <c r="M650" s="36">
        <f t="shared" si="323"/>
        <v>0</v>
      </c>
      <c r="N650" s="36">
        <f t="shared" si="323"/>
        <v>0</v>
      </c>
    </row>
    <row r="651" spans="1:14" ht="35.25" customHeight="1" hidden="1">
      <c r="A651" s="113" t="s">
        <v>1414</v>
      </c>
      <c r="B651" s="258" t="s">
        <v>25</v>
      </c>
      <c r="C651" s="93" t="s">
        <v>1413</v>
      </c>
      <c r="D651" s="67"/>
      <c r="E651" s="67"/>
      <c r="F651" s="67"/>
      <c r="G651" s="67"/>
      <c r="H651" s="67"/>
      <c r="I651" s="36">
        <f t="shared" si="323"/>
        <v>0</v>
      </c>
      <c r="J651" s="36">
        <f t="shared" si="323"/>
        <v>0</v>
      </c>
      <c r="K651" s="36">
        <f t="shared" si="323"/>
        <v>0</v>
      </c>
      <c r="L651" s="36">
        <f t="shared" si="323"/>
        <v>0</v>
      </c>
      <c r="M651" s="36">
        <f t="shared" si="323"/>
        <v>0</v>
      </c>
      <c r="N651" s="36">
        <f t="shared" si="323"/>
        <v>0</v>
      </c>
    </row>
    <row r="652" spans="1:14" s="266" customFormat="1" ht="14.25" hidden="1">
      <c r="A652" s="124" t="s">
        <v>419</v>
      </c>
      <c r="B652" s="258">
        <v>111</v>
      </c>
      <c r="C652" s="93" t="s">
        <v>1413</v>
      </c>
      <c r="D652" s="67" t="s">
        <v>420</v>
      </c>
      <c r="E652" s="67" t="s">
        <v>147</v>
      </c>
      <c r="F652" s="67" t="s">
        <v>148</v>
      </c>
      <c r="G652" s="67" t="s">
        <v>149</v>
      </c>
      <c r="H652" s="67"/>
      <c r="I652" s="36">
        <f aca="true" t="shared" si="324" ref="I652:N655">I653</f>
        <v>0</v>
      </c>
      <c r="J652" s="36">
        <f t="shared" si="324"/>
        <v>0</v>
      </c>
      <c r="K652" s="36">
        <f t="shared" si="324"/>
        <v>0</v>
      </c>
      <c r="L652" s="36">
        <f t="shared" si="324"/>
        <v>0</v>
      </c>
      <c r="M652" s="36">
        <f t="shared" si="324"/>
        <v>0</v>
      </c>
      <c r="N652" s="36">
        <f t="shared" si="324"/>
        <v>0</v>
      </c>
    </row>
    <row r="653" spans="1:14" s="266" customFormat="1" ht="14.25" hidden="1">
      <c r="A653" s="124" t="s">
        <v>394</v>
      </c>
      <c r="B653" s="258">
        <v>111</v>
      </c>
      <c r="C653" s="93" t="s">
        <v>1413</v>
      </c>
      <c r="D653" s="67" t="s">
        <v>420</v>
      </c>
      <c r="E653" s="67" t="s">
        <v>325</v>
      </c>
      <c r="F653" s="67" t="s">
        <v>148</v>
      </c>
      <c r="G653" s="67" t="s">
        <v>149</v>
      </c>
      <c r="H653" s="67"/>
      <c r="I653" s="36">
        <f t="shared" si="324"/>
        <v>0</v>
      </c>
      <c r="J653" s="36">
        <f t="shared" si="324"/>
        <v>0</v>
      </c>
      <c r="K653" s="36">
        <f t="shared" si="324"/>
        <v>0</v>
      </c>
      <c r="L653" s="36">
        <f t="shared" si="324"/>
        <v>0</v>
      </c>
      <c r="M653" s="36">
        <f t="shared" si="324"/>
        <v>0</v>
      </c>
      <c r="N653" s="36">
        <f t="shared" si="324"/>
        <v>0</v>
      </c>
    </row>
    <row r="654" spans="1:14" s="266" customFormat="1" ht="14.25" hidden="1">
      <c r="A654" s="121" t="s">
        <v>394</v>
      </c>
      <c r="B654" s="258">
        <v>111</v>
      </c>
      <c r="C654" s="93" t="s">
        <v>1413</v>
      </c>
      <c r="D654" s="67" t="s">
        <v>420</v>
      </c>
      <c r="E654" s="67" t="s">
        <v>325</v>
      </c>
      <c r="F654" s="67" t="s">
        <v>146</v>
      </c>
      <c r="G654" s="67" t="s">
        <v>149</v>
      </c>
      <c r="H654" s="67"/>
      <c r="I654" s="36">
        <f t="shared" si="324"/>
        <v>0</v>
      </c>
      <c r="J654" s="36">
        <f t="shared" si="324"/>
        <v>0</v>
      </c>
      <c r="K654" s="36">
        <f t="shared" si="324"/>
        <v>0</v>
      </c>
      <c r="L654" s="36">
        <f t="shared" si="324"/>
        <v>0</v>
      </c>
      <c r="M654" s="36">
        <f t="shared" si="324"/>
        <v>0</v>
      </c>
      <c r="N654" s="36">
        <f t="shared" si="324"/>
        <v>0</v>
      </c>
    </row>
    <row r="655" spans="1:14" s="266" customFormat="1" ht="45" hidden="1">
      <c r="A655" s="108" t="s">
        <v>726</v>
      </c>
      <c r="B655" s="261">
        <v>111</v>
      </c>
      <c r="C655" s="97" t="s">
        <v>1413</v>
      </c>
      <c r="D655" s="96" t="s">
        <v>420</v>
      </c>
      <c r="E655" s="96" t="s">
        <v>325</v>
      </c>
      <c r="F655" s="96" t="s">
        <v>146</v>
      </c>
      <c r="G655" s="96" t="s">
        <v>725</v>
      </c>
      <c r="H655" s="96"/>
      <c r="I655" s="74">
        <f t="shared" si="324"/>
        <v>0</v>
      </c>
      <c r="J655" s="74">
        <f t="shared" si="324"/>
        <v>0</v>
      </c>
      <c r="K655" s="74">
        <f t="shared" si="324"/>
        <v>0</v>
      </c>
      <c r="L655" s="74">
        <f t="shared" si="324"/>
        <v>0</v>
      </c>
      <c r="M655" s="74">
        <f t="shared" si="324"/>
        <v>0</v>
      </c>
      <c r="N655" s="74">
        <f t="shared" si="324"/>
        <v>0</v>
      </c>
    </row>
    <row r="656" spans="1:14" s="266" customFormat="1" ht="20.25" customHeight="1" hidden="1">
      <c r="A656" s="109" t="s">
        <v>677</v>
      </c>
      <c r="B656" s="261">
        <v>111</v>
      </c>
      <c r="C656" s="97" t="s">
        <v>1413</v>
      </c>
      <c r="D656" s="96" t="s">
        <v>420</v>
      </c>
      <c r="E656" s="96" t="s">
        <v>325</v>
      </c>
      <c r="F656" s="96" t="s">
        <v>146</v>
      </c>
      <c r="G656" s="96" t="s">
        <v>725</v>
      </c>
      <c r="H656" s="96" t="s">
        <v>678</v>
      </c>
      <c r="I656" s="74"/>
      <c r="J656" s="74"/>
      <c r="K656" s="74"/>
      <c r="L656" s="74"/>
      <c r="M656" s="74"/>
      <c r="N656" s="74"/>
    </row>
    <row r="657" spans="1:14" ht="18" customHeight="1" hidden="1">
      <c r="A657" s="124" t="s">
        <v>56</v>
      </c>
      <c r="B657" s="258">
        <v>111</v>
      </c>
      <c r="C657" s="93" t="s">
        <v>57</v>
      </c>
      <c r="D657" s="67"/>
      <c r="E657" s="67"/>
      <c r="F657" s="67"/>
      <c r="G657" s="67"/>
      <c r="H657" s="67"/>
      <c r="I657" s="36">
        <f aca="true" t="shared" si="325" ref="I657:N657">I658+I668</f>
        <v>0</v>
      </c>
      <c r="J657" s="36">
        <f t="shared" si="325"/>
        <v>0</v>
      </c>
      <c r="K657" s="36">
        <f t="shared" si="325"/>
        <v>0</v>
      </c>
      <c r="L657" s="36">
        <f t="shared" si="325"/>
        <v>0</v>
      </c>
      <c r="M657" s="36">
        <f t="shared" si="325"/>
        <v>0</v>
      </c>
      <c r="N657" s="36">
        <f t="shared" si="325"/>
        <v>0</v>
      </c>
    </row>
    <row r="658" spans="1:14" ht="18.75" customHeight="1" hidden="1">
      <c r="A658" s="124" t="s">
        <v>62</v>
      </c>
      <c r="B658" s="258">
        <v>111</v>
      </c>
      <c r="C658" s="93" t="s">
        <v>63</v>
      </c>
      <c r="D658" s="67"/>
      <c r="E658" s="67"/>
      <c r="F658" s="67"/>
      <c r="G658" s="67"/>
      <c r="H658" s="67"/>
      <c r="I658" s="36">
        <f aca="true" t="shared" si="326" ref="I658:J660">I659</f>
        <v>0</v>
      </c>
      <c r="J658" s="36">
        <f t="shared" si="326"/>
        <v>0</v>
      </c>
      <c r="K658" s="36">
        <f aca="true" t="shared" si="327" ref="K658:N660">K659</f>
        <v>0</v>
      </c>
      <c r="L658" s="36">
        <f t="shared" si="327"/>
        <v>0</v>
      </c>
      <c r="M658" s="36">
        <f t="shared" si="327"/>
        <v>0</v>
      </c>
      <c r="N658" s="36">
        <f t="shared" si="327"/>
        <v>0</v>
      </c>
    </row>
    <row r="659" spans="1:14" ht="20.25" customHeight="1" hidden="1">
      <c r="A659" s="124" t="s">
        <v>419</v>
      </c>
      <c r="B659" s="258">
        <v>111</v>
      </c>
      <c r="C659" s="93" t="s">
        <v>63</v>
      </c>
      <c r="D659" s="67" t="s">
        <v>420</v>
      </c>
      <c r="E659" s="67" t="s">
        <v>147</v>
      </c>
      <c r="F659" s="67" t="s">
        <v>148</v>
      </c>
      <c r="G659" s="67" t="s">
        <v>149</v>
      </c>
      <c r="H659" s="67"/>
      <c r="I659" s="36">
        <f t="shared" si="326"/>
        <v>0</v>
      </c>
      <c r="J659" s="36">
        <f t="shared" si="326"/>
        <v>0</v>
      </c>
      <c r="K659" s="36">
        <f t="shared" si="327"/>
        <v>0</v>
      </c>
      <c r="L659" s="36">
        <f t="shared" si="327"/>
        <v>0</v>
      </c>
      <c r="M659" s="36">
        <f t="shared" si="327"/>
        <v>0</v>
      </c>
      <c r="N659" s="36">
        <f t="shared" si="327"/>
        <v>0</v>
      </c>
    </row>
    <row r="660" spans="1:14" ht="21" customHeight="1" hidden="1">
      <c r="A660" s="124" t="s">
        <v>394</v>
      </c>
      <c r="B660" s="258">
        <v>111</v>
      </c>
      <c r="C660" s="93" t="s">
        <v>63</v>
      </c>
      <c r="D660" s="67" t="s">
        <v>420</v>
      </c>
      <c r="E660" s="67" t="s">
        <v>325</v>
      </c>
      <c r="F660" s="67" t="s">
        <v>148</v>
      </c>
      <c r="G660" s="67" t="s">
        <v>149</v>
      </c>
      <c r="H660" s="67"/>
      <c r="I660" s="36">
        <f t="shared" si="326"/>
        <v>0</v>
      </c>
      <c r="J660" s="36">
        <f t="shared" si="326"/>
        <v>0</v>
      </c>
      <c r="K660" s="36">
        <f t="shared" si="327"/>
        <v>0</v>
      </c>
      <c r="L660" s="36">
        <f t="shared" si="327"/>
        <v>0</v>
      </c>
      <c r="M660" s="36">
        <f t="shared" si="327"/>
        <v>0</v>
      </c>
      <c r="N660" s="36">
        <f t="shared" si="327"/>
        <v>0</v>
      </c>
    </row>
    <row r="661" spans="1:14" s="266" customFormat="1" ht="22.5" customHeight="1" hidden="1">
      <c r="A661" s="121" t="s">
        <v>394</v>
      </c>
      <c r="B661" s="258">
        <v>111</v>
      </c>
      <c r="C661" s="93" t="s">
        <v>63</v>
      </c>
      <c r="D661" s="67" t="s">
        <v>420</v>
      </c>
      <c r="E661" s="67" t="s">
        <v>325</v>
      </c>
      <c r="F661" s="67" t="s">
        <v>146</v>
      </c>
      <c r="G661" s="67" t="s">
        <v>149</v>
      </c>
      <c r="H661" s="67"/>
      <c r="I661" s="36">
        <f>I666+I664+I662</f>
        <v>0</v>
      </c>
      <c r="J661" s="36">
        <f>J666+J664+J662</f>
        <v>0</v>
      </c>
      <c r="K661" s="36">
        <f>K666+K664</f>
        <v>0</v>
      </c>
      <c r="L661" s="36">
        <f>L666+L664</f>
        <v>0</v>
      </c>
      <c r="M661" s="36">
        <f>M666+M664</f>
        <v>0</v>
      </c>
      <c r="N661" s="36">
        <f>N666+N664</f>
        <v>0</v>
      </c>
    </row>
    <row r="662" spans="1:14" ht="48.75" customHeight="1" hidden="1">
      <c r="A662" s="112" t="s">
        <v>1048</v>
      </c>
      <c r="B662" s="261">
        <v>111</v>
      </c>
      <c r="C662" s="97" t="s">
        <v>63</v>
      </c>
      <c r="D662" s="96" t="s">
        <v>420</v>
      </c>
      <c r="E662" s="96" t="s">
        <v>325</v>
      </c>
      <c r="F662" s="96" t="s">
        <v>146</v>
      </c>
      <c r="G662" s="96" t="s">
        <v>1049</v>
      </c>
      <c r="H662" s="96"/>
      <c r="I662" s="74">
        <f aca="true" t="shared" si="328" ref="I662:N662">I663</f>
        <v>0</v>
      </c>
      <c r="J662" s="74">
        <f t="shared" si="328"/>
        <v>0</v>
      </c>
      <c r="K662" s="74">
        <f t="shared" si="328"/>
        <v>0</v>
      </c>
      <c r="L662" s="74">
        <f t="shared" si="328"/>
        <v>0</v>
      </c>
      <c r="M662" s="74">
        <f t="shared" si="328"/>
        <v>0</v>
      </c>
      <c r="N662" s="74">
        <f t="shared" si="328"/>
        <v>0</v>
      </c>
    </row>
    <row r="663" spans="1:14" s="266" customFormat="1" ht="22.5" customHeight="1" hidden="1">
      <c r="A663" s="109" t="s">
        <v>677</v>
      </c>
      <c r="B663" s="261">
        <v>111</v>
      </c>
      <c r="C663" s="97" t="s">
        <v>63</v>
      </c>
      <c r="D663" s="96" t="s">
        <v>420</v>
      </c>
      <c r="E663" s="96" t="s">
        <v>325</v>
      </c>
      <c r="F663" s="96" t="s">
        <v>146</v>
      </c>
      <c r="G663" s="96" t="s">
        <v>1049</v>
      </c>
      <c r="H663" s="96" t="s">
        <v>678</v>
      </c>
      <c r="I663" s="74"/>
      <c r="J663" s="74"/>
      <c r="K663" s="74"/>
      <c r="L663" s="74"/>
      <c r="M663" s="74"/>
      <c r="N663" s="74"/>
    </row>
    <row r="664" spans="1:14" s="266" customFormat="1" ht="22.5" customHeight="1" hidden="1">
      <c r="A664" s="112" t="s">
        <v>726</v>
      </c>
      <c r="B664" s="261">
        <v>111</v>
      </c>
      <c r="C664" s="97" t="s">
        <v>63</v>
      </c>
      <c r="D664" s="96" t="s">
        <v>420</v>
      </c>
      <c r="E664" s="96" t="s">
        <v>325</v>
      </c>
      <c r="F664" s="96" t="s">
        <v>146</v>
      </c>
      <c r="G664" s="96" t="s">
        <v>725</v>
      </c>
      <c r="H664" s="96"/>
      <c r="I664" s="74">
        <f aca="true" t="shared" si="329" ref="I664:N664">I665</f>
        <v>0</v>
      </c>
      <c r="J664" s="74">
        <f t="shared" si="329"/>
        <v>0</v>
      </c>
      <c r="K664" s="74">
        <f t="shared" si="329"/>
        <v>0</v>
      </c>
      <c r="L664" s="74">
        <f t="shared" si="329"/>
        <v>0</v>
      </c>
      <c r="M664" s="74">
        <f t="shared" si="329"/>
        <v>0</v>
      </c>
      <c r="N664" s="74">
        <f t="shared" si="329"/>
        <v>0</v>
      </c>
    </row>
    <row r="665" spans="1:14" s="266" customFormat="1" ht="22.5" customHeight="1" hidden="1">
      <c r="A665" s="109" t="s">
        <v>677</v>
      </c>
      <c r="B665" s="261">
        <v>111</v>
      </c>
      <c r="C665" s="97" t="s">
        <v>63</v>
      </c>
      <c r="D665" s="96" t="s">
        <v>420</v>
      </c>
      <c r="E665" s="96" t="s">
        <v>325</v>
      </c>
      <c r="F665" s="96" t="s">
        <v>146</v>
      </c>
      <c r="G665" s="96" t="s">
        <v>725</v>
      </c>
      <c r="H665" s="96" t="s">
        <v>678</v>
      </c>
      <c r="I665" s="74"/>
      <c r="J665" s="74"/>
      <c r="K665" s="74"/>
      <c r="L665" s="74"/>
      <c r="M665" s="74"/>
      <c r="N665" s="74"/>
    </row>
    <row r="666" spans="1:14" ht="22.5" customHeight="1" hidden="1">
      <c r="A666" s="108" t="s">
        <v>459</v>
      </c>
      <c r="B666" s="261">
        <v>111</v>
      </c>
      <c r="C666" s="97" t="s">
        <v>63</v>
      </c>
      <c r="D666" s="96" t="s">
        <v>420</v>
      </c>
      <c r="E666" s="96" t="s">
        <v>325</v>
      </c>
      <c r="F666" s="96" t="s">
        <v>146</v>
      </c>
      <c r="G666" s="96" t="s">
        <v>460</v>
      </c>
      <c r="H666" s="96"/>
      <c r="I666" s="74">
        <f aca="true" t="shared" si="330" ref="I666:N666">I667</f>
        <v>0</v>
      </c>
      <c r="J666" s="74">
        <f t="shared" si="330"/>
        <v>0</v>
      </c>
      <c r="K666" s="74">
        <f t="shared" si="330"/>
        <v>0</v>
      </c>
      <c r="L666" s="74">
        <f t="shared" si="330"/>
        <v>0</v>
      </c>
      <c r="M666" s="74">
        <f t="shared" si="330"/>
        <v>0</v>
      </c>
      <c r="N666" s="74">
        <f t="shared" si="330"/>
        <v>0</v>
      </c>
    </row>
    <row r="667" spans="1:14" ht="20.25" customHeight="1" hidden="1">
      <c r="A667" s="109" t="s">
        <v>677</v>
      </c>
      <c r="B667" s="261">
        <v>111</v>
      </c>
      <c r="C667" s="97" t="s">
        <v>63</v>
      </c>
      <c r="D667" s="96" t="s">
        <v>420</v>
      </c>
      <c r="E667" s="96" t="s">
        <v>325</v>
      </c>
      <c r="F667" s="96" t="s">
        <v>146</v>
      </c>
      <c r="G667" s="96" t="s">
        <v>460</v>
      </c>
      <c r="H667" s="96" t="s">
        <v>678</v>
      </c>
      <c r="I667" s="117"/>
      <c r="J667" s="117"/>
      <c r="K667" s="74"/>
      <c r="L667" s="74"/>
      <c r="M667" s="74"/>
      <c r="N667" s="74"/>
    </row>
    <row r="668" spans="1:14" s="259" customFormat="1" ht="20.25" customHeight="1" hidden="1">
      <c r="A668" s="87" t="s">
        <v>66</v>
      </c>
      <c r="B668" s="258">
        <v>111</v>
      </c>
      <c r="C668" s="93" t="s">
        <v>67</v>
      </c>
      <c r="D668" s="67"/>
      <c r="E668" s="67"/>
      <c r="F668" s="67"/>
      <c r="G668" s="67"/>
      <c r="H668" s="67"/>
      <c r="I668" s="36">
        <f aca="true" t="shared" si="331" ref="I668:N672">I669</f>
        <v>0</v>
      </c>
      <c r="J668" s="36">
        <f t="shared" si="331"/>
        <v>0</v>
      </c>
      <c r="K668" s="36">
        <f t="shared" si="331"/>
        <v>0</v>
      </c>
      <c r="L668" s="36">
        <f t="shared" si="331"/>
        <v>0</v>
      </c>
      <c r="M668" s="36">
        <f t="shared" si="331"/>
        <v>0</v>
      </c>
      <c r="N668" s="36">
        <f t="shared" si="331"/>
        <v>0</v>
      </c>
    </row>
    <row r="669" spans="1:14" s="259" customFormat="1" ht="26.25" customHeight="1" hidden="1">
      <c r="A669" s="124" t="s">
        <v>419</v>
      </c>
      <c r="B669" s="258">
        <v>111</v>
      </c>
      <c r="C669" s="93" t="s">
        <v>67</v>
      </c>
      <c r="D669" s="67" t="s">
        <v>420</v>
      </c>
      <c r="E669" s="67" t="s">
        <v>147</v>
      </c>
      <c r="F669" s="67" t="s">
        <v>148</v>
      </c>
      <c r="G669" s="67" t="s">
        <v>149</v>
      </c>
      <c r="H669" s="67"/>
      <c r="I669" s="36">
        <f t="shared" si="331"/>
        <v>0</v>
      </c>
      <c r="J669" s="36">
        <f t="shared" si="331"/>
        <v>0</v>
      </c>
      <c r="K669" s="36">
        <f t="shared" si="331"/>
        <v>0</v>
      </c>
      <c r="L669" s="36">
        <f t="shared" si="331"/>
        <v>0</v>
      </c>
      <c r="M669" s="36">
        <f t="shared" si="331"/>
        <v>0</v>
      </c>
      <c r="N669" s="36">
        <f t="shared" si="331"/>
        <v>0</v>
      </c>
    </row>
    <row r="670" spans="1:14" s="259" customFormat="1" ht="19.5" customHeight="1" hidden="1">
      <c r="A670" s="124" t="s">
        <v>394</v>
      </c>
      <c r="B670" s="258">
        <v>111</v>
      </c>
      <c r="C670" s="93" t="s">
        <v>67</v>
      </c>
      <c r="D670" s="67" t="s">
        <v>420</v>
      </c>
      <c r="E670" s="67" t="s">
        <v>325</v>
      </c>
      <c r="F670" s="67" t="s">
        <v>148</v>
      </c>
      <c r="G670" s="67" t="s">
        <v>149</v>
      </c>
      <c r="H670" s="67"/>
      <c r="I670" s="36">
        <f t="shared" si="331"/>
        <v>0</v>
      </c>
      <c r="J670" s="36">
        <f t="shared" si="331"/>
        <v>0</v>
      </c>
      <c r="K670" s="36">
        <f t="shared" si="331"/>
        <v>0</v>
      </c>
      <c r="L670" s="36">
        <f t="shared" si="331"/>
        <v>0</v>
      </c>
      <c r="M670" s="36">
        <f t="shared" si="331"/>
        <v>0</v>
      </c>
      <c r="N670" s="36">
        <f t="shared" si="331"/>
        <v>0</v>
      </c>
    </row>
    <row r="671" spans="1:14" s="259" customFormat="1" ht="26.25" customHeight="1" hidden="1">
      <c r="A671" s="121" t="s">
        <v>394</v>
      </c>
      <c r="B671" s="258">
        <v>111</v>
      </c>
      <c r="C671" s="93" t="s">
        <v>67</v>
      </c>
      <c r="D671" s="67" t="s">
        <v>420</v>
      </c>
      <c r="E671" s="67" t="s">
        <v>325</v>
      </c>
      <c r="F671" s="67" t="s">
        <v>146</v>
      </c>
      <c r="G671" s="67" t="s">
        <v>149</v>
      </c>
      <c r="H671" s="67"/>
      <c r="I671" s="36">
        <f t="shared" si="331"/>
        <v>0</v>
      </c>
      <c r="J671" s="36">
        <f t="shared" si="331"/>
        <v>0</v>
      </c>
      <c r="K671" s="36">
        <f t="shared" si="331"/>
        <v>0</v>
      </c>
      <c r="L671" s="36">
        <f t="shared" si="331"/>
        <v>0</v>
      </c>
      <c r="M671" s="36">
        <f t="shared" si="331"/>
        <v>0</v>
      </c>
      <c r="N671" s="36">
        <f t="shared" si="331"/>
        <v>0</v>
      </c>
    </row>
    <row r="672" spans="1:14" s="259" customFormat="1" ht="24.75" customHeight="1" hidden="1">
      <c r="A672" s="106" t="s">
        <v>619</v>
      </c>
      <c r="B672" s="261">
        <v>111</v>
      </c>
      <c r="C672" s="97" t="s">
        <v>67</v>
      </c>
      <c r="D672" s="96" t="s">
        <v>420</v>
      </c>
      <c r="E672" s="96" t="s">
        <v>325</v>
      </c>
      <c r="F672" s="96" t="s">
        <v>146</v>
      </c>
      <c r="G672" s="96" t="s">
        <v>618</v>
      </c>
      <c r="H672" s="96"/>
      <c r="I672" s="74">
        <f t="shared" si="331"/>
        <v>0</v>
      </c>
      <c r="J672" s="74">
        <f t="shared" si="331"/>
        <v>0</v>
      </c>
      <c r="K672" s="74">
        <f t="shared" si="331"/>
        <v>0</v>
      </c>
      <c r="L672" s="74">
        <f t="shared" si="331"/>
        <v>0</v>
      </c>
      <c r="M672" s="74">
        <f t="shared" si="331"/>
        <v>0</v>
      </c>
      <c r="N672" s="74">
        <f t="shared" si="331"/>
        <v>0</v>
      </c>
    </row>
    <row r="673" spans="1:14" s="259" customFormat="1" ht="18.75" customHeight="1" hidden="1">
      <c r="A673" s="109" t="s">
        <v>677</v>
      </c>
      <c r="B673" s="261">
        <v>111</v>
      </c>
      <c r="C673" s="97" t="s">
        <v>67</v>
      </c>
      <c r="D673" s="96" t="s">
        <v>420</v>
      </c>
      <c r="E673" s="96" t="s">
        <v>325</v>
      </c>
      <c r="F673" s="96" t="s">
        <v>146</v>
      </c>
      <c r="G673" s="96" t="s">
        <v>618</v>
      </c>
      <c r="H673" s="96" t="s">
        <v>678</v>
      </c>
      <c r="I673" s="128"/>
      <c r="J673" s="128"/>
      <c r="K673" s="74"/>
      <c r="L673" s="74"/>
      <c r="M673" s="74"/>
      <c r="N673" s="74"/>
    </row>
    <row r="674" spans="1:14" s="259" customFormat="1" ht="18.75" customHeight="1" hidden="1">
      <c r="A674" s="124" t="s">
        <v>483</v>
      </c>
      <c r="B674" s="258" t="s">
        <v>25</v>
      </c>
      <c r="C674" s="93" t="s">
        <v>69</v>
      </c>
      <c r="D674" s="67"/>
      <c r="E674" s="67"/>
      <c r="F674" s="67"/>
      <c r="G674" s="67"/>
      <c r="H674" s="67"/>
      <c r="I674" s="36">
        <f aca="true" t="shared" si="332" ref="I674:N674">I675+I681</f>
        <v>0</v>
      </c>
      <c r="J674" s="36">
        <f t="shared" si="332"/>
        <v>0</v>
      </c>
      <c r="K674" s="36">
        <f t="shared" si="332"/>
        <v>0</v>
      </c>
      <c r="L674" s="36">
        <f t="shared" si="332"/>
        <v>0</v>
      </c>
      <c r="M674" s="36">
        <f t="shared" si="332"/>
        <v>0</v>
      </c>
      <c r="N674" s="36">
        <f t="shared" si="332"/>
        <v>0</v>
      </c>
    </row>
    <row r="675" spans="1:14" s="259" customFormat="1" ht="24.75" customHeight="1" hidden="1">
      <c r="A675" s="124" t="s">
        <v>72</v>
      </c>
      <c r="B675" s="258" t="s">
        <v>25</v>
      </c>
      <c r="C675" s="93" t="s">
        <v>73</v>
      </c>
      <c r="D675" s="67"/>
      <c r="E675" s="67"/>
      <c r="F675" s="67"/>
      <c r="G675" s="67"/>
      <c r="H675" s="67"/>
      <c r="I675" s="36">
        <f aca="true" t="shared" si="333" ref="I675:N675">I676</f>
        <v>0</v>
      </c>
      <c r="J675" s="36">
        <f t="shared" si="333"/>
        <v>0</v>
      </c>
      <c r="K675" s="36">
        <f t="shared" si="333"/>
        <v>0</v>
      </c>
      <c r="L675" s="36">
        <f t="shared" si="333"/>
        <v>0</v>
      </c>
      <c r="M675" s="36">
        <f t="shared" si="333"/>
        <v>0</v>
      </c>
      <c r="N675" s="36">
        <f t="shared" si="333"/>
        <v>0</v>
      </c>
    </row>
    <row r="676" spans="1:14" ht="24.75" customHeight="1" hidden="1">
      <c r="A676" s="124" t="s">
        <v>419</v>
      </c>
      <c r="B676" s="258">
        <v>111</v>
      </c>
      <c r="C676" s="93" t="s">
        <v>73</v>
      </c>
      <c r="D676" s="67" t="s">
        <v>420</v>
      </c>
      <c r="E676" s="67" t="s">
        <v>147</v>
      </c>
      <c r="F676" s="67" t="s">
        <v>148</v>
      </c>
      <c r="G676" s="67" t="s">
        <v>149</v>
      </c>
      <c r="H676" s="67"/>
      <c r="I676" s="36">
        <f aca="true" t="shared" si="334" ref="I676:N678">I677</f>
        <v>0</v>
      </c>
      <c r="J676" s="36">
        <f t="shared" si="334"/>
        <v>0</v>
      </c>
      <c r="K676" s="36">
        <f t="shared" si="334"/>
        <v>0</v>
      </c>
      <c r="L676" s="36">
        <f t="shared" si="334"/>
        <v>0</v>
      </c>
      <c r="M676" s="36">
        <f t="shared" si="334"/>
        <v>0</v>
      </c>
      <c r="N676" s="36">
        <f t="shared" si="334"/>
        <v>0</v>
      </c>
    </row>
    <row r="677" spans="1:14" ht="26.25" customHeight="1" hidden="1">
      <c r="A677" s="121" t="s">
        <v>394</v>
      </c>
      <c r="B677" s="258">
        <v>111</v>
      </c>
      <c r="C677" s="93" t="s">
        <v>73</v>
      </c>
      <c r="D677" s="67" t="s">
        <v>420</v>
      </c>
      <c r="E677" s="67" t="s">
        <v>325</v>
      </c>
      <c r="F677" s="67" t="s">
        <v>148</v>
      </c>
      <c r="G677" s="67" t="s">
        <v>149</v>
      </c>
      <c r="H677" s="67"/>
      <c r="I677" s="36">
        <f t="shared" si="334"/>
        <v>0</v>
      </c>
      <c r="J677" s="36">
        <f t="shared" si="334"/>
        <v>0</v>
      </c>
      <c r="K677" s="36">
        <f t="shared" si="334"/>
        <v>0</v>
      </c>
      <c r="L677" s="36">
        <f t="shared" si="334"/>
        <v>0</v>
      </c>
      <c r="M677" s="36">
        <f t="shared" si="334"/>
        <v>0</v>
      </c>
      <c r="N677" s="36">
        <f t="shared" si="334"/>
        <v>0</v>
      </c>
    </row>
    <row r="678" spans="1:14" s="266" customFormat="1" ht="23.25" customHeight="1" hidden="1">
      <c r="A678" s="124" t="s">
        <v>394</v>
      </c>
      <c r="B678" s="258">
        <v>111</v>
      </c>
      <c r="C678" s="93" t="s">
        <v>73</v>
      </c>
      <c r="D678" s="67" t="s">
        <v>420</v>
      </c>
      <c r="E678" s="67" t="s">
        <v>325</v>
      </c>
      <c r="F678" s="67" t="s">
        <v>146</v>
      </c>
      <c r="G678" s="67" t="s">
        <v>149</v>
      </c>
      <c r="H678" s="67"/>
      <c r="I678" s="36">
        <f>I679</f>
        <v>0</v>
      </c>
      <c r="J678" s="36">
        <f>J679</f>
        <v>0</v>
      </c>
      <c r="K678" s="36">
        <f t="shared" si="334"/>
        <v>0</v>
      </c>
      <c r="L678" s="36">
        <f t="shared" si="334"/>
        <v>0</v>
      </c>
      <c r="M678" s="36">
        <f t="shared" si="334"/>
        <v>0</v>
      </c>
      <c r="N678" s="36">
        <f t="shared" si="334"/>
        <v>0</v>
      </c>
    </row>
    <row r="679" spans="1:14" ht="24" customHeight="1" hidden="1">
      <c r="A679" s="108" t="s">
        <v>726</v>
      </c>
      <c r="B679" s="261">
        <v>111</v>
      </c>
      <c r="C679" s="97" t="s">
        <v>73</v>
      </c>
      <c r="D679" s="96" t="s">
        <v>420</v>
      </c>
      <c r="E679" s="96" t="s">
        <v>325</v>
      </c>
      <c r="F679" s="96" t="s">
        <v>146</v>
      </c>
      <c r="G679" s="96" t="s">
        <v>725</v>
      </c>
      <c r="H679" s="96"/>
      <c r="I679" s="74">
        <f>I680</f>
        <v>0</v>
      </c>
      <c r="J679" s="74">
        <f>J680</f>
        <v>0</v>
      </c>
      <c r="K679" s="74">
        <f>K680</f>
        <v>0</v>
      </c>
      <c r="L679" s="74">
        <f>L680</f>
        <v>0</v>
      </c>
      <c r="M679" s="74">
        <f>M680</f>
        <v>0</v>
      </c>
      <c r="N679" s="74">
        <f>N680</f>
        <v>0</v>
      </c>
    </row>
    <row r="680" spans="1:14" ht="21.75" customHeight="1" hidden="1">
      <c r="A680" s="109" t="s">
        <v>677</v>
      </c>
      <c r="B680" s="261">
        <v>111</v>
      </c>
      <c r="C680" s="97" t="s">
        <v>73</v>
      </c>
      <c r="D680" s="96" t="s">
        <v>420</v>
      </c>
      <c r="E680" s="96" t="s">
        <v>325</v>
      </c>
      <c r="F680" s="96" t="s">
        <v>146</v>
      </c>
      <c r="G680" s="96" t="s">
        <v>725</v>
      </c>
      <c r="H680" s="96" t="s">
        <v>678</v>
      </c>
      <c r="I680" s="128"/>
      <c r="J680" s="128"/>
      <c r="K680" s="74"/>
      <c r="L680" s="74"/>
      <c r="M680" s="74"/>
      <c r="N680" s="74"/>
    </row>
    <row r="681" spans="1:14" s="259" customFormat="1" ht="23.25" customHeight="1" hidden="1">
      <c r="A681" s="122" t="s">
        <v>74</v>
      </c>
      <c r="B681" s="258">
        <v>111</v>
      </c>
      <c r="C681" s="93" t="s">
        <v>75</v>
      </c>
      <c r="D681" s="67"/>
      <c r="E681" s="67"/>
      <c r="F681" s="67"/>
      <c r="G681" s="67"/>
      <c r="H681" s="67"/>
      <c r="I681" s="36"/>
      <c r="J681" s="36"/>
      <c r="K681" s="36"/>
      <c r="L681" s="36"/>
      <c r="M681" s="36"/>
      <c r="N681" s="36"/>
    </row>
    <row r="682" spans="1:14" s="266" customFormat="1" ht="23.25" customHeight="1" hidden="1">
      <c r="A682" s="124" t="s">
        <v>419</v>
      </c>
      <c r="B682" s="258">
        <v>111</v>
      </c>
      <c r="C682" s="93" t="s">
        <v>75</v>
      </c>
      <c r="D682" s="67" t="s">
        <v>420</v>
      </c>
      <c r="E682" s="67" t="s">
        <v>147</v>
      </c>
      <c r="F682" s="67" t="s">
        <v>148</v>
      </c>
      <c r="G682" s="67" t="s">
        <v>149</v>
      </c>
      <c r="H682" s="67"/>
      <c r="I682" s="36">
        <f aca="true" t="shared" si="335" ref="I682:N683">I683</f>
        <v>0</v>
      </c>
      <c r="J682" s="36">
        <f t="shared" si="335"/>
        <v>0</v>
      </c>
      <c r="K682" s="36">
        <f t="shared" si="335"/>
        <v>0</v>
      </c>
      <c r="L682" s="36">
        <f t="shared" si="335"/>
        <v>0</v>
      </c>
      <c r="M682" s="36">
        <f t="shared" si="335"/>
        <v>0</v>
      </c>
      <c r="N682" s="36">
        <f t="shared" si="335"/>
        <v>0</v>
      </c>
    </row>
    <row r="683" spans="1:14" s="266" customFormat="1" ht="25.5" customHeight="1" hidden="1">
      <c r="A683" s="124" t="s">
        <v>394</v>
      </c>
      <c r="B683" s="258">
        <v>111</v>
      </c>
      <c r="C683" s="93" t="s">
        <v>75</v>
      </c>
      <c r="D683" s="67" t="s">
        <v>420</v>
      </c>
      <c r="E683" s="67" t="s">
        <v>325</v>
      </c>
      <c r="F683" s="67" t="s">
        <v>148</v>
      </c>
      <c r="G683" s="67" t="s">
        <v>149</v>
      </c>
      <c r="H683" s="67"/>
      <c r="I683" s="36">
        <f t="shared" si="335"/>
        <v>0</v>
      </c>
      <c r="J683" s="36">
        <f t="shared" si="335"/>
        <v>0</v>
      </c>
      <c r="K683" s="36">
        <f t="shared" si="335"/>
        <v>0</v>
      </c>
      <c r="L683" s="36">
        <f t="shared" si="335"/>
        <v>0</v>
      </c>
      <c r="M683" s="36">
        <f t="shared" si="335"/>
        <v>0</v>
      </c>
      <c r="N683" s="36">
        <f t="shared" si="335"/>
        <v>0</v>
      </c>
    </row>
    <row r="684" spans="1:14" s="266" customFormat="1" ht="17.25" customHeight="1" hidden="1">
      <c r="A684" s="121" t="s">
        <v>394</v>
      </c>
      <c r="B684" s="258">
        <v>111</v>
      </c>
      <c r="C684" s="93" t="s">
        <v>75</v>
      </c>
      <c r="D684" s="67" t="s">
        <v>420</v>
      </c>
      <c r="E684" s="67" t="s">
        <v>325</v>
      </c>
      <c r="F684" s="67" t="s">
        <v>146</v>
      </c>
      <c r="G684" s="67" t="s">
        <v>149</v>
      </c>
      <c r="H684" s="67"/>
      <c r="I684" s="36">
        <f>I687+I689+I685</f>
        <v>0</v>
      </c>
      <c r="J684" s="36">
        <f>J687+J689+J685</f>
        <v>0</v>
      </c>
      <c r="K684" s="36">
        <f>K687+K689+K368+K685</f>
        <v>0</v>
      </c>
      <c r="L684" s="36">
        <f>L687+L689+L368+L685</f>
        <v>0</v>
      </c>
      <c r="M684" s="36">
        <f>M687+M689+M368+M685</f>
        <v>0</v>
      </c>
      <c r="N684" s="36">
        <f>N687+N689+N368+N685</f>
        <v>0</v>
      </c>
    </row>
    <row r="685" spans="1:14" s="294" customFormat="1" ht="18.75" customHeight="1" hidden="1">
      <c r="A685" s="290" t="s">
        <v>726</v>
      </c>
      <c r="B685" s="291">
        <v>111</v>
      </c>
      <c r="C685" s="97" t="s">
        <v>75</v>
      </c>
      <c r="D685" s="292" t="s">
        <v>420</v>
      </c>
      <c r="E685" s="292" t="s">
        <v>325</v>
      </c>
      <c r="F685" s="292" t="s">
        <v>146</v>
      </c>
      <c r="G685" s="292" t="s">
        <v>725</v>
      </c>
      <c r="H685" s="292"/>
      <c r="I685" s="293">
        <f aca="true" t="shared" si="336" ref="I685:N685">I686</f>
        <v>0</v>
      </c>
      <c r="J685" s="293">
        <f t="shared" si="336"/>
        <v>0</v>
      </c>
      <c r="K685" s="293">
        <f t="shared" si="336"/>
        <v>0</v>
      </c>
      <c r="L685" s="293">
        <f t="shared" si="336"/>
        <v>0</v>
      </c>
      <c r="M685" s="293">
        <f t="shared" si="336"/>
        <v>0</v>
      </c>
      <c r="N685" s="293">
        <f t="shared" si="336"/>
        <v>0</v>
      </c>
    </row>
    <row r="686" spans="1:14" s="294" customFormat="1" ht="18.75" customHeight="1" hidden="1">
      <c r="A686" s="295" t="s">
        <v>677</v>
      </c>
      <c r="B686" s="291">
        <v>111</v>
      </c>
      <c r="C686" s="97" t="s">
        <v>75</v>
      </c>
      <c r="D686" s="292" t="s">
        <v>420</v>
      </c>
      <c r="E686" s="292" t="s">
        <v>325</v>
      </c>
      <c r="F686" s="292" t="s">
        <v>146</v>
      </c>
      <c r="G686" s="292" t="s">
        <v>725</v>
      </c>
      <c r="H686" s="292" t="s">
        <v>678</v>
      </c>
      <c r="I686" s="293"/>
      <c r="J686" s="293"/>
      <c r="K686" s="293"/>
      <c r="L686" s="293"/>
      <c r="M686" s="293"/>
      <c r="N686" s="293"/>
    </row>
    <row r="687" spans="1:14" ht="20.25" customHeight="1" hidden="1">
      <c r="A687" s="108" t="s">
        <v>459</v>
      </c>
      <c r="B687" s="261">
        <v>111</v>
      </c>
      <c r="C687" s="97" t="s">
        <v>75</v>
      </c>
      <c r="D687" s="96" t="s">
        <v>420</v>
      </c>
      <c r="E687" s="96" t="s">
        <v>325</v>
      </c>
      <c r="F687" s="96" t="s">
        <v>146</v>
      </c>
      <c r="G687" s="96" t="s">
        <v>460</v>
      </c>
      <c r="H687" s="96"/>
      <c r="I687" s="74">
        <f aca="true" t="shared" si="337" ref="I687:N687">I688</f>
        <v>0</v>
      </c>
      <c r="J687" s="74">
        <f t="shared" si="337"/>
        <v>0</v>
      </c>
      <c r="K687" s="74">
        <f t="shared" si="337"/>
        <v>0</v>
      </c>
      <c r="L687" s="74">
        <f t="shared" si="337"/>
        <v>0</v>
      </c>
      <c r="M687" s="74">
        <f t="shared" si="337"/>
        <v>0</v>
      </c>
      <c r="N687" s="74">
        <f t="shared" si="337"/>
        <v>0</v>
      </c>
    </row>
    <row r="688" spans="1:14" ht="21.75" customHeight="1" hidden="1">
      <c r="A688" s="109" t="s">
        <v>677</v>
      </c>
      <c r="B688" s="261">
        <v>111</v>
      </c>
      <c r="C688" s="97" t="s">
        <v>75</v>
      </c>
      <c r="D688" s="96" t="s">
        <v>420</v>
      </c>
      <c r="E688" s="96" t="s">
        <v>325</v>
      </c>
      <c r="F688" s="96" t="s">
        <v>146</v>
      </c>
      <c r="G688" s="96" t="s">
        <v>460</v>
      </c>
      <c r="H688" s="96" t="s">
        <v>678</v>
      </c>
      <c r="I688" s="249"/>
      <c r="J688" s="249"/>
      <c r="K688" s="74"/>
      <c r="L688" s="74"/>
      <c r="M688" s="74"/>
      <c r="N688" s="74"/>
    </row>
    <row r="689" spans="1:14" ht="18" customHeight="1" hidden="1">
      <c r="A689" s="109" t="s">
        <v>620</v>
      </c>
      <c r="B689" s="261">
        <v>111</v>
      </c>
      <c r="C689" s="97" t="s">
        <v>75</v>
      </c>
      <c r="D689" s="96" t="s">
        <v>421</v>
      </c>
      <c r="E689" s="96" t="s">
        <v>325</v>
      </c>
      <c r="F689" s="96" t="s">
        <v>146</v>
      </c>
      <c r="G689" s="96" t="s">
        <v>623</v>
      </c>
      <c r="H689" s="96"/>
      <c r="I689" s="74">
        <f aca="true" t="shared" si="338" ref="I689:N689">I690</f>
        <v>0</v>
      </c>
      <c r="J689" s="74">
        <f t="shared" si="338"/>
        <v>0</v>
      </c>
      <c r="K689" s="74">
        <f t="shared" si="338"/>
        <v>0</v>
      </c>
      <c r="L689" s="74">
        <f t="shared" si="338"/>
        <v>0</v>
      </c>
      <c r="M689" s="74">
        <f t="shared" si="338"/>
        <v>0</v>
      </c>
      <c r="N689" s="74">
        <f t="shared" si="338"/>
        <v>0</v>
      </c>
    </row>
    <row r="690" spans="1:14" ht="28.5" customHeight="1" hidden="1">
      <c r="A690" s="109" t="s">
        <v>677</v>
      </c>
      <c r="B690" s="261">
        <v>111</v>
      </c>
      <c r="C690" s="97" t="s">
        <v>75</v>
      </c>
      <c r="D690" s="96" t="s">
        <v>421</v>
      </c>
      <c r="E690" s="96" t="s">
        <v>325</v>
      </c>
      <c r="F690" s="96" t="s">
        <v>146</v>
      </c>
      <c r="G690" s="96" t="s">
        <v>623</v>
      </c>
      <c r="H690" s="96" t="s">
        <v>678</v>
      </c>
      <c r="I690" s="249"/>
      <c r="J690" s="249"/>
      <c r="K690" s="74"/>
      <c r="L690" s="74"/>
      <c r="M690" s="74"/>
      <c r="N690" s="74"/>
    </row>
    <row r="691" spans="1:14" ht="18.75" customHeight="1" hidden="1">
      <c r="A691" s="124" t="s">
        <v>96</v>
      </c>
      <c r="B691" s="258" t="s">
        <v>25</v>
      </c>
      <c r="C691" s="93" t="s">
        <v>97</v>
      </c>
      <c r="D691" s="67"/>
      <c r="E691" s="67"/>
      <c r="F691" s="67"/>
      <c r="G691" s="67"/>
      <c r="H691" s="67"/>
      <c r="I691" s="36">
        <f aca="true" t="shared" si="339" ref="I691:N691">I692</f>
        <v>0</v>
      </c>
      <c r="J691" s="36">
        <f t="shared" si="339"/>
        <v>0</v>
      </c>
      <c r="K691" s="36">
        <f t="shared" si="339"/>
        <v>0</v>
      </c>
      <c r="L691" s="36">
        <f t="shared" si="339"/>
        <v>0</v>
      </c>
      <c r="M691" s="36">
        <f t="shared" si="339"/>
        <v>0</v>
      </c>
      <c r="N691" s="36">
        <f t="shared" si="339"/>
        <v>0</v>
      </c>
    </row>
    <row r="692" spans="1:14" ht="16.5" customHeight="1" hidden="1">
      <c r="A692" s="124" t="s">
        <v>98</v>
      </c>
      <c r="B692" s="258" t="s">
        <v>25</v>
      </c>
      <c r="C692" s="93" t="s">
        <v>99</v>
      </c>
      <c r="D692" s="67"/>
      <c r="E692" s="67"/>
      <c r="F692" s="67"/>
      <c r="G692" s="67"/>
      <c r="H692" s="67"/>
      <c r="I692" s="36">
        <f aca="true" t="shared" si="340" ref="I692:N692">I693+I457</f>
        <v>0</v>
      </c>
      <c r="J692" s="36">
        <f t="shared" si="340"/>
        <v>0</v>
      </c>
      <c r="K692" s="36">
        <f t="shared" si="340"/>
        <v>0</v>
      </c>
      <c r="L692" s="36">
        <f t="shared" si="340"/>
        <v>0</v>
      </c>
      <c r="M692" s="36">
        <f t="shared" si="340"/>
        <v>0</v>
      </c>
      <c r="N692" s="36">
        <f t="shared" si="340"/>
        <v>0</v>
      </c>
    </row>
    <row r="693" spans="1:14" ht="23.25" customHeight="1" hidden="1">
      <c r="A693" s="124" t="s">
        <v>419</v>
      </c>
      <c r="B693" s="258">
        <v>111</v>
      </c>
      <c r="C693" s="93" t="s">
        <v>99</v>
      </c>
      <c r="D693" s="67" t="s">
        <v>420</v>
      </c>
      <c r="E693" s="67" t="s">
        <v>147</v>
      </c>
      <c r="F693" s="67" t="s">
        <v>148</v>
      </c>
      <c r="G693" s="67" t="s">
        <v>149</v>
      </c>
      <c r="H693" s="67"/>
      <c r="I693" s="36">
        <f aca="true" t="shared" si="341" ref="I693:N694">I694</f>
        <v>0</v>
      </c>
      <c r="J693" s="36">
        <f t="shared" si="341"/>
        <v>0</v>
      </c>
      <c r="K693" s="36">
        <f t="shared" si="341"/>
        <v>0</v>
      </c>
      <c r="L693" s="36">
        <f t="shared" si="341"/>
        <v>0</v>
      </c>
      <c r="M693" s="36">
        <f t="shared" si="341"/>
        <v>0</v>
      </c>
      <c r="N693" s="36">
        <f t="shared" si="341"/>
        <v>0</v>
      </c>
    </row>
    <row r="694" spans="1:14" ht="26.25" customHeight="1" hidden="1">
      <c r="A694" s="124" t="s">
        <v>394</v>
      </c>
      <c r="B694" s="258">
        <v>111</v>
      </c>
      <c r="C694" s="93" t="s">
        <v>99</v>
      </c>
      <c r="D694" s="67" t="s">
        <v>420</v>
      </c>
      <c r="E694" s="67" t="s">
        <v>325</v>
      </c>
      <c r="F694" s="67" t="s">
        <v>148</v>
      </c>
      <c r="G694" s="67" t="s">
        <v>149</v>
      </c>
      <c r="H694" s="67"/>
      <c r="I694" s="36">
        <f t="shared" si="341"/>
        <v>0</v>
      </c>
      <c r="J694" s="36">
        <f t="shared" si="341"/>
        <v>0</v>
      </c>
      <c r="K694" s="36">
        <f t="shared" si="341"/>
        <v>0</v>
      </c>
      <c r="L694" s="36">
        <f t="shared" si="341"/>
        <v>0</v>
      </c>
      <c r="M694" s="36">
        <f t="shared" si="341"/>
        <v>0</v>
      </c>
      <c r="N694" s="36">
        <f t="shared" si="341"/>
        <v>0</v>
      </c>
    </row>
    <row r="695" spans="1:14" s="266" customFormat="1" ht="20.25" customHeight="1" hidden="1">
      <c r="A695" s="121" t="s">
        <v>394</v>
      </c>
      <c r="B695" s="258">
        <v>111</v>
      </c>
      <c r="C695" s="93" t="s">
        <v>99</v>
      </c>
      <c r="D695" s="67" t="s">
        <v>420</v>
      </c>
      <c r="E695" s="67" t="s">
        <v>325</v>
      </c>
      <c r="F695" s="67" t="s">
        <v>146</v>
      </c>
      <c r="G695" s="67" t="s">
        <v>149</v>
      </c>
      <c r="H695" s="67"/>
      <c r="I695" s="36">
        <f aca="true" t="shared" si="342" ref="I695:N695">I696+I698</f>
        <v>0</v>
      </c>
      <c r="J695" s="36">
        <f t="shared" si="342"/>
        <v>0</v>
      </c>
      <c r="K695" s="36">
        <f t="shared" si="342"/>
        <v>0</v>
      </c>
      <c r="L695" s="36">
        <f t="shared" si="342"/>
        <v>0</v>
      </c>
      <c r="M695" s="36">
        <f t="shared" si="342"/>
        <v>0</v>
      </c>
      <c r="N695" s="36">
        <f t="shared" si="342"/>
        <v>0</v>
      </c>
    </row>
    <row r="696" spans="1:14" ht="26.25" customHeight="1" hidden="1">
      <c r="A696" s="108" t="s">
        <v>459</v>
      </c>
      <c r="B696" s="261">
        <v>111</v>
      </c>
      <c r="C696" s="97" t="s">
        <v>99</v>
      </c>
      <c r="D696" s="96" t="s">
        <v>420</v>
      </c>
      <c r="E696" s="96" t="s">
        <v>325</v>
      </c>
      <c r="F696" s="96" t="s">
        <v>146</v>
      </c>
      <c r="G696" s="96" t="s">
        <v>460</v>
      </c>
      <c r="H696" s="96"/>
      <c r="I696" s="74">
        <f aca="true" t="shared" si="343" ref="I696:N696">I697</f>
        <v>0</v>
      </c>
      <c r="J696" s="74">
        <f t="shared" si="343"/>
        <v>0</v>
      </c>
      <c r="K696" s="74">
        <f t="shared" si="343"/>
        <v>0</v>
      </c>
      <c r="L696" s="74">
        <f t="shared" si="343"/>
        <v>0</v>
      </c>
      <c r="M696" s="74">
        <f t="shared" si="343"/>
        <v>0</v>
      </c>
      <c r="N696" s="74">
        <f t="shared" si="343"/>
        <v>0</v>
      </c>
    </row>
    <row r="697" spans="1:14" s="153" customFormat="1" ht="30.75" customHeight="1" hidden="1">
      <c r="A697" s="109" t="s">
        <v>677</v>
      </c>
      <c r="B697" s="261">
        <v>111</v>
      </c>
      <c r="C697" s="97" t="s">
        <v>99</v>
      </c>
      <c r="D697" s="96" t="s">
        <v>420</v>
      </c>
      <c r="E697" s="96" t="s">
        <v>325</v>
      </c>
      <c r="F697" s="96" t="s">
        <v>146</v>
      </c>
      <c r="G697" s="96" t="s">
        <v>460</v>
      </c>
      <c r="H697" s="96" t="s">
        <v>678</v>
      </c>
      <c r="I697" s="128"/>
      <c r="J697" s="128"/>
      <c r="K697" s="74"/>
      <c r="L697" s="74"/>
      <c r="M697" s="74"/>
      <c r="N697" s="74"/>
    </row>
    <row r="698" spans="1:14" s="153" customFormat="1" ht="81.75" customHeight="1" hidden="1">
      <c r="A698" s="382" t="s">
        <v>1328</v>
      </c>
      <c r="B698" s="261">
        <v>111</v>
      </c>
      <c r="C698" s="97" t="s">
        <v>99</v>
      </c>
      <c r="D698" s="96" t="s">
        <v>420</v>
      </c>
      <c r="E698" s="96" t="s">
        <v>325</v>
      </c>
      <c r="F698" s="96" t="s">
        <v>146</v>
      </c>
      <c r="G698" s="96" t="s">
        <v>734</v>
      </c>
      <c r="H698" s="96"/>
      <c r="I698" s="116">
        <f aca="true" t="shared" si="344" ref="I698:N698">I699</f>
        <v>0</v>
      </c>
      <c r="J698" s="116">
        <f t="shared" si="344"/>
        <v>0</v>
      </c>
      <c r="K698" s="116">
        <f t="shared" si="344"/>
        <v>0</v>
      </c>
      <c r="L698" s="116">
        <f t="shared" si="344"/>
        <v>0</v>
      </c>
      <c r="M698" s="116">
        <f t="shared" si="344"/>
        <v>0</v>
      </c>
      <c r="N698" s="116">
        <f t="shared" si="344"/>
        <v>0</v>
      </c>
    </row>
    <row r="699" spans="1:14" s="153" customFormat="1" ht="21.75" customHeight="1" hidden="1">
      <c r="A699" s="109" t="s">
        <v>677</v>
      </c>
      <c r="B699" s="261">
        <v>111</v>
      </c>
      <c r="C699" s="97" t="s">
        <v>99</v>
      </c>
      <c r="D699" s="96" t="s">
        <v>420</v>
      </c>
      <c r="E699" s="96" t="s">
        <v>325</v>
      </c>
      <c r="F699" s="96" t="s">
        <v>146</v>
      </c>
      <c r="G699" s="96" t="s">
        <v>734</v>
      </c>
      <c r="H699" s="96" t="s">
        <v>678</v>
      </c>
      <c r="I699" s="116"/>
      <c r="J699" s="116"/>
      <c r="K699" s="74"/>
      <c r="L699" s="74"/>
      <c r="M699" s="74"/>
      <c r="N699" s="74"/>
    </row>
    <row r="700" spans="1:14" s="259" customFormat="1" ht="14.25">
      <c r="A700" s="137" t="s">
        <v>118</v>
      </c>
      <c r="B700" s="258" t="s">
        <v>25</v>
      </c>
      <c r="C700" s="93" t="s">
        <v>119</v>
      </c>
      <c r="D700" s="67"/>
      <c r="E700" s="67"/>
      <c r="F700" s="67"/>
      <c r="G700" s="67"/>
      <c r="H700" s="67"/>
      <c r="I700" s="36">
        <f aca="true" t="shared" si="345" ref="I700:N705">I701</f>
        <v>277.5</v>
      </c>
      <c r="J700" s="36">
        <f t="shared" si="345"/>
        <v>0</v>
      </c>
      <c r="K700" s="36">
        <f t="shared" si="345"/>
        <v>277.5</v>
      </c>
      <c r="L700" s="36">
        <f t="shared" si="345"/>
        <v>0</v>
      </c>
      <c r="M700" s="36">
        <f t="shared" si="345"/>
        <v>277.5</v>
      </c>
      <c r="N700" s="36">
        <f t="shared" si="345"/>
        <v>0</v>
      </c>
    </row>
    <row r="701" spans="1:14" s="259" customFormat="1" ht="28.5">
      <c r="A701" s="137" t="s">
        <v>184</v>
      </c>
      <c r="B701" s="258" t="s">
        <v>25</v>
      </c>
      <c r="C701" s="93" t="s">
        <v>121</v>
      </c>
      <c r="D701" s="67"/>
      <c r="E701" s="67"/>
      <c r="F701" s="67"/>
      <c r="G701" s="67"/>
      <c r="H701" s="67"/>
      <c r="I701" s="36">
        <f t="shared" si="345"/>
        <v>277.5</v>
      </c>
      <c r="J701" s="36">
        <f t="shared" si="345"/>
        <v>0</v>
      </c>
      <c r="K701" s="36">
        <f t="shared" si="345"/>
        <v>277.5</v>
      </c>
      <c r="L701" s="36">
        <f t="shared" si="345"/>
        <v>0</v>
      </c>
      <c r="M701" s="36">
        <f t="shared" si="345"/>
        <v>277.5</v>
      </c>
      <c r="N701" s="36">
        <f t="shared" si="345"/>
        <v>0</v>
      </c>
    </row>
    <row r="702" spans="1:14" s="259" customFormat="1" ht="42.75">
      <c r="A702" s="124" t="s">
        <v>172</v>
      </c>
      <c r="B702" s="258" t="s">
        <v>25</v>
      </c>
      <c r="C702" s="93" t="s">
        <v>121</v>
      </c>
      <c r="D702" s="67" t="s">
        <v>173</v>
      </c>
      <c r="E702" s="67" t="s">
        <v>147</v>
      </c>
      <c r="F702" s="67" t="s">
        <v>148</v>
      </c>
      <c r="G702" s="67" t="s">
        <v>149</v>
      </c>
      <c r="H702" s="67"/>
      <c r="I702" s="36">
        <f t="shared" si="345"/>
        <v>277.5</v>
      </c>
      <c r="J702" s="36">
        <f t="shared" si="345"/>
        <v>0</v>
      </c>
      <c r="K702" s="36">
        <f t="shared" si="345"/>
        <v>277.5</v>
      </c>
      <c r="L702" s="36">
        <f t="shared" si="345"/>
        <v>0</v>
      </c>
      <c r="M702" s="36">
        <f t="shared" si="345"/>
        <v>277.5</v>
      </c>
      <c r="N702" s="36">
        <f t="shared" si="345"/>
        <v>0</v>
      </c>
    </row>
    <row r="703" spans="1:14" s="259" customFormat="1" ht="28.5">
      <c r="A703" s="121" t="s">
        <v>180</v>
      </c>
      <c r="B703" s="258" t="s">
        <v>25</v>
      </c>
      <c r="C703" s="93" t="s">
        <v>121</v>
      </c>
      <c r="D703" s="67" t="s">
        <v>173</v>
      </c>
      <c r="E703" s="67" t="s">
        <v>131</v>
      </c>
      <c r="F703" s="67" t="s">
        <v>148</v>
      </c>
      <c r="G703" s="67" t="s">
        <v>149</v>
      </c>
      <c r="H703" s="67"/>
      <c r="I703" s="36">
        <f t="shared" si="345"/>
        <v>277.5</v>
      </c>
      <c r="J703" s="36">
        <f t="shared" si="345"/>
        <v>0</v>
      </c>
      <c r="K703" s="36">
        <f t="shared" si="345"/>
        <v>277.5</v>
      </c>
      <c r="L703" s="36">
        <f t="shared" si="345"/>
        <v>0</v>
      </c>
      <c r="M703" s="36">
        <f t="shared" si="345"/>
        <v>277.5</v>
      </c>
      <c r="N703" s="36">
        <f t="shared" si="345"/>
        <v>0</v>
      </c>
    </row>
    <row r="704" spans="1:14" s="259" customFormat="1" ht="33" customHeight="1">
      <c r="A704" s="121" t="s">
        <v>181</v>
      </c>
      <c r="B704" s="258" t="s">
        <v>25</v>
      </c>
      <c r="C704" s="93" t="s">
        <v>121</v>
      </c>
      <c r="D704" s="67" t="s">
        <v>173</v>
      </c>
      <c r="E704" s="67" t="s">
        <v>131</v>
      </c>
      <c r="F704" s="67" t="s">
        <v>146</v>
      </c>
      <c r="G704" s="67" t="s">
        <v>149</v>
      </c>
      <c r="H704" s="67"/>
      <c r="I704" s="36">
        <f t="shared" si="345"/>
        <v>277.5</v>
      </c>
      <c r="J704" s="36">
        <f t="shared" si="345"/>
        <v>0</v>
      </c>
      <c r="K704" s="36">
        <f t="shared" si="345"/>
        <v>277.5</v>
      </c>
      <c r="L704" s="36">
        <f t="shared" si="345"/>
        <v>0</v>
      </c>
      <c r="M704" s="36">
        <f t="shared" si="345"/>
        <v>277.5</v>
      </c>
      <c r="N704" s="36">
        <f t="shared" si="345"/>
        <v>0</v>
      </c>
    </row>
    <row r="705" spans="1:14" s="259" customFormat="1" ht="15">
      <c r="A705" s="108" t="s">
        <v>182</v>
      </c>
      <c r="B705" s="261" t="s">
        <v>25</v>
      </c>
      <c r="C705" s="97" t="s">
        <v>121</v>
      </c>
      <c r="D705" s="96" t="s">
        <v>173</v>
      </c>
      <c r="E705" s="96" t="s">
        <v>131</v>
      </c>
      <c r="F705" s="96" t="s">
        <v>146</v>
      </c>
      <c r="G705" s="97" t="s">
        <v>183</v>
      </c>
      <c r="H705" s="114"/>
      <c r="I705" s="74">
        <f t="shared" si="345"/>
        <v>277.5</v>
      </c>
      <c r="J705" s="74">
        <f t="shared" si="345"/>
        <v>0</v>
      </c>
      <c r="K705" s="74">
        <f t="shared" si="345"/>
        <v>277.5</v>
      </c>
      <c r="L705" s="74">
        <f t="shared" si="345"/>
        <v>0</v>
      </c>
      <c r="M705" s="74">
        <f t="shared" si="345"/>
        <v>277.5</v>
      </c>
      <c r="N705" s="74">
        <f t="shared" si="345"/>
        <v>0</v>
      </c>
    </row>
    <row r="706" spans="1:14" s="259" customFormat="1" ht="15">
      <c r="A706" s="108" t="s">
        <v>682</v>
      </c>
      <c r="B706" s="261" t="s">
        <v>25</v>
      </c>
      <c r="C706" s="97" t="s">
        <v>121</v>
      </c>
      <c r="D706" s="96" t="s">
        <v>173</v>
      </c>
      <c r="E706" s="96" t="s">
        <v>131</v>
      </c>
      <c r="F706" s="96" t="s">
        <v>146</v>
      </c>
      <c r="G706" s="97" t="s">
        <v>183</v>
      </c>
      <c r="H706" s="114">
        <v>700</v>
      </c>
      <c r="I706" s="74">
        <v>277.5</v>
      </c>
      <c r="J706" s="74"/>
      <c r="K706" s="74">
        <v>277.5</v>
      </c>
      <c r="L706" s="74"/>
      <c r="M706" s="74">
        <v>277.5</v>
      </c>
      <c r="N706" s="74"/>
    </row>
    <row r="707" spans="1:14" s="259" customFormat="1" ht="28.5">
      <c r="A707" s="137" t="s">
        <v>484</v>
      </c>
      <c r="B707" s="258" t="s">
        <v>25</v>
      </c>
      <c r="C707" s="93" t="s">
        <v>123</v>
      </c>
      <c r="D707" s="67"/>
      <c r="E707" s="67"/>
      <c r="F707" s="67"/>
      <c r="G707" s="67"/>
      <c r="H707" s="67"/>
      <c r="I707" s="36">
        <f aca="true" t="shared" si="346" ref="I707:N707">I708+I716</f>
        <v>222206.1</v>
      </c>
      <c r="J707" s="36">
        <f t="shared" si="346"/>
        <v>163284.9</v>
      </c>
      <c r="K707" s="36">
        <f t="shared" si="346"/>
        <v>226085.5</v>
      </c>
      <c r="L707" s="36">
        <f t="shared" si="346"/>
        <v>169046.4</v>
      </c>
      <c r="M707" s="36">
        <f t="shared" si="346"/>
        <v>231827.7</v>
      </c>
      <c r="N707" s="36">
        <f t="shared" si="346"/>
        <v>174788.6</v>
      </c>
    </row>
    <row r="708" spans="1:14" s="259" customFormat="1" ht="33" customHeight="1">
      <c r="A708" s="137" t="s">
        <v>124</v>
      </c>
      <c r="B708" s="258" t="s">
        <v>25</v>
      </c>
      <c r="C708" s="93" t="s">
        <v>125</v>
      </c>
      <c r="D708" s="67"/>
      <c r="E708" s="67"/>
      <c r="F708" s="67"/>
      <c r="G708" s="67"/>
      <c r="H708" s="67"/>
      <c r="I708" s="36">
        <f aca="true" t="shared" si="347" ref="I708:N712">I709</f>
        <v>209824</v>
      </c>
      <c r="J708" s="36">
        <f t="shared" si="347"/>
        <v>163284.9</v>
      </c>
      <c r="K708" s="36">
        <f t="shared" si="347"/>
        <v>215585.5</v>
      </c>
      <c r="L708" s="36">
        <f t="shared" si="347"/>
        <v>169046.4</v>
      </c>
      <c r="M708" s="36">
        <f t="shared" si="347"/>
        <v>221327.7</v>
      </c>
      <c r="N708" s="36">
        <f t="shared" si="347"/>
        <v>174788.6</v>
      </c>
    </row>
    <row r="709" spans="1:14" s="259" customFormat="1" ht="42.75">
      <c r="A709" s="124" t="s">
        <v>172</v>
      </c>
      <c r="B709" s="258" t="s">
        <v>25</v>
      </c>
      <c r="C709" s="93" t="s">
        <v>125</v>
      </c>
      <c r="D709" s="67" t="s">
        <v>173</v>
      </c>
      <c r="E709" s="67" t="s">
        <v>147</v>
      </c>
      <c r="F709" s="67" t="s">
        <v>148</v>
      </c>
      <c r="G709" s="67" t="s">
        <v>149</v>
      </c>
      <c r="H709" s="67"/>
      <c r="I709" s="36">
        <f t="shared" si="347"/>
        <v>209824</v>
      </c>
      <c r="J709" s="36">
        <f t="shared" si="347"/>
        <v>163284.9</v>
      </c>
      <c r="K709" s="36">
        <f t="shared" si="347"/>
        <v>215585.5</v>
      </c>
      <c r="L709" s="36">
        <f t="shared" si="347"/>
        <v>169046.4</v>
      </c>
      <c r="M709" s="36">
        <f t="shared" si="347"/>
        <v>221327.7</v>
      </c>
      <c r="N709" s="36">
        <f t="shared" si="347"/>
        <v>174788.6</v>
      </c>
    </row>
    <row r="710" spans="1:14" s="259" customFormat="1" ht="48.75" customHeight="1">
      <c r="A710" s="121" t="s">
        <v>174</v>
      </c>
      <c r="B710" s="258" t="s">
        <v>25</v>
      </c>
      <c r="C710" s="93" t="s">
        <v>125</v>
      </c>
      <c r="D710" s="67" t="s">
        <v>173</v>
      </c>
      <c r="E710" s="67" t="s">
        <v>130</v>
      </c>
      <c r="F710" s="67" t="s">
        <v>148</v>
      </c>
      <c r="G710" s="67" t="s">
        <v>149</v>
      </c>
      <c r="H710" s="67"/>
      <c r="I710" s="36">
        <f t="shared" si="347"/>
        <v>209824</v>
      </c>
      <c r="J710" s="36">
        <f t="shared" si="347"/>
        <v>163284.9</v>
      </c>
      <c r="K710" s="36">
        <f t="shared" si="347"/>
        <v>215585.5</v>
      </c>
      <c r="L710" s="36">
        <f t="shared" si="347"/>
        <v>169046.4</v>
      </c>
      <c r="M710" s="36">
        <f t="shared" si="347"/>
        <v>221327.7</v>
      </c>
      <c r="N710" s="36">
        <f t="shared" si="347"/>
        <v>174788.6</v>
      </c>
    </row>
    <row r="711" spans="1:14" s="259" customFormat="1" ht="42.75">
      <c r="A711" s="122" t="s">
        <v>175</v>
      </c>
      <c r="B711" s="258" t="s">
        <v>25</v>
      </c>
      <c r="C711" s="93" t="s">
        <v>125</v>
      </c>
      <c r="D711" s="93" t="s">
        <v>173</v>
      </c>
      <c r="E711" s="93" t="s">
        <v>130</v>
      </c>
      <c r="F711" s="93" t="s">
        <v>146</v>
      </c>
      <c r="G711" s="93" t="s">
        <v>149</v>
      </c>
      <c r="H711" s="92"/>
      <c r="I711" s="36">
        <f aca="true" t="shared" si="348" ref="I711:N711">I712+I714</f>
        <v>209824</v>
      </c>
      <c r="J711" s="36">
        <f t="shared" si="348"/>
        <v>163284.9</v>
      </c>
      <c r="K711" s="36">
        <f t="shared" si="348"/>
        <v>215585.5</v>
      </c>
      <c r="L711" s="36">
        <f t="shared" si="348"/>
        <v>169046.4</v>
      </c>
      <c r="M711" s="36">
        <f t="shared" si="348"/>
        <v>221327.7</v>
      </c>
      <c r="N711" s="36">
        <f t="shared" si="348"/>
        <v>174788.6</v>
      </c>
    </row>
    <row r="712" spans="1:14" s="153" customFormat="1" ht="30">
      <c r="A712" s="108" t="s">
        <v>176</v>
      </c>
      <c r="B712" s="261" t="s">
        <v>25</v>
      </c>
      <c r="C712" s="97" t="s">
        <v>125</v>
      </c>
      <c r="D712" s="97" t="s">
        <v>173</v>
      </c>
      <c r="E712" s="97" t="s">
        <v>130</v>
      </c>
      <c r="F712" s="97" t="s">
        <v>146</v>
      </c>
      <c r="G712" s="97" t="s">
        <v>177</v>
      </c>
      <c r="H712" s="114"/>
      <c r="I712" s="74">
        <f t="shared" si="347"/>
        <v>46539.1</v>
      </c>
      <c r="J712" s="74">
        <f t="shared" si="347"/>
        <v>0</v>
      </c>
      <c r="K712" s="74">
        <f t="shared" si="347"/>
        <v>46539.1</v>
      </c>
      <c r="L712" s="74">
        <f t="shared" si="347"/>
        <v>0</v>
      </c>
      <c r="M712" s="74">
        <f t="shared" si="347"/>
        <v>46539.1</v>
      </c>
      <c r="N712" s="74">
        <f t="shared" si="347"/>
        <v>0</v>
      </c>
    </row>
    <row r="713" spans="1:14" s="153" customFormat="1" ht="15">
      <c r="A713" s="108" t="s">
        <v>677</v>
      </c>
      <c r="B713" s="261" t="s">
        <v>25</v>
      </c>
      <c r="C713" s="97" t="s">
        <v>125</v>
      </c>
      <c r="D713" s="97" t="s">
        <v>173</v>
      </c>
      <c r="E713" s="97" t="s">
        <v>130</v>
      </c>
      <c r="F713" s="97" t="s">
        <v>146</v>
      </c>
      <c r="G713" s="97" t="s">
        <v>177</v>
      </c>
      <c r="H713" s="114">
        <v>500</v>
      </c>
      <c r="I713" s="74">
        <v>46539.1</v>
      </c>
      <c r="J713" s="74"/>
      <c r="K713" s="74">
        <v>46539.1</v>
      </c>
      <c r="L713" s="74"/>
      <c r="M713" s="74">
        <v>46539.1</v>
      </c>
      <c r="N713" s="74"/>
    </row>
    <row r="714" spans="1:14" s="151" customFormat="1" ht="60">
      <c r="A714" s="108" t="s">
        <v>178</v>
      </c>
      <c r="B714" s="261" t="s">
        <v>25</v>
      </c>
      <c r="C714" s="97" t="s">
        <v>125</v>
      </c>
      <c r="D714" s="97" t="s">
        <v>173</v>
      </c>
      <c r="E714" s="97" t="s">
        <v>130</v>
      </c>
      <c r="F714" s="97" t="s">
        <v>146</v>
      </c>
      <c r="G714" s="97" t="s">
        <v>179</v>
      </c>
      <c r="H714" s="114"/>
      <c r="I714" s="74">
        <f aca="true" t="shared" si="349" ref="I714:N714">I715</f>
        <v>163284.9</v>
      </c>
      <c r="J714" s="74">
        <f t="shared" si="349"/>
        <v>163284.9</v>
      </c>
      <c r="K714" s="74">
        <f t="shared" si="349"/>
        <v>169046.4</v>
      </c>
      <c r="L714" s="74">
        <f t="shared" si="349"/>
        <v>169046.4</v>
      </c>
      <c r="M714" s="74">
        <f t="shared" si="349"/>
        <v>174788.6</v>
      </c>
      <c r="N714" s="74">
        <f t="shared" si="349"/>
        <v>174788.6</v>
      </c>
    </row>
    <row r="715" spans="1:14" s="259" customFormat="1" ht="15">
      <c r="A715" s="108" t="s">
        <v>677</v>
      </c>
      <c r="B715" s="261" t="s">
        <v>25</v>
      </c>
      <c r="C715" s="97" t="s">
        <v>125</v>
      </c>
      <c r="D715" s="97" t="s">
        <v>173</v>
      </c>
      <c r="E715" s="97" t="s">
        <v>130</v>
      </c>
      <c r="F715" s="97" t="s">
        <v>146</v>
      </c>
      <c r="G715" s="97" t="s">
        <v>179</v>
      </c>
      <c r="H715" s="114">
        <v>500</v>
      </c>
      <c r="I715" s="74">
        <v>163284.9</v>
      </c>
      <c r="J715" s="74">
        <v>163284.9</v>
      </c>
      <c r="K715" s="74">
        <v>169046.4</v>
      </c>
      <c r="L715" s="74">
        <v>169046.4</v>
      </c>
      <c r="M715" s="74">
        <v>174788.6</v>
      </c>
      <c r="N715" s="74">
        <v>174788.6</v>
      </c>
    </row>
    <row r="716" spans="1:14" s="260" customFormat="1" ht="15">
      <c r="A716" s="137" t="s">
        <v>126</v>
      </c>
      <c r="B716" s="258" t="s">
        <v>25</v>
      </c>
      <c r="C716" s="93" t="s">
        <v>127</v>
      </c>
      <c r="D716" s="134"/>
      <c r="E716" s="134"/>
      <c r="F716" s="134"/>
      <c r="G716" s="134"/>
      <c r="H716" s="92"/>
      <c r="I716" s="36">
        <f aca="true" t="shared" si="350" ref="I716:N718">I717</f>
        <v>12382.1</v>
      </c>
      <c r="J716" s="36">
        <f t="shared" si="350"/>
        <v>0</v>
      </c>
      <c r="K716" s="36">
        <f t="shared" si="350"/>
        <v>10500</v>
      </c>
      <c r="L716" s="36">
        <f t="shared" si="350"/>
        <v>0</v>
      </c>
      <c r="M716" s="36">
        <f t="shared" si="350"/>
        <v>10500</v>
      </c>
      <c r="N716" s="36">
        <f t="shared" si="350"/>
        <v>0</v>
      </c>
    </row>
    <row r="717" spans="1:14" s="260" customFormat="1" ht="15">
      <c r="A717" s="124" t="s">
        <v>419</v>
      </c>
      <c r="B717" s="258" t="s">
        <v>25</v>
      </c>
      <c r="C717" s="93" t="s">
        <v>127</v>
      </c>
      <c r="D717" s="93" t="s">
        <v>420</v>
      </c>
      <c r="E717" s="93" t="s">
        <v>147</v>
      </c>
      <c r="F717" s="93" t="s">
        <v>148</v>
      </c>
      <c r="G717" s="93" t="s">
        <v>149</v>
      </c>
      <c r="H717" s="92"/>
      <c r="I717" s="36">
        <f t="shared" si="350"/>
        <v>12382.1</v>
      </c>
      <c r="J717" s="36">
        <f t="shared" si="350"/>
        <v>0</v>
      </c>
      <c r="K717" s="36">
        <f t="shared" si="350"/>
        <v>10500</v>
      </c>
      <c r="L717" s="36">
        <f t="shared" si="350"/>
        <v>0</v>
      </c>
      <c r="M717" s="36">
        <f t="shared" si="350"/>
        <v>10500</v>
      </c>
      <c r="N717" s="36">
        <f t="shared" si="350"/>
        <v>0</v>
      </c>
    </row>
    <row r="718" spans="1:14" s="260" customFormat="1" ht="15">
      <c r="A718" s="121" t="s">
        <v>394</v>
      </c>
      <c r="B718" s="258" t="s">
        <v>25</v>
      </c>
      <c r="C718" s="93" t="s">
        <v>127</v>
      </c>
      <c r="D718" s="93" t="s">
        <v>420</v>
      </c>
      <c r="E718" s="93" t="s">
        <v>325</v>
      </c>
      <c r="F718" s="93" t="s">
        <v>148</v>
      </c>
      <c r="G718" s="93" t="s">
        <v>149</v>
      </c>
      <c r="H718" s="92"/>
      <c r="I718" s="36">
        <f t="shared" si="350"/>
        <v>12382.1</v>
      </c>
      <c r="J718" s="36">
        <f t="shared" si="350"/>
        <v>0</v>
      </c>
      <c r="K718" s="36">
        <f t="shared" si="350"/>
        <v>10500</v>
      </c>
      <c r="L718" s="36">
        <f t="shared" si="350"/>
        <v>0</v>
      </c>
      <c r="M718" s="36">
        <f t="shared" si="350"/>
        <v>10500</v>
      </c>
      <c r="N718" s="36">
        <f t="shared" si="350"/>
        <v>0</v>
      </c>
    </row>
    <row r="719" spans="1:14" s="259" customFormat="1" ht="14.25">
      <c r="A719" s="121" t="s">
        <v>394</v>
      </c>
      <c r="B719" s="258" t="s">
        <v>25</v>
      </c>
      <c r="C719" s="93" t="s">
        <v>127</v>
      </c>
      <c r="D719" s="93" t="s">
        <v>420</v>
      </c>
      <c r="E719" s="93" t="s">
        <v>325</v>
      </c>
      <c r="F719" s="93" t="s">
        <v>146</v>
      </c>
      <c r="G719" s="93" t="s">
        <v>149</v>
      </c>
      <c r="H719" s="92"/>
      <c r="I719" s="36">
        <f aca="true" t="shared" si="351" ref="I719:N719">I720+I722+I724+I728+I726</f>
        <v>12382.1</v>
      </c>
      <c r="J719" s="36">
        <f t="shared" si="351"/>
        <v>0</v>
      </c>
      <c r="K719" s="36">
        <f t="shared" si="351"/>
        <v>10500</v>
      </c>
      <c r="L719" s="36">
        <f t="shared" si="351"/>
        <v>0</v>
      </c>
      <c r="M719" s="36">
        <f t="shared" si="351"/>
        <v>10500</v>
      </c>
      <c r="N719" s="36">
        <f t="shared" si="351"/>
        <v>0</v>
      </c>
    </row>
    <row r="720" spans="1:14" s="260" customFormat="1" ht="45" hidden="1">
      <c r="A720" s="108" t="s">
        <v>454</v>
      </c>
      <c r="B720" s="261" t="s">
        <v>25</v>
      </c>
      <c r="C720" s="97" t="s">
        <v>127</v>
      </c>
      <c r="D720" s="97" t="s">
        <v>420</v>
      </c>
      <c r="E720" s="97" t="s">
        <v>325</v>
      </c>
      <c r="F720" s="97" t="s">
        <v>146</v>
      </c>
      <c r="G720" s="97" t="s">
        <v>455</v>
      </c>
      <c r="H720" s="114"/>
      <c r="I720" s="74">
        <f aca="true" t="shared" si="352" ref="I720:N720">I721</f>
        <v>0</v>
      </c>
      <c r="J720" s="74">
        <f t="shared" si="352"/>
        <v>0</v>
      </c>
      <c r="K720" s="74">
        <f t="shared" si="352"/>
        <v>0</v>
      </c>
      <c r="L720" s="74">
        <f t="shared" si="352"/>
        <v>0</v>
      </c>
      <c r="M720" s="74">
        <f t="shared" si="352"/>
        <v>0</v>
      </c>
      <c r="N720" s="74">
        <f t="shared" si="352"/>
        <v>0</v>
      </c>
    </row>
    <row r="721" spans="1:14" s="260" customFormat="1" ht="15" hidden="1">
      <c r="A721" s="112" t="s">
        <v>679</v>
      </c>
      <c r="B721" s="261" t="s">
        <v>25</v>
      </c>
      <c r="C721" s="97" t="s">
        <v>127</v>
      </c>
      <c r="D721" s="97" t="s">
        <v>420</v>
      </c>
      <c r="E721" s="97" t="s">
        <v>325</v>
      </c>
      <c r="F721" s="97" t="s">
        <v>146</v>
      </c>
      <c r="G721" s="97" t="s">
        <v>455</v>
      </c>
      <c r="H721" s="114">
        <v>500</v>
      </c>
      <c r="I721" s="263"/>
      <c r="J721" s="263"/>
      <c r="K721" s="74"/>
      <c r="L721" s="74"/>
      <c r="M721" s="74"/>
      <c r="N721" s="74"/>
    </row>
    <row r="722" spans="1:14" s="260" customFormat="1" ht="45">
      <c r="A722" s="112" t="s">
        <v>617</v>
      </c>
      <c r="B722" s="261" t="s">
        <v>25</v>
      </c>
      <c r="C722" s="97" t="s">
        <v>127</v>
      </c>
      <c r="D722" s="97" t="s">
        <v>420</v>
      </c>
      <c r="E722" s="97" t="s">
        <v>325</v>
      </c>
      <c r="F722" s="97" t="s">
        <v>146</v>
      </c>
      <c r="G722" s="97" t="s">
        <v>519</v>
      </c>
      <c r="H722" s="114"/>
      <c r="I722" s="74">
        <f aca="true" t="shared" si="353" ref="I722:N722">I723</f>
        <v>12382.1</v>
      </c>
      <c r="J722" s="74">
        <f t="shared" si="353"/>
        <v>0</v>
      </c>
      <c r="K722" s="74">
        <f t="shared" si="353"/>
        <v>10500</v>
      </c>
      <c r="L722" s="74">
        <f t="shared" si="353"/>
        <v>0</v>
      </c>
      <c r="M722" s="74">
        <f t="shared" si="353"/>
        <v>10500</v>
      </c>
      <c r="N722" s="74">
        <f t="shared" si="353"/>
        <v>0</v>
      </c>
    </row>
    <row r="723" spans="1:14" s="260" customFormat="1" ht="15">
      <c r="A723" s="112" t="s">
        <v>679</v>
      </c>
      <c r="B723" s="261" t="s">
        <v>25</v>
      </c>
      <c r="C723" s="97" t="s">
        <v>127</v>
      </c>
      <c r="D723" s="97" t="s">
        <v>420</v>
      </c>
      <c r="E723" s="97" t="s">
        <v>325</v>
      </c>
      <c r="F723" s="97" t="s">
        <v>146</v>
      </c>
      <c r="G723" s="97" t="s">
        <v>519</v>
      </c>
      <c r="H723" s="114">
        <v>500</v>
      </c>
      <c r="I723" s="74">
        <f>5000+7382.1</f>
        <v>12382.1</v>
      </c>
      <c r="J723" s="74"/>
      <c r="K723" s="74">
        <v>10500</v>
      </c>
      <c r="L723" s="74"/>
      <c r="M723" s="74">
        <v>10500</v>
      </c>
      <c r="N723" s="74"/>
    </row>
    <row r="724" spans="1:14" s="260" customFormat="1" ht="30" hidden="1">
      <c r="A724" s="112" t="s">
        <v>735</v>
      </c>
      <c r="B724" s="261" t="s">
        <v>25</v>
      </c>
      <c r="C724" s="97" t="s">
        <v>127</v>
      </c>
      <c r="D724" s="97" t="s">
        <v>420</v>
      </c>
      <c r="E724" s="97" t="s">
        <v>325</v>
      </c>
      <c r="F724" s="97" t="s">
        <v>146</v>
      </c>
      <c r="G724" s="97" t="s">
        <v>733</v>
      </c>
      <c r="H724" s="114"/>
      <c r="I724" s="74">
        <f aca="true" t="shared" si="354" ref="I724:N724">I725</f>
        <v>0</v>
      </c>
      <c r="J724" s="74">
        <f t="shared" si="354"/>
        <v>0</v>
      </c>
      <c r="K724" s="74">
        <f t="shared" si="354"/>
        <v>0</v>
      </c>
      <c r="L724" s="74">
        <f t="shared" si="354"/>
        <v>0</v>
      </c>
      <c r="M724" s="74">
        <f t="shared" si="354"/>
        <v>0</v>
      </c>
      <c r="N724" s="74">
        <f t="shared" si="354"/>
        <v>0</v>
      </c>
    </row>
    <row r="725" spans="1:14" s="260" customFormat="1" ht="15" hidden="1">
      <c r="A725" s="112" t="s">
        <v>679</v>
      </c>
      <c r="B725" s="261" t="s">
        <v>25</v>
      </c>
      <c r="C725" s="97" t="s">
        <v>127</v>
      </c>
      <c r="D725" s="97" t="s">
        <v>420</v>
      </c>
      <c r="E725" s="97" t="s">
        <v>325</v>
      </c>
      <c r="F725" s="97" t="s">
        <v>146</v>
      </c>
      <c r="G725" s="97" t="s">
        <v>733</v>
      </c>
      <c r="H725" s="114">
        <v>500</v>
      </c>
      <c r="I725" s="74"/>
      <c r="J725" s="74"/>
      <c r="K725" s="74"/>
      <c r="L725" s="74"/>
      <c r="M725" s="74"/>
      <c r="N725" s="74"/>
    </row>
    <row r="726" spans="1:14" s="260" customFormat="1" ht="60" hidden="1">
      <c r="A726" s="112" t="s">
        <v>1030</v>
      </c>
      <c r="B726" s="261" t="s">
        <v>25</v>
      </c>
      <c r="C726" s="97" t="s">
        <v>127</v>
      </c>
      <c r="D726" s="97" t="s">
        <v>420</v>
      </c>
      <c r="E726" s="97" t="s">
        <v>325</v>
      </c>
      <c r="F726" s="97" t="s">
        <v>146</v>
      </c>
      <c r="G726" s="97" t="s">
        <v>1029</v>
      </c>
      <c r="H726" s="114"/>
      <c r="I726" s="74">
        <f aca="true" t="shared" si="355" ref="I726:N726">I727</f>
        <v>0</v>
      </c>
      <c r="J726" s="74">
        <f t="shared" si="355"/>
        <v>0</v>
      </c>
      <c r="K726" s="74">
        <f t="shared" si="355"/>
        <v>0</v>
      </c>
      <c r="L726" s="74">
        <f t="shared" si="355"/>
        <v>0</v>
      </c>
      <c r="M726" s="74">
        <f t="shared" si="355"/>
        <v>0</v>
      </c>
      <c r="N726" s="74">
        <f t="shared" si="355"/>
        <v>0</v>
      </c>
    </row>
    <row r="727" spans="1:14" s="260" customFormat="1" ht="15" hidden="1">
      <c r="A727" s="112" t="s">
        <v>679</v>
      </c>
      <c r="B727" s="261" t="s">
        <v>25</v>
      </c>
      <c r="C727" s="97" t="s">
        <v>127</v>
      </c>
      <c r="D727" s="97" t="s">
        <v>420</v>
      </c>
      <c r="E727" s="97" t="s">
        <v>325</v>
      </c>
      <c r="F727" s="97" t="s">
        <v>146</v>
      </c>
      <c r="G727" s="97" t="s">
        <v>1029</v>
      </c>
      <c r="H727" s="114">
        <v>500</v>
      </c>
      <c r="I727" s="74"/>
      <c r="J727" s="74"/>
      <c r="K727" s="74"/>
      <c r="L727" s="74"/>
      <c r="M727" s="74"/>
      <c r="N727" s="74"/>
    </row>
    <row r="728" spans="1:14" s="260" customFormat="1" ht="18.75" customHeight="1" hidden="1">
      <c r="A728" s="112" t="s">
        <v>459</v>
      </c>
      <c r="B728" s="261" t="s">
        <v>25</v>
      </c>
      <c r="C728" s="97" t="s">
        <v>127</v>
      </c>
      <c r="D728" s="97" t="s">
        <v>420</v>
      </c>
      <c r="E728" s="97" t="s">
        <v>325</v>
      </c>
      <c r="F728" s="97" t="s">
        <v>146</v>
      </c>
      <c r="G728" s="97" t="s">
        <v>460</v>
      </c>
      <c r="H728" s="114"/>
      <c r="I728" s="74">
        <f aca="true" t="shared" si="356" ref="I728:N728">I729</f>
        <v>0</v>
      </c>
      <c r="J728" s="74">
        <f t="shared" si="356"/>
        <v>0</v>
      </c>
      <c r="K728" s="74">
        <f t="shared" si="356"/>
        <v>0</v>
      </c>
      <c r="L728" s="74">
        <f t="shared" si="356"/>
        <v>0</v>
      </c>
      <c r="M728" s="74">
        <f t="shared" si="356"/>
        <v>0</v>
      </c>
      <c r="N728" s="74">
        <f t="shared" si="356"/>
        <v>0</v>
      </c>
    </row>
    <row r="729" spans="1:14" s="260" customFormat="1" ht="19.5" customHeight="1" hidden="1">
      <c r="A729" s="112" t="s">
        <v>679</v>
      </c>
      <c r="B729" s="261" t="s">
        <v>25</v>
      </c>
      <c r="C729" s="97" t="s">
        <v>127</v>
      </c>
      <c r="D729" s="97" t="s">
        <v>420</v>
      </c>
      <c r="E729" s="97" t="s">
        <v>325</v>
      </c>
      <c r="F729" s="97" t="s">
        <v>146</v>
      </c>
      <c r="G729" s="97" t="s">
        <v>460</v>
      </c>
      <c r="H729" s="114">
        <v>500</v>
      </c>
      <c r="I729" s="263"/>
      <c r="J729" s="263"/>
      <c r="K729" s="74"/>
      <c r="L729" s="74"/>
      <c r="M729" s="74"/>
      <c r="N729" s="74"/>
    </row>
    <row r="730" spans="1:14" s="260" customFormat="1" ht="28.5">
      <c r="A730" s="124" t="s">
        <v>135</v>
      </c>
      <c r="B730" s="258" t="s">
        <v>28</v>
      </c>
      <c r="C730" s="93"/>
      <c r="D730" s="67"/>
      <c r="E730" s="67"/>
      <c r="F730" s="67"/>
      <c r="G730" s="67"/>
      <c r="H730" s="67"/>
      <c r="I730" s="36">
        <f aca="true" t="shared" si="357" ref="I730:N730">I731+I757</f>
        <v>16797</v>
      </c>
      <c r="J730" s="36">
        <f t="shared" si="357"/>
        <v>0</v>
      </c>
      <c r="K730" s="36">
        <f t="shared" si="357"/>
        <v>16924.600000000002</v>
      </c>
      <c r="L730" s="36">
        <f t="shared" si="357"/>
        <v>0</v>
      </c>
      <c r="M730" s="36">
        <f t="shared" si="357"/>
        <v>17769.2</v>
      </c>
      <c r="N730" s="36">
        <f t="shared" si="357"/>
        <v>0</v>
      </c>
    </row>
    <row r="731" spans="1:14" s="260" customFormat="1" ht="15">
      <c r="A731" s="124" t="s">
        <v>37</v>
      </c>
      <c r="B731" s="258" t="s">
        <v>28</v>
      </c>
      <c r="C731" s="93" t="s">
        <v>38</v>
      </c>
      <c r="D731" s="67"/>
      <c r="E731" s="67"/>
      <c r="F731" s="67"/>
      <c r="G731" s="67"/>
      <c r="H731" s="67"/>
      <c r="I731" s="36">
        <f aca="true" t="shared" si="358" ref="I731:N731">I732</f>
        <v>16489</v>
      </c>
      <c r="J731" s="36">
        <f t="shared" si="358"/>
        <v>0</v>
      </c>
      <c r="K731" s="36">
        <f t="shared" si="358"/>
        <v>16553.7</v>
      </c>
      <c r="L731" s="36">
        <f t="shared" si="358"/>
        <v>0</v>
      </c>
      <c r="M731" s="36">
        <f t="shared" si="358"/>
        <v>17211.600000000002</v>
      </c>
      <c r="N731" s="36">
        <f t="shared" si="358"/>
        <v>0</v>
      </c>
    </row>
    <row r="732" spans="1:14" ht="15">
      <c r="A732" s="124" t="s">
        <v>51</v>
      </c>
      <c r="B732" s="258" t="s">
        <v>28</v>
      </c>
      <c r="C732" s="93" t="s">
        <v>52</v>
      </c>
      <c r="D732" s="67"/>
      <c r="E732" s="67"/>
      <c r="F732" s="67"/>
      <c r="G732" s="67"/>
      <c r="H732" s="67"/>
      <c r="I732" s="36">
        <f aca="true" t="shared" si="359" ref="I732:N732">I733+I738+I749</f>
        <v>16489</v>
      </c>
      <c r="J732" s="36">
        <f t="shared" si="359"/>
        <v>0</v>
      </c>
      <c r="K732" s="36">
        <f t="shared" si="359"/>
        <v>16553.7</v>
      </c>
      <c r="L732" s="36">
        <f t="shared" si="359"/>
        <v>0</v>
      </c>
      <c r="M732" s="36">
        <f t="shared" si="359"/>
        <v>17211.600000000002</v>
      </c>
      <c r="N732" s="36">
        <f t="shared" si="359"/>
        <v>0</v>
      </c>
    </row>
    <row r="733" spans="1:14" ht="42.75">
      <c r="A733" s="278" t="s">
        <v>327</v>
      </c>
      <c r="B733" s="258" t="s">
        <v>28</v>
      </c>
      <c r="C733" s="93" t="s">
        <v>52</v>
      </c>
      <c r="D733" s="67" t="s">
        <v>297</v>
      </c>
      <c r="E733" s="67" t="s">
        <v>147</v>
      </c>
      <c r="F733" s="67" t="s">
        <v>148</v>
      </c>
      <c r="G733" s="67" t="s">
        <v>149</v>
      </c>
      <c r="H733" s="67"/>
      <c r="I733" s="36">
        <f aca="true" t="shared" si="360" ref="I733:N736">I734</f>
        <v>62.4</v>
      </c>
      <c r="J733" s="36">
        <f t="shared" si="360"/>
        <v>0</v>
      </c>
      <c r="K733" s="36">
        <f t="shared" si="360"/>
        <v>62.4</v>
      </c>
      <c r="L733" s="36">
        <f t="shared" si="360"/>
        <v>0</v>
      </c>
      <c r="M733" s="36">
        <f t="shared" si="360"/>
        <v>62.4</v>
      </c>
      <c r="N733" s="36">
        <f t="shared" si="360"/>
        <v>0</v>
      </c>
    </row>
    <row r="734" spans="1:14" ht="33" customHeight="1">
      <c r="A734" s="121" t="s">
        <v>764</v>
      </c>
      <c r="B734" s="258" t="s">
        <v>28</v>
      </c>
      <c r="C734" s="93" t="s">
        <v>52</v>
      </c>
      <c r="D734" s="67" t="s">
        <v>297</v>
      </c>
      <c r="E734" s="67" t="s">
        <v>133</v>
      </c>
      <c r="F734" s="67" t="s">
        <v>148</v>
      </c>
      <c r="G734" s="67" t="s">
        <v>149</v>
      </c>
      <c r="H734" s="67"/>
      <c r="I734" s="36">
        <f t="shared" si="360"/>
        <v>62.4</v>
      </c>
      <c r="J734" s="36">
        <f t="shared" si="360"/>
        <v>0</v>
      </c>
      <c r="K734" s="36">
        <f t="shared" si="360"/>
        <v>62.4</v>
      </c>
      <c r="L734" s="36">
        <f t="shared" si="360"/>
        <v>0</v>
      </c>
      <c r="M734" s="36">
        <f t="shared" si="360"/>
        <v>62.4</v>
      </c>
      <c r="N734" s="36">
        <f t="shared" si="360"/>
        <v>0</v>
      </c>
    </row>
    <row r="735" spans="1:14" s="266" customFormat="1" ht="28.5">
      <c r="A735" s="121" t="s">
        <v>765</v>
      </c>
      <c r="B735" s="258" t="s">
        <v>28</v>
      </c>
      <c r="C735" s="93" t="s">
        <v>52</v>
      </c>
      <c r="D735" s="67" t="s">
        <v>297</v>
      </c>
      <c r="E735" s="67" t="s">
        <v>133</v>
      </c>
      <c r="F735" s="67" t="s">
        <v>146</v>
      </c>
      <c r="G735" s="67" t="s">
        <v>149</v>
      </c>
      <c r="H735" s="67"/>
      <c r="I735" s="36">
        <f t="shared" si="360"/>
        <v>62.4</v>
      </c>
      <c r="J735" s="36">
        <f t="shared" si="360"/>
        <v>0</v>
      </c>
      <c r="K735" s="36">
        <f t="shared" si="360"/>
        <v>62.4</v>
      </c>
      <c r="L735" s="36">
        <f t="shared" si="360"/>
        <v>0</v>
      </c>
      <c r="M735" s="36">
        <f t="shared" si="360"/>
        <v>62.4</v>
      </c>
      <c r="N735" s="36">
        <f t="shared" si="360"/>
        <v>0</v>
      </c>
    </row>
    <row r="736" spans="1:14" ht="30">
      <c r="A736" s="112" t="s">
        <v>339</v>
      </c>
      <c r="B736" s="261" t="s">
        <v>28</v>
      </c>
      <c r="C736" s="97" t="s">
        <v>52</v>
      </c>
      <c r="D736" s="96" t="s">
        <v>297</v>
      </c>
      <c r="E736" s="96" t="s">
        <v>133</v>
      </c>
      <c r="F736" s="96" t="s">
        <v>146</v>
      </c>
      <c r="G736" s="96" t="s">
        <v>340</v>
      </c>
      <c r="H736" s="96"/>
      <c r="I736" s="74">
        <f t="shared" si="360"/>
        <v>62.4</v>
      </c>
      <c r="J736" s="74">
        <f t="shared" si="360"/>
        <v>0</v>
      </c>
      <c r="K736" s="74">
        <f t="shared" si="360"/>
        <v>62.4</v>
      </c>
      <c r="L736" s="74">
        <f t="shared" si="360"/>
        <v>0</v>
      </c>
      <c r="M736" s="74">
        <f t="shared" si="360"/>
        <v>62.4</v>
      </c>
      <c r="N736" s="74">
        <f t="shared" si="360"/>
        <v>0</v>
      </c>
    </row>
    <row r="737" spans="1:14" ht="30">
      <c r="A737" s="108" t="s">
        <v>670</v>
      </c>
      <c r="B737" s="261" t="s">
        <v>28</v>
      </c>
      <c r="C737" s="97" t="s">
        <v>52</v>
      </c>
      <c r="D737" s="96" t="s">
        <v>297</v>
      </c>
      <c r="E737" s="96" t="s">
        <v>133</v>
      </c>
      <c r="F737" s="96" t="s">
        <v>146</v>
      </c>
      <c r="G737" s="96" t="s">
        <v>340</v>
      </c>
      <c r="H737" s="96" t="s">
        <v>669</v>
      </c>
      <c r="I737" s="74">
        <v>62.4</v>
      </c>
      <c r="J737" s="74"/>
      <c r="K737" s="74">
        <v>62.4</v>
      </c>
      <c r="L737" s="74"/>
      <c r="M737" s="74">
        <v>62.4</v>
      </c>
      <c r="N737" s="74"/>
    </row>
    <row r="738" spans="1:14" s="260" customFormat="1" ht="28.5">
      <c r="A738" s="124" t="s">
        <v>391</v>
      </c>
      <c r="B738" s="258" t="s">
        <v>28</v>
      </c>
      <c r="C738" s="93" t="s">
        <v>52</v>
      </c>
      <c r="D738" s="93" t="s">
        <v>392</v>
      </c>
      <c r="E738" s="93" t="s">
        <v>147</v>
      </c>
      <c r="F738" s="93" t="s">
        <v>148</v>
      </c>
      <c r="G738" s="93" t="s">
        <v>149</v>
      </c>
      <c r="H738" s="92"/>
      <c r="I738" s="36">
        <f aca="true" t="shared" si="361" ref="I738:N739">I739</f>
        <v>16176.6</v>
      </c>
      <c r="J738" s="36">
        <f t="shared" si="361"/>
        <v>0</v>
      </c>
      <c r="K738" s="36">
        <f t="shared" si="361"/>
        <v>16281</v>
      </c>
      <c r="L738" s="36">
        <f t="shared" si="361"/>
        <v>0</v>
      </c>
      <c r="M738" s="36">
        <f t="shared" si="361"/>
        <v>16938.9</v>
      </c>
      <c r="N738" s="36">
        <f t="shared" si="361"/>
        <v>0</v>
      </c>
    </row>
    <row r="739" spans="1:14" s="260" customFormat="1" ht="28.5">
      <c r="A739" s="121" t="s">
        <v>477</v>
      </c>
      <c r="B739" s="258" t="s">
        <v>28</v>
      </c>
      <c r="C739" s="93" t="s">
        <v>52</v>
      </c>
      <c r="D739" s="67" t="s">
        <v>392</v>
      </c>
      <c r="E739" s="67" t="s">
        <v>133</v>
      </c>
      <c r="F739" s="67" t="s">
        <v>148</v>
      </c>
      <c r="G739" s="67" t="s">
        <v>149</v>
      </c>
      <c r="H739" s="67"/>
      <c r="I739" s="36">
        <f t="shared" si="361"/>
        <v>16176.6</v>
      </c>
      <c r="J739" s="36">
        <f t="shared" si="361"/>
        <v>0</v>
      </c>
      <c r="K739" s="36">
        <f t="shared" si="361"/>
        <v>16281</v>
      </c>
      <c r="L739" s="36">
        <f t="shared" si="361"/>
        <v>0</v>
      </c>
      <c r="M739" s="36">
        <f t="shared" si="361"/>
        <v>16938.9</v>
      </c>
      <c r="N739" s="36">
        <f t="shared" si="361"/>
        <v>0</v>
      </c>
    </row>
    <row r="740" spans="1:14" s="259" customFormat="1" ht="14.25">
      <c r="A740" s="122" t="s">
        <v>394</v>
      </c>
      <c r="B740" s="258" t="s">
        <v>28</v>
      </c>
      <c r="C740" s="93" t="s">
        <v>52</v>
      </c>
      <c r="D740" s="93" t="s">
        <v>392</v>
      </c>
      <c r="E740" s="93" t="s">
        <v>133</v>
      </c>
      <c r="F740" s="93" t="s">
        <v>146</v>
      </c>
      <c r="G740" s="93" t="s">
        <v>149</v>
      </c>
      <c r="H740" s="92"/>
      <c r="I740" s="36">
        <f aca="true" t="shared" si="362" ref="I740:N740">I741+I747+I745</f>
        <v>16176.6</v>
      </c>
      <c r="J740" s="36">
        <f t="shared" si="362"/>
        <v>0</v>
      </c>
      <c r="K740" s="36">
        <f t="shared" si="362"/>
        <v>16281</v>
      </c>
      <c r="L740" s="36">
        <f t="shared" si="362"/>
        <v>0</v>
      </c>
      <c r="M740" s="36">
        <f t="shared" si="362"/>
        <v>16938.9</v>
      </c>
      <c r="N740" s="36">
        <f t="shared" si="362"/>
        <v>0</v>
      </c>
    </row>
    <row r="741" spans="1:14" ht="15">
      <c r="A741" s="108" t="s">
        <v>395</v>
      </c>
      <c r="B741" s="261" t="s">
        <v>28</v>
      </c>
      <c r="C741" s="97" t="s">
        <v>52</v>
      </c>
      <c r="D741" s="97" t="s">
        <v>392</v>
      </c>
      <c r="E741" s="97" t="s">
        <v>133</v>
      </c>
      <c r="F741" s="97" t="s">
        <v>146</v>
      </c>
      <c r="G741" s="97" t="s">
        <v>396</v>
      </c>
      <c r="H741" s="114"/>
      <c r="I741" s="74">
        <f aca="true" t="shared" si="363" ref="I741:N741">I742+I743+I744</f>
        <v>16176.6</v>
      </c>
      <c r="J741" s="74">
        <f t="shared" si="363"/>
        <v>0</v>
      </c>
      <c r="K741" s="74">
        <f t="shared" si="363"/>
        <v>16281</v>
      </c>
      <c r="L741" s="74">
        <f t="shared" si="363"/>
        <v>0</v>
      </c>
      <c r="M741" s="74">
        <f t="shared" si="363"/>
        <v>16938.9</v>
      </c>
      <c r="N741" s="74">
        <f t="shared" si="363"/>
        <v>0</v>
      </c>
    </row>
    <row r="742" spans="1:14" ht="60">
      <c r="A742" s="108" t="s">
        <v>667</v>
      </c>
      <c r="B742" s="261" t="s">
        <v>28</v>
      </c>
      <c r="C742" s="97" t="s">
        <v>52</v>
      </c>
      <c r="D742" s="97" t="s">
        <v>392</v>
      </c>
      <c r="E742" s="97" t="s">
        <v>133</v>
      </c>
      <c r="F742" s="97" t="s">
        <v>146</v>
      </c>
      <c r="G742" s="97" t="s">
        <v>396</v>
      </c>
      <c r="H742" s="114">
        <v>100</v>
      </c>
      <c r="I742" s="74">
        <f>15080.5+490.9</f>
        <v>15571.4</v>
      </c>
      <c r="J742" s="74"/>
      <c r="K742" s="74">
        <v>15675.8</v>
      </c>
      <c r="L742" s="74"/>
      <c r="M742" s="74">
        <f>15540+793.7</f>
        <v>16333.7</v>
      </c>
      <c r="N742" s="74"/>
    </row>
    <row r="743" spans="1:14" ht="30">
      <c r="A743" s="108" t="s">
        <v>670</v>
      </c>
      <c r="B743" s="261" t="s">
        <v>28</v>
      </c>
      <c r="C743" s="97" t="s">
        <v>52</v>
      </c>
      <c r="D743" s="97" t="s">
        <v>392</v>
      </c>
      <c r="E743" s="97" t="s">
        <v>133</v>
      </c>
      <c r="F743" s="97" t="s">
        <v>146</v>
      </c>
      <c r="G743" s="97" t="s">
        <v>396</v>
      </c>
      <c r="H743" s="114">
        <v>200</v>
      </c>
      <c r="I743" s="74">
        <f>348.8+256.4</f>
        <v>605.2</v>
      </c>
      <c r="J743" s="74"/>
      <c r="K743" s="74">
        <f>348.8+256.4</f>
        <v>605.2</v>
      </c>
      <c r="L743" s="74"/>
      <c r="M743" s="74">
        <f>348.8+256.4</f>
        <v>605.2</v>
      </c>
      <c r="N743" s="74"/>
    </row>
    <row r="744" spans="1:14" ht="15" hidden="1">
      <c r="A744" s="108" t="s">
        <v>671</v>
      </c>
      <c r="B744" s="261" t="s">
        <v>28</v>
      </c>
      <c r="C744" s="97" t="s">
        <v>52</v>
      </c>
      <c r="D744" s="97" t="s">
        <v>392</v>
      </c>
      <c r="E744" s="97" t="s">
        <v>133</v>
      </c>
      <c r="F744" s="97" t="s">
        <v>146</v>
      </c>
      <c r="G744" s="97" t="s">
        <v>396</v>
      </c>
      <c r="H744" s="114">
        <v>800</v>
      </c>
      <c r="I744" s="74"/>
      <c r="J744" s="74"/>
      <c r="K744" s="74"/>
      <c r="L744" s="74"/>
      <c r="M744" s="74"/>
      <c r="N744" s="74"/>
    </row>
    <row r="745" spans="1:14" ht="45" hidden="1">
      <c r="A745" s="108" t="s">
        <v>969</v>
      </c>
      <c r="B745" s="261">
        <v>112</v>
      </c>
      <c r="C745" s="97" t="s">
        <v>52</v>
      </c>
      <c r="D745" s="97" t="s">
        <v>392</v>
      </c>
      <c r="E745" s="97" t="s">
        <v>133</v>
      </c>
      <c r="F745" s="97" t="s">
        <v>146</v>
      </c>
      <c r="G745" s="97" t="s">
        <v>970</v>
      </c>
      <c r="H745" s="114"/>
      <c r="I745" s="74">
        <f aca="true" t="shared" si="364" ref="I745:N745">I746</f>
        <v>0</v>
      </c>
      <c r="J745" s="74">
        <f t="shared" si="364"/>
        <v>0</v>
      </c>
      <c r="K745" s="74">
        <f t="shared" si="364"/>
        <v>0</v>
      </c>
      <c r="L745" s="74">
        <f t="shared" si="364"/>
        <v>0</v>
      </c>
      <c r="M745" s="74">
        <f t="shared" si="364"/>
        <v>0</v>
      </c>
      <c r="N745" s="74">
        <f t="shared" si="364"/>
        <v>0</v>
      </c>
    </row>
    <row r="746" spans="1:14" ht="30" hidden="1">
      <c r="A746" s="108" t="s">
        <v>670</v>
      </c>
      <c r="B746" s="261">
        <v>112</v>
      </c>
      <c r="C746" s="97" t="s">
        <v>52</v>
      </c>
      <c r="D746" s="97" t="s">
        <v>392</v>
      </c>
      <c r="E746" s="97" t="s">
        <v>133</v>
      </c>
      <c r="F746" s="97" t="s">
        <v>146</v>
      </c>
      <c r="G746" s="97" t="s">
        <v>970</v>
      </c>
      <c r="H746" s="114">
        <v>200</v>
      </c>
      <c r="I746" s="74"/>
      <c r="J746" s="74"/>
      <c r="K746" s="74"/>
      <c r="L746" s="74"/>
      <c r="M746" s="74"/>
      <c r="N746" s="74"/>
    </row>
    <row r="747" spans="1:14" ht="30" hidden="1">
      <c r="A747" s="106" t="s">
        <v>412</v>
      </c>
      <c r="B747" s="261">
        <v>112</v>
      </c>
      <c r="C747" s="97" t="s">
        <v>52</v>
      </c>
      <c r="D747" s="97" t="s">
        <v>392</v>
      </c>
      <c r="E747" s="97" t="s">
        <v>133</v>
      </c>
      <c r="F747" s="97" t="s">
        <v>146</v>
      </c>
      <c r="G747" s="97" t="s">
        <v>413</v>
      </c>
      <c r="H747" s="114"/>
      <c r="I747" s="74">
        <f aca="true" t="shared" si="365" ref="I747:N747">I748</f>
        <v>0</v>
      </c>
      <c r="J747" s="74">
        <f t="shared" si="365"/>
        <v>0</v>
      </c>
      <c r="K747" s="74">
        <f t="shared" si="365"/>
        <v>0</v>
      </c>
      <c r="L747" s="74">
        <f t="shared" si="365"/>
        <v>0</v>
      </c>
      <c r="M747" s="74">
        <f t="shared" si="365"/>
        <v>0</v>
      </c>
      <c r="N747" s="74">
        <f t="shared" si="365"/>
        <v>0</v>
      </c>
    </row>
    <row r="748" spans="1:14" ht="60" hidden="1">
      <c r="A748" s="106" t="s">
        <v>667</v>
      </c>
      <c r="B748" s="261">
        <v>112</v>
      </c>
      <c r="C748" s="97" t="s">
        <v>52</v>
      </c>
      <c r="D748" s="97" t="s">
        <v>392</v>
      </c>
      <c r="E748" s="97" t="s">
        <v>133</v>
      </c>
      <c r="F748" s="97" t="s">
        <v>146</v>
      </c>
      <c r="G748" s="97" t="s">
        <v>413</v>
      </c>
      <c r="H748" s="114">
        <v>100</v>
      </c>
      <c r="I748" s="74">
        <f>524.1-524.1</f>
        <v>0</v>
      </c>
      <c r="J748" s="74"/>
      <c r="K748" s="74">
        <f>524.1-524.1</f>
        <v>0</v>
      </c>
      <c r="L748" s="74"/>
      <c r="M748" s="74">
        <f>524.1-524.1</f>
        <v>0</v>
      </c>
      <c r="N748" s="74"/>
    </row>
    <row r="749" spans="1:14" s="260" customFormat="1" ht="15">
      <c r="A749" s="124" t="s">
        <v>419</v>
      </c>
      <c r="B749" s="258" t="s">
        <v>28</v>
      </c>
      <c r="C749" s="93" t="s">
        <v>52</v>
      </c>
      <c r="D749" s="93" t="s">
        <v>420</v>
      </c>
      <c r="E749" s="93" t="s">
        <v>147</v>
      </c>
      <c r="F749" s="93" t="s">
        <v>148</v>
      </c>
      <c r="G749" s="93" t="s">
        <v>149</v>
      </c>
      <c r="H749" s="92"/>
      <c r="I749" s="36">
        <f aca="true" t="shared" si="366" ref="I749:N750">I750</f>
        <v>250</v>
      </c>
      <c r="J749" s="36">
        <f t="shared" si="366"/>
        <v>0</v>
      </c>
      <c r="K749" s="36">
        <f t="shared" si="366"/>
        <v>210.3</v>
      </c>
      <c r="L749" s="36">
        <f t="shared" si="366"/>
        <v>0</v>
      </c>
      <c r="M749" s="36">
        <f t="shared" si="366"/>
        <v>210.3</v>
      </c>
      <c r="N749" s="36">
        <f t="shared" si="366"/>
        <v>0</v>
      </c>
    </row>
    <row r="750" spans="1:14" s="260" customFormat="1" ht="15">
      <c r="A750" s="121" t="s">
        <v>394</v>
      </c>
      <c r="B750" s="258" t="s">
        <v>28</v>
      </c>
      <c r="C750" s="93" t="s">
        <v>52</v>
      </c>
      <c r="D750" s="67" t="s">
        <v>420</v>
      </c>
      <c r="E750" s="67" t="s">
        <v>325</v>
      </c>
      <c r="F750" s="67" t="s">
        <v>148</v>
      </c>
      <c r="G750" s="67" t="s">
        <v>149</v>
      </c>
      <c r="H750" s="67"/>
      <c r="I750" s="36">
        <f t="shared" si="366"/>
        <v>250</v>
      </c>
      <c r="J750" s="36">
        <f t="shared" si="366"/>
        <v>0</v>
      </c>
      <c r="K750" s="36">
        <f t="shared" si="366"/>
        <v>210.3</v>
      </c>
      <c r="L750" s="36">
        <f t="shared" si="366"/>
        <v>0</v>
      </c>
      <c r="M750" s="36">
        <f t="shared" si="366"/>
        <v>210.3</v>
      </c>
      <c r="N750" s="36">
        <f t="shared" si="366"/>
        <v>0</v>
      </c>
    </row>
    <row r="751" spans="1:14" s="266" customFormat="1" ht="14.25">
      <c r="A751" s="122" t="s">
        <v>394</v>
      </c>
      <c r="B751" s="258" t="s">
        <v>28</v>
      </c>
      <c r="C751" s="93" t="s">
        <v>52</v>
      </c>
      <c r="D751" s="93" t="s">
        <v>420</v>
      </c>
      <c r="E751" s="93" t="s">
        <v>325</v>
      </c>
      <c r="F751" s="93" t="s">
        <v>146</v>
      </c>
      <c r="G751" s="93" t="s">
        <v>149</v>
      </c>
      <c r="H751" s="92"/>
      <c r="I751" s="36">
        <f aca="true" t="shared" si="367" ref="I751:N751">I752+I754</f>
        <v>250</v>
      </c>
      <c r="J751" s="36">
        <f t="shared" si="367"/>
        <v>0</v>
      </c>
      <c r="K751" s="36">
        <f t="shared" si="367"/>
        <v>210.3</v>
      </c>
      <c r="L751" s="36">
        <f t="shared" si="367"/>
        <v>0</v>
      </c>
      <c r="M751" s="36">
        <f t="shared" si="367"/>
        <v>210.3</v>
      </c>
      <c r="N751" s="36">
        <f t="shared" si="367"/>
        <v>0</v>
      </c>
    </row>
    <row r="752" spans="1:14" ht="30">
      <c r="A752" s="108" t="s">
        <v>427</v>
      </c>
      <c r="B752" s="261" t="s">
        <v>28</v>
      </c>
      <c r="C752" s="97" t="s">
        <v>52</v>
      </c>
      <c r="D752" s="97" t="s">
        <v>420</v>
      </c>
      <c r="E752" s="97" t="s">
        <v>325</v>
      </c>
      <c r="F752" s="97" t="s">
        <v>146</v>
      </c>
      <c r="G752" s="97" t="s">
        <v>428</v>
      </c>
      <c r="H752" s="114"/>
      <c r="I752" s="74">
        <f aca="true" t="shared" si="368" ref="I752:N752">I753</f>
        <v>250</v>
      </c>
      <c r="J752" s="74">
        <f t="shared" si="368"/>
        <v>0</v>
      </c>
      <c r="K752" s="74">
        <f t="shared" si="368"/>
        <v>210.3</v>
      </c>
      <c r="L752" s="74">
        <f t="shared" si="368"/>
        <v>0</v>
      </c>
      <c r="M752" s="74">
        <f t="shared" si="368"/>
        <v>210.3</v>
      </c>
      <c r="N752" s="74">
        <f t="shared" si="368"/>
        <v>0</v>
      </c>
    </row>
    <row r="753" spans="1:14" ht="30">
      <c r="A753" s="108" t="s">
        <v>670</v>
      </c>
      <c r="B753" s="261" t="s">
        <v>28</v>
      </c>
      <c r="C753" s="97" t="s">
        <v>52</v>
      </c>
      <c r="D753" s="97" t="s">
        <v>420</v>
      </c>
      <c r="E753" s="97" t="s">
        <v>325</v>
      </c>
      <c r="F753" s="97" t="s">
        <v>146</v>
      </c>
      <c r="G753" s="97" t="s">
        <v>428</v>
      </c>
      <c r="H753" s="114">
        <v>200</v>
      </c>
      <c r="I753" s="74">
        <f>300-50</f>
        <v>250</v>
      </c>
      <c r="J753" s="74"/>
      <c r="K753" s="74">
        <v>210.3</v>
      </c>
      <c r="L753" s="74"/>
      <c r="M753" s="74">
        <v>210.3</v>
      </c>
      <c r="N753" s="74"/>
    </row>
    <row r="754" spans="1:14" ht="15" hidden="1">
      <c r="A754" s="108" t="s">
        <v>485</v>
      </c>
      <c r="B754" s="261" t="s">
        <v>28</v>
      </c>
      <c r="C754" s="97" t="s">
        <v>52</v>
      </c>
      <c r="D754" s="97" t="s">
        <v>420</v>
      </c>
      <c r="E754" s="97" t="s">
        <v>325</v>
      </c>
      <c r="F754" s="97" t="s">
        <v>146</v>
      </c>
      <c r="G754" s="97" t="s">
        <v>430</v>
      </c>
      <c r="H754" s="114"/>
      <c r="I754" s="74">
        <f aca="true" t="shared" si="369" ref="I754:N754">I755+I756</f>
        <v>0</v>
      </c>
      <c r="J754" s="74">
        <f t="shared" si="369"/>
        <v>0</v>
      </c>
      <c r="K754" s="74">
        <f t="shared" si="369"/>
        <v>0</v>
      </c>
      <c r="L754" s="74">
        <f t="shared" si="369"/>
        <v>0</v>
      </c>
      <c r="M754" s="74">
        <f t="shared" si="369"/>
        <v>0</v>
      </c>
      <c r="N754" s="74">
        <f t="shared" si="369"/>
        <v>0</v>
      </c>
    </row>
    <row r="755" spans="1:14" ht="30" hidden="1">
      <c r="A755" s="108" t="s">
        <v>670</v>
      </c>
      <c r="B755" s="261" t="s">
        <v>28</v>
      </c>
      <c r="C755" s="97" t="s">
        <v>52</v>
      </c>
      <c r="D755" s="97" t="s">
        <v>420</v>
      </c>
      <c r="E755" s="97" t="s">
        <v>325</v>
      </c>
      <c r="F755" s="97" t="s">
        <v>146</v>
      </c>
      <c r="G755" s="97" t="s">
        <v>430</v>
      </c>
      <c r="H755" s="114">
        <v>200</v>
      </c>
      <c r="I755" s="74"/>
      <c r="J755" s="74"/>
      <c r="K755" s="74"/>
      <c r="L755" s="74"/>
      <c r="M755" s="74"/>
      <c r="N755" s="74"/>
    </row>
    <row r="756" spans="1:14" ht="15" hidden="1">
      <c r="A756" s="108" t="s">
        <v>671</v>
      </c>
      <c r="B756" s="261" t="s">
        <v>28</v>
      </c>
      <c r="C756" s="97" t="s">
        <v>52</v>
      </c>
      <c r="D756" s="97" t="s">
        <v>420</v>
      </c>
      <c r="E756" s="97" t="s">
        <v>325</v>
      </c>
      <c r="F756" s="97" t="s">
        <v>146</v>
      </c>
      <c r="G756" s="97" t="s">
        <v>430</v>
      </c>
      <c r="H756" s="114">
        <v>800</v>
      </c>
      <c r="I756" s="249"/>
      <c r="J756" s="249"/>
      <c r="K756" s="74"/>
      <c r="L756" s="74"/>
      <c r="M756" s="74"/>
      <c r="N756" s="74"/>
    </row>
    <row r="757" spans="1:14" ht="15">
      <c r="A757" s="124" t="s">
        <v>56</v>
      </c>
      <c r="B757" s="258">
        <v>112</v>
      </c>
      <c r="C757" s="93" t="s">
        <v>57</v>
      </c>
      <c r="D757" s="93"/>
      <c r="E757" s="93"/>
      <c r="F757" s="93"/>
      <c r="G757" s="93"/>
      <c r="H757" s="92"/>
      <c r="I757" s="36">
        <f aca="true" t="shared" si="370" ref="I757:N757">I758+I764</f>
        <v>308</v>
      </c>
      <c r="J757" s="36">
        <f t="shared" si="370"/>
        <v>0</v>
      </c>
      <c r="K757" s="36">
        <f t="shared" si="370"/>
        <v>370.9</v>
      </c>
      <c r="L757" s="36">
        <f t="shared" si="370"/>
        <v>0</v>
      </c>
      <c r="M757" s="36">
        <f t="shared" si="370"/>
        <v>557.6</v>
      </c>
      <c r="N757" s="36">
        <f t="shared" si="370"/>
        <v>0</v>
      </c>
    </row>
    <row r="758" spans="1:14" ht="15">
      <c r="A758" s="122" t="s">
        <v>62</v>
      </c>
      <c r="B758" s="258">
        <v>112</v>
      </c>
      <c r="C758" s="93" t="s">
        <v>63</v>
      </c>
      <c r="D758" s="93"/>
      <c r="E758" s="93"/>
      <c r="F758" s="93"/>
      <c r="G758" s="93"/>
      <c r="H758" s="92"/>
      <c r="I758" s="36">
        <f aca="true" t="shared" si="371" ref="I758:N762">I759</f>
        <v>100</v>
      </c>
      <c r="J758" s="36">
        <f t="shared" si="371"/>
        <v>0</v>
      </c>
      <c r="K758" s="36">
        <f t="shared" si="371"/>
        <v>100</v>
      </c>
      <c r="L758" s="36">
        <f t="shared" si="371"/>
        <v>0</v>
      </c>
      <c r="M758" s="36">
        <f t="shared" si="371"/>
        <v>400</v>
      </c>
      <c r="N758" s="36">
        <f t="shared" si="371"/>
        <v>0</v>
      </c>
    </row>
    <row r="759" spans="1:14" s="266" customFormat="1" ht="71.25">
      <c r="A759" s="124" t="s">
        <v>821</v>
      </c>
      <c r="B759" s="258">
        <v>112</v>
      </c>
      <c r="C759" s="93" t="s">
        <v>63</v>
      </c>
      <c r="D759" s="93" t="s">
        <v>146</v>
      </c>
      <c r="E759" s="93" t="s">
        <v>147</v>
      </c>
      <c r="F759" s="93" t="s">
        <v>148</v>
      </c>
      <c r="G759" s="93" t="s">
        <v>149</v>
      </c>
      <c r="H759" s="92"/>
      <c r="I759" s="36">
        <f t="shared" si="371"/>
        <v>100</v>
      </c>
      <c r="J759" s="36">
        <f t="shared" si="371"/>
        <v>0</v>
      </c>
      <c r="K759" s="36">
        <f t="shared" si="371"/>
        <v>100</v>
      </c>
      <c r="L759" s="36">
        <f t="shared" si="371"/>
        <v>0</v>
      </c>
      <c r="M759" s="36">
        <f t="shared" si="371"/>
        <v>400</v>
      </c>
      <c r="N759" s="36">
        <f t="shared" si="371"/>
        <v>0</v>
      </c>
    </row>
    <row r="760" spans="1:14" s="266" customFormat="1" ht="28.5">
      <c r="A760" s="121" t="s">
        <v>822</v>
      </c>
      <c r="B760" s="258">
        <v>112</v>
      </c>
      <c r="C760" s="93" t="s">
        <v>63</v>
      </c>
      <c r="D760" s="93" t="s">
        <v>146</v>
      </c>
      <c r="E760" s="93" t="s">
        <v>134</v>
      </c>
      <c r="F760" s="93" t="s">
        <v>148</v>
      </c>
      <c r="G760" s="93" t="s">
        <v>149</v>
      </c>
      <c r="H760" s="92"/>
      <c r="I760" s="36">
        <f t="shared" si="371"/>
        <v>100</v>
      </c>
      <c r="J760" s="36">
        <f t="shared" si="371"/>
        <v>0</v>
      </c>
      <c r="K760" s="36">
        <f t="shared" si="371"/>
        <v>100</v>
      </c>
      <c r="L760" s="36">
        <f t="shared" si="371"/>
        <v>0</v>
      </c>
      <c r="M760" s="36">
        <f t="shared" si="371"/>
        <v>400</v>
      </c>
      <c r="N760" s="36">
        <f t="shared" si="371"/>
        <v>0</v>
      </c>
    </row>
    <row r="761" spans="1:14" s="266" customFormat="1" ht="28.5">
      <c r="A761" s="122" t="s">
        <v>823</v>
      </c>
      <c r="B761" s="258">
        <v>112</v>
      </c>
      <c r="C761" s="93" t="s">
        <v>63</v>
      </c>
      <c r="D761" s="93" t="s">
        <v>146</v>
      </c>
      <c r="E761" s="93" t="s">
        <v>134</v>
      </c>
      <c r="F761" s="93" t="s">
        <v>159</v>
      </c>
      <c r="G761" s="93" t="s">
        <v>149</v>
      </c>
      <c r="H761" s="92"/>
      <c r="I761" s="36">
        <f t="shared" si="371"/>
        <v>100</v>
      </c>
      <c r="J761" s="36">
        <f t="shared" si="371"/>
        <v>0</v>
      </c>
      <c r="K761" s="36">
        <f t="shared" si="371"/>
        <v>100</v>
      </c>
      <c r="L761" s="36">
        <f t="shared" si="371"/>
        <v>0</v>
      </c>
      <c r="M761" s="36">
        <f t="shared" si="371"/>
        <v>400</v>
      </c>
      <c r="N761" s="36">
        <f t="shared" si="371"/>
        <v>0</v>
      </c>
    </row>
    <row r="762" spans="1:14" ht="15">
      <c r="A762" s="108" t="s">
        <v>369</v>
      </c>
      <c r="B762" s="261">
        <v>112</v>
      </c>
      <c r="C762" s="97" t="s">
        <v>63</v>
      </c>
      <c r="D762" s="97" t="s">
        <v>146</v>
      </c>
      <c r="E762" s="97" t="s">
        <v>134</v>
      </c>
      <c r="F762" s="97" t="s">
        <v>159</v>
      </c>
      <c r="G762" s="97" t="s">
        <v>370</v>
      </c>
      <c r="H762" s="114"/>
      <c r="I762" s="74">
        <f t="shared" si="371"/>
        <v>100</v>
      </c>
      <c r="J762" s="74">
        <f t="shared" si="371"/>
        <v>0</v>
      </c>
      <c r="K762" s="74">
        <f t="shared" si="371"/>
        <v>100</v>
      </c>
      <c r="L762" s="74">
        <f t="shared" si="371"/>
        <v>0</v>
      </c>
      <c r="M762" s="74">
        <f t="shared" si="371"/>
        <v>400</v>
      </c>
      <c r="N762" s="74">
        <f t="shared" si="371"/>
        <v>0</v>
      </c>
    </row>
    <row r="763" spans="1:14" ht="30">
      <c r="A763" s="108" t="s">
        <v>670</v>
      </c>
      <c r="B763" s="261">
        <v>112</v>
      </c>
      <c r="C763" s="97" t="s">
        <v>63</v>
      </c>
      <c r="D763" s="97" t="s">
        <v>146</v>
      </c>
      <c r="E763" s="97" t="s">
        <v>134</v>
      </c>
      <c r="F763" s="97" t="s">
        <v>159</v>
      </c>
      <c r="G763" s="97" t="s">
        <v>370</v>
      </c>
      <c r="H763" s="114">
        <v>200</v>
      </c>
      <c r="I763" s="74">
        <v>100</v>
      </c>
      <c r="J763" s="74"/>
      <c r="K763" s="74">
        <v>100</v>
      </c>
      <c r="L763" s="74"/>
      <c r="M763" s="74">
        <v>400</v>
      </c>
      <c r="N763" s="74"/>
    </row>
    <row r="764" spans="1:14" s="266" customFormat="1" ht="14.25">
      <c r="A764" s="124" t="s">
        <v>66</v>
      </c>
      <c r="B764" s="258">
        <v>112</v>
      </c>
      <c r="C764" s="93" t="s">
        <v>67</v>
      </c>
      <c r="D764" s="93"/>
      <c r="E764" s="93"/>
      <c r="F764" s="93"/>
      <c r="G764" s="93"/>
      <c r="H764" s="92"/>
      <c r="I764" s="36">
        <f aca="true" t="shared" si="372" ref="I764:N764">I775+I765+I770</f>
        <v>208</v>
      </c>
      <c r="J764" s="36">
        <f t="shared" si="372"/>
        <v>0</v>
      </c>
      <c r="K764" s="36">
        <f t="shared" si="372"/>
        <v>270.9</v>
      </c>
      <c r="L764" s="36">
        <f t="shared" si="372"/>
        <v>0</v>
      </c>
      <c r="M764" s="36">
        <f t="shared" si="372"/>
        <v>157.6</v>
      </c>
      <c r="N764" s="36">
        <f t="shared" si="372"/>
        <v>0</v>
      </c>
    </row>
    <row r="765" spans="1:14" s="266" customFormat="1" ht="42.75" hidden="1">
      <c r="A765" s="107" t="s">
        <v>284</v>
      </c>
      <c r="B765" s="258">
        <v>112</v>
      </c>
      <c r="C765" s="93" t="s">
        <v>67</v>
      </c>
      <c r="D765" s="93" t="s">
        <v>285</v>
      </c>
      <c r="E765" s="93" t="s">
        <v>147</v>
      </c>
      <c r="F765" s="93" t="s">
        <v>148</v>
      </c>
      <c r="G765" s="93" t="s">
        <v>149</v>
      </c>
      <c r="H765" s="92"/>
      <c r="I765" s="36">
        <f aca="true" t="shared" si="373" ref="I765:J768">I766</f>
        <v>0</v>
      </c>
      <c r="J765" s="36">
        <f t="shared" si="373"/>
        <v>0</v>
      </c>
      <c r="K765" s="36">
        <f aca="true" t="shared" si="374" ref="K765:N768">K766</f>
        <v>0</v>
      </c>
      <c r="L765" s="36">
        <f t="shared" si="374"/>
        <v>0</v>
      </c>
      <c r="M765" s="36">
        <f t="shared" si="374"/>
        <v>0</v>
      </c>
      <c r="N765" s="36">
        <f t="shared" si="374"/>
        <v>0</v>
      </c>
    </row>
    <row r="766" spans="1:14" s="266" customFormat="1" ht="42.75" hidden="1">
      <c r="A766" s="94" t="s">
        <v>758</v>
      </c>
      <c r="B766" s="258">
        <v>112</v>
      </c>
      <c r="C766" s="93" t="s">
        <v>67</v>
      </c>
      <c r="D766" s="93" t="s">
        <v>285</v>
      </c>
      <c r="E766" s="93" t="s">
        <v>130</v>
      </c>
      <c r="F766" s="93" t="s">
        <v>148</v>
      </c>
      <c r="G766" s="93" t="s">
        <v>149</v>
      </c>
      <c r="H766" s="92"/>
      <c r="I766" s="36">
        <f t="shared" si="373"/>
        <v>0</v>
      </c>
      <c r="J766" s="36">
        <f t="shared" si="373"/>
        <v>0</v>
      </c>
      <c r="K766" s="36">
        <f t="shared" si="374"/>
        <v>0</v>
      </c>
      <c r="L766" s="36">
        <f t="shared" si="374"/>
        <v>0</v>
      </c>
      <c r="M766" s="36">
        <f t="shared" si="374"/>
        <v>0</v>
      </c>
      <c r="N766" s="36">
        <f t="shared" si="374"/>
        <v>0</v>
      </c>
    </row>
    <row r="767" spans="1:14" s="266" customFormat="1" ht="33.75" customHeight="1" hidden="1">
      <c r="A767" s="124" t="s">
        <v>957</v>
      </c>
      <c r="B767" s="258">
        <v>112</v>
      </c>
      <c r="C767" s="93" t="s">
        <v>67</v>
      </c>
      <c r="D767" s="93" t="s">
        <v>285</v>
      </c>
      <c r="E767" s="93" t="s">
        <v>130</v>
      </c>
      <c r="F767" s="93" t="s">
        <v>146</v>
      </c>
      <c r="G767" s="93" t="s">
        <v>149</v>
      </c>
      <c r="H767" s="92"/>
      <c r="I767" s="36">
        <f t="shared" si="373"/>
        <v>0</v>
      </c>
      <c r="J767" s="36">
        <f t="shared" si="373"/>
        <v>0</v>
      </c>
      <c r="K767" s="36">
        <f t="shared" si="374"/>
        <v>0</v>
      </c>
      <c r="L767" s="36">
        <f t="shared" si="374"/>
        <v>0</v>
      </c>
      <c r="M767" s="36">
        <f t="shared" si="374"/>
        <v>0</v>
      </c>
      <c r="N767" s="36">
        <f t="shared" si="374"/>
        <v>0</v>
      </c>
    </row>
    <row r="768" spans="1:14" ht="30" hidden="1">
      <c r="A768" s="106" t="s">
        <v>958</v>
      </c>
      <c r="B768" s="261">
        <v>112</v>
      </c>
      <c r="C768" s="97" t="s">
        <v>67</v>
      </c>
      <c r="D768" s="97" t="s">
        <v>285</v>
      </c>
      <c r="E768" s="97" t="s">
        <v>130</v>
      </c>
      <c r="F768" s="97" t="s">
        <v>146</v>
      </c>
      <c r="G768" s="97" t="s">
        <v>959</v>
      </c>
      <c r="H768" s="114"/>
      <c r="I768" s="74">
        <f t="shared" si="373"/>
        <v>0</v>
      </c>
      <c r="J768" s="74">
        <f t="shared" si="373"/>
        <v>0</v>
      </c>
      <c r="K768" s="74">
        <f t="shared" si="374"/>
        <v>0</v>
      </c>
      <c r="L768" s="74">
        <f t="shared" si="374"/>
        <v>0</v>
      </c>
      <c r="M768" s="74">
        <f t="shared" si="374"/>
        <v>0</v>
      </c>
      <c r="N768" s="74">
        <f t="shared" si="374"/>
        <v>0</v>
      </c>
    </row>
    <row r="769" spans="1:14" ht="30" hidden="1">
      <c r="A769" s="108" t="s">
        <v>670</v>
      </c>
      <c r="B769" s="261">
        <v>112</v>
      </c>
      <c r="C769" s="97" t="s">
        <v>67</v>
      </c>
      <c r="D769" s="97" t="s">
        <v>285</v>
      </c>
      <c r="E769" s="97" t="s">
        <v>130</v>
      </c>
      <c r="F769" s="97" t="s">
        <v>146</v>
      </c>
      <c r="G769" s="97" t="s">
        <v>959</v>
      </c>
      <c r="H769" s="114">
        <v>200</v>
      </c>
      <c r="I769" s="74"/>
      <c r="J769" s="74"/>
      <c r="K769" s="74"/>
      <c r="L769" s="74"/>
      <c r="M769" s="74"/>
      <c r="N769" s="74"/>
    </row>
    <row r="770" spans="1:14" ht="46.5" customHeight="1">
      <c r="A770" s="122" t="s">
        <v>327</v>
      </c>
      <c r="B770" s="258">
        <v>112</v>
      </c>
      <c r="C770" s="93" t="s">
        <v>67</v>
      </c>
      <c r="D770" s="67" t="s">
        <v>297</v>
      </c>
      <c r="E770" s="67" t="s">
        <v>147</v>
      </c>
      <c r="F770" s="67" t="s">
        <v>148</v>
      </c>
      <c r="G770" s="67" t="s">
        <v>149</v>
      </c>
      <c r="H770" s="114"/>
      <c r="I770" s="36">
        <f aca="true" t="shared" si="375" ref="I770:N773">I771</f>
        <v>108</v>
      </c>
      <c r="J770" s="36">
        <f t="shared" si="375"/>
        <v>0</v>
      </c>
      <c r="K770" s="36">
        <f t="shared" si="375"/>
        <v>140.5</v>
      </c>
      <c r="L770" s="36">
        <f t="shared" si="375"/>
        <v>0</v>
      </c>
      <c r="M770" s="36">
        <f t="shared" si="375"/>
        <v>0</v>
      </c>
      <c r="N770" s="36">
        <f t="shared" si="375"/>
        <v>0</v>
      </c>
    </row>
    <row r="771" spans="1:14" ht="48" customHeight="1">
      <c r="A771" s="124" t="s">
        <v>864</v>
      </c>
      <c r="B771" s="258">
        <v>112</v>
      </c>
      <c r="C771" s="93" t="s">
        <v>67</v>
      </c>
      <c r="D771" s="67" t="s">
        <v>297</v>
      </c>
      <c r="E771" s="67" t="s">
        <v>130</v>
      </c>
      <c r="F771" s="67" t="s">
        <v>148</v>
      </c>
      <c r="G771" s="67" t="s">
        <v>149</v>
      </c>
      <c r="H771" s="114"/>
      <c r="I771" s="36">
        <f t="shared" si="375"/>
        <v>108</v>
      </c>
      <c r="J771" s="36">
        <f t="shared" si="375"/>
        <v>0</v>
      </c>
      <c r="K771" s="36">
        <f t="shared" si="375"/>
        <v>140.5</v>
      </c>
      <c r="L771" s="36">
        <f t="shared" si="375"/>
        <v>0</v>
      </c>
      <c r="M771" s="36">
        <f t="shared" si="375"/>
        <v>0</v>
      </c>
      <c r="N771" s="36">
        <f t="shared" si="375"/>
        <v>0</v>
      </c>
    </row>
    <row r="772" spans="1:14" ht="28.5">
      <c r="A772" s="124" t="s">
        <v>829</v>
      </c>
      <c r="B772" s="258">
        <v>112</v>
      </c>
      <c r="C772" s="93" t="s">
        <v>67</v>
      </c>
      <c r="D772" s="67" t="s">
        <v>297</v>
      </c>
      <c r="E772" s="67" t="s">
        <v>130</v>
      </c>
      <c r="F772" s="67" t="s">
        <v>285</v>
      </c>
      <c r="G772" s="67" t="s">
        <v>149</v>
      </c>
      <c r="H772" s="114"/>
      <c r="I772" s="36">
        <f t="shared" si="375"/>
        <v>108</v>
      </c>
      <c r="J772" s="36">
        <f t="shared" si="375"/>
        <v>0</v>
      </c>
      <c r="K772" s="36">
        <f t="shared" si="375"/>
        <v>140.5</v>
      </c>
      <c r="L772" s="36">
        <f t="shared" si="375"/>
        <v>0</v>
      </c>
      <c r="M772" s="36">
        <f t="shared" si="375"/>
        <v>0</v>
      </c>
      <c r="N772" s="36">
        <f t="shared" si="375"/>
        <v>0</v>
      </c>
    </row>
    <row r="773" spans="1:14" ht="15">
      <c r="A773" s="108" t="s">
        <v>1011</v>
      </c>
      <c r="B773" s="261">
        <v>112</v>
      </c>
      <c r="C773" s="97" t="s">
        <v>67</v>
      </c>
      <c r="D773" s="97" t="s">
        <v>297</v>
      </c>
      <c r="E773" s="97" t="s">
        <v>130</v>
      </c>
      <c r="F773" s="97" t="s">
        <v>285</v>
      </c>
      <c r="G773" s="97" t="s">
        <v>1012</v>
      </c>
      <c r="H773" s="114"/>
      <c r="I773" s="74">
        <f t="shared" si="375"/>
        <v>108</v>
      </c>
      <c r="J773" s="74">
        <f t="shared" si="375"/>
        <v>0</v>
      </c>
      <c r="K773" s="74">
        <f t="shared" si="375"/>
        <v>140.5</v>
      </c>
      <c r="L773" s="74">
        <f t="shared" si="375"/>
        <v>0</v>
      </c>
      <c r="M773" s="74">
        <f t="shared" si="375"/>
        <v>0</v>
      </c>
      <c r="N773" s="74">
        <f t="shared" si="375"/>
        <v>0</v>
      </c>
    </row>
    <row r="774" spans="1:14" ht="30">
      <c r="A774" s="108" t="s">
        <v>670</v>
      </c>
      <c r="B774" s="261">
        <v>112</v>
      </c>
      <c r="C774" s="97" t="s">
        <v>67</v>
      </c>
      <c r="D774" s="97" t="s">
        <v>297</v>
      </c>
      <c r="E774" s="97" t="s">
        <v>130</v>
      </c>
      <c r="F774" s="97" t="s">
        <v>285</v>
      </c>
      <c r="G774" s="97" t="s">
        <v>1012</v>
      </c>
      <c r="H774" s="114">
        <v>200</v>
      </c>
      <c r="I774" s="74">
        <v>108</v>
      </c>
      <c r="J774" s="74"/>
      <c r="K774" s="74">
        <v>140.5</v>
      </c>
      <c r="L774" s="74"/>
      <c r="M774" s="74"/>
      <c r="N774" s="74"/>
    </row>
    <row r="775" spans="1:14" s="266" customFormat="1" ht="14.25">
      <c r="A775" s="124" t="s">
        <v>419</v>
      </c>
      <c r="B775" s="258">
        <v>112</v>
      </c>
      <c r="C775" s="93" t="s">
        <v>67</v>
      </c>
      <c r="D775" s="93" t="s">
        <v>420</v>
      </c>
      <c r="E775" s="93" t="s">
        <v>147</v>
      </c>
      <c r="F775" s="93" t="s">
        <v>148</v>
      </c>
      <c r="G775" s="93" t="s">
        <v>149</v>
      </c>
      <c r="H775" s="92"/>
      <c r="I775" s="36">
        <f aca="true" t="shared" si="376" ref="I775:N778">I776</f>
        <v>100</v>
      </c>
      <c r="J775" s="36">
        <f t="shared" si="376"/>
        <v>0</v>
      </c>
      <c r="K775" s="36">
        <f t="shared" si="376"/>
        <v>130.4</v>
      </c>
      <c r="L775" s="36">
        <f t="shared" si="376"/>
        <v>0</v>
      </c>
      <c r="M775" s="36">
        <f t="shared" si="376"/>
        <v>157.6</v>
      </c>
      <c r="N775" s="36">
        <f t="shared" si="376"/>
        <v>0</v>
      </c>
    </row>
    <row r="776" spans="1:14" s="266" customFormat="1" ht="14.25">
      <c r="A776" s="121" t="s">
        <v>394</v>
      </c>
      <c r="B776" s="258">
        <v>112</v>
      </c>
      <c r="C776" s="93" t="s">
        <v>67</v>
      </c>
      <c r="D776" s="93" t="s">
        <v>420</v>
      </c>
      <c r="E776" s="93" t="s">
        <v>325</v>
      </c>
      <c r="F776" s="93" t="s">
        <v>148</v>
      </c>
      <c r="G776" s="93" t="s">
        <v>149</v>
      </c>
      <c r="H776" s="92"/>
      <c r="I776" s="36">
        <f t="shared" si="376"/>
        <v>100</v>
      </c>
      <c r="J776" s="36">
        <f t="shared" si="376"/>
        <v>0</v>
      </c>
      <c r="K776" s="36">
        <f t="shared" si="376"/>
        <v>130.4</v>
      </c>
      <c r="L776" s="36">
        <f t="shared" si="376"/>
        <v>0</v>
      </c>
      <c r="M776" s="36">
        <f t="shared" si="376"/>
        <v>157.6</v>
      </c>
      <c r="N776" s="36">
        <f t="shared" si="376"/>
        <v>0</v>
      </c>
    </row>
    <row r="777" spans="1:14" s="266" customFormat="1" ht="14.25">
      <c r="A777" s="122" t="s">
        <v>394</v>
      </c>
      <c r="B777" s="258">
        <v>112</v>
      </c>
      <c r="C777" s="93" t="s">
        <v>67</v>
      </c>
      <c r="D777" s="93" t="s">
        <v>420</v>
      </c>
      <c r="E777" s="93" t="s">
        <v>325</v>
      </c>
      <c r="F777" s="93" t="s">
        <v>146</v>
      </c>
      <c r="G777" s="93" t="s">
        <v>149</v>
      </c>
      <c r="H777" s="92"/>
      <c r="I777" s="36">
        <f t="shared" si="376"/>
        <v>100</v>
      </c>
      <c r="J777" s="36">
        <f t="shared" si="376"/>
        <v>0</v>
      </c>
      <c r="K777" s="36">
        <f t="shared" si="376"/>
        <v>130.4</v>
      </c>
      <c r="L777" s="36">
        <f t="shared" si="376"/>
        <v>0</v>
      </c>
      <c r="M777" s="36">
        <f t="shared" si="376"/>
        <v>157.6</v>
      </c>
      <c r="N777" s="36">
        <f t="shared" si="376"/>
        <v>0</v>
      </c>
    </row>
    <row r="778" spans="1:14" ht="15">
      <c r="A778" s="108" t="s">
        <v>450</v>
      </c>
      <c r="B778" s="261">
        <v>112</v>
      </c>
      <c r="C778" s="97" t="s">
        <v>67</v>
      </c>
      <c r="D778" s="97" t="s">
        <v>420</v>
      </c>
      <c r="E778" s="97" t="s">
        <v>325</v>
      </c>
      <c r="F778" s="97" t="s">
        <v>146</v>
      </c>
      <c r="G778" s="97" t="s">
        <v>451</v>
      </c>
      <c r="H778" s="114"/>
      <c r="I778" s="74">
        <f t="shared" si="376"/>
        <v>100</v>
      </c>
      <c r="J778" s="74">
        <f t="shared" si="376"/>
        <v>0</v>
      </c>
      <c r="K778" s="74">
        <f t="shared" si="376"/>
        <v>130.4</v>
      </c>
      <c r="L778" s="74">
        <f t="shared" si="376"/>
        <v>0</v>
      </c>
      <c r="M778" s="74">
        <f t="shared" si="376"/>
        <v>157.6</v>
      </c>
      <c r="N778" s="74">
        <f t="shared" si="376"/>
        <v>0</v>
      </c>
    </row>
    <row r="779" spans="1:14" ht="30">
      <c r="A779" s="108" t="s">
        <v>670</v>
      </c>
      <c r="B779" s="261">
        <v>112</v>
      </c>
      <c r="C779" s="97" t="s">
        <v>67</v>
      </c>
      <c r="D779" s="97" t="s">
        <v>420</v>
      </c>
      <c r="E779" s="97" t="s">
        <v>325</v>
      </c>
      <c r="F779" s="97" t="s">
        <v>146</v>
      </c>
      <c r="G779" s="97" t="s">
        <v>451</v>
      </c>
      <c r="H779" s="114">
        <v>200</v>
      </c>
      <c r="I779" s="74">
        <f>50+50</f>
        <v>100</v>
      </c>
      <c r="J779" s="74"/>
      <c r="K779" s="74">
        <v>130.4</v>
      </c>
      <c r="L779" s="74"/>
      <c r="M779" s="74">
        <v>157.6</v>
      </c>
      <c r="N779" s="74"/>
    </row>
    <row r="780" spans="1:14" ht="28.5">
      <c r="A780" s="124" t="s">
        <v>967</v>
      </c>
      <c r="B780" s="258" t="s">
        <v>29</v>
      </c>
      <c r="C780" s="93"/>
      <c r="D780" s="67"/>
      <c r="E780" s="67"/>
      <c r="F780" s="67"/>
      <c r="G780" s="67"/>
      <c r="H780" s="67"/>
      <c r="I780" s="36">
        <f aca="true" t="shared" si="377" ref="I780:N780">I781</f>
        <v>15566</v>
      </c>
      <c r="J780" s="36">
        <f t="shared" si="377"/>
        <v>0</v>
      </c>
      <c r="K780" s="36">
        <f t="shared" si="377"/>
        <v>16291</v>
      </c>
      <c r="L780" s="36">
        <f t="shared" si="377"/>
        <v>0</v>
      </c>
      <c r="M780" s="36">
        <f t="shared" si="377"/>
        <v>17003</v>
      </c>
      <c r="N780" s="36">
        <f t="shared" si="377"/>
        <v>0</v>
      </c>
    </row>
    <row r="781" spans="1:14" ht="15">
      <c r="A781" s="124" t="s">
        <v>37</v>
      </c>
      <c r="B781" s="258" t="s">
        <v>29</v>
      </c>
      <c r="C781" s="93" t="s">
        <v>38</v>
      </c>
      <c r="D781" s="67"/>
      <c r="E781" s="67"/>
      <c r="F781" s="67"/>
      <c r="G781" s="67"/>
      <c r="H781" s="67"/>
      <c r="I781" s="36">
        <f aca="true" t="shared" si="378" ref="I781:N781">I782+I787+I802</f>
        <v>15566</v>
      </c>
      <c r="J781" s="36">
        <f t="shared" si="378"/>
        <v>0</v>
      </c>
      <c r="K781" s="36">
        <f t="shared" si="378"/>
        <v>16291</v>
      </c>
      <c r="L781" s="36">
        <f t="shared" si="378"/>
        <v>0</v>
      </c>
      <c r="M781" s="36">
        <f t="shared" si="378"/>
        <v>17003</v>
      </c>
      <c r="N781" s="36">
        <f t="shared" si="378"/>
        <v>0</v>
      </c>
    </row>
    <row r="782" spans="1:14" ht="28.5">
      <c r="A782" s="124" t="s">
        <v>39</v>
      </c>
      <c r="B782" s="258" t="s">
        <v>29</v>
      </c>
      <c r="C782" s="93" t="s">
        <v>40</v>
      </c>
      <c r="D782" s="93">
        <v>67</v>
      </c>
      <c r="E782" s="93">
        <v>0</v>
      </c>
      <c r="F782" s="93" t="s">
        <v>148</v>
      </c>
      <c r="G782" s="93" t="s">
        <v>149</v>
      </c>
      <c r="H782" s="92"/>
      <c r="I782" s="36">
        <f aca="true" t="shared" si="379" ref="I782:N785">I783</f>
        <v>3077</v>
      </c>
      <c r="J782" s="36">
        <f t="shared" si="379"/>
        <v>0</v>
      </c>
      <c r="K782" s="36">
        <f t="shared" si="379"/>
        <v>3284</v>
      </c>
      <c r="L782" s="36">
        <f t="shared" si="379"/>
        <v>0</v>
      </c>
      <c r="M782" s="36">
        <f t="shared" si="379"/>
        <v>3415</v>
      </c>
      <c r="N782" s="36">
        <f t="shared" si="379"/>
        <v>0</v>
      </c>
    </row>
    <row r="783" spans="1:14" ht="28.5">
      <c r="A783" s="121" t="s">
        <v>393</v>
      </c>
      <c r="B783" s="258" t="s">
        <v>29</v>
      </c>
      <c r="C783" s="93" t="s">
        <v>40</v>
      </c>
      <c r="D783" s="67" t="s">
        <v>392</v>
      </c>
      <c r="E783" s="67" t="s">
        <v>130</v>
      </c>
      <c r="F783" s="67" t="s">
        <v>148</v>
      </c>
      <c r="G783" s="67" t="s">
        <v>149</v>
      </c>
      <c r="H783" s="67"/>
      <c r="I783" s="36">
        <f t="shared" si="379"/>
        <v>3077</v>
      </c>
      <c r="J783" s="36">
        <f t="shared" si="379"/>
        <v>0</v>
      </c>
      <c r="K783" s="36">
        <f t="shared" si="379"/>
        <v>3284</v>
      </c>
      <c r="L783" s="36">
        <f t="shared" si="379"/>
        <v>0</v>
      </c>
      <c r="M783" s="36">
        <f t="shared" si="379"/>
        <v>3415</v>
      </c>
      <c r="N783" s="36">
        <f t="shared" si="379"/>
        <v>0</v>
      </c>
    </row>
    <row r="784" spans="1:14" s="266" customFormat="1" ht="14.25">
      <c r="A784" s="122" t="s">
        <v>394</v>
      </c>
      <c r="B784" s="258" t="s">
        <v>29</v>
      </c>
      <c r="C784" s="93" t="s">
        <v>40</v>
      </c>
      <c r="D784" s="93" t="s">
        <v>392</v>
      </c>
      <c r="E784" s="93" t="s">
        <v>130</v>
      </c>
      <c r="F784" s="93" t="s">
        <v>146</v>
      </c>
      <c r="G784" s="93" t="s">
        <v>149</v>
      </c>
      <c r="H784" s="92"/>
      <c r="I784" s="36">
        <f t="shared" si="379"/>
        <v>3077</v>
      </c>
      <c r="J784" s="36">
        <f t="shared" si="379"/>
        <v>0</v>
      </c>
      <c r="K784" s="36">
        <f t="shared" si="379"/>
        <v>3284</v>
      </c>
      <c r="L784" s="36">
        <f t="shared" si="379"/>
        <v>0</v>
      </c>
      <c r="M784" s="36">
        <f t="shared" si="379"/>
        <v>3415</v>
      </c>
      <c r="N784" s="36">
        <f t="shared" si="379"/>
        <v>0</v>
      </c>
    </row>
    <row r="785" spans="1:14" ht="15">
      <c r="A785" s="108" t="s">
        <v>395</v>
      </c>
      <c r="B785" s="261" t="s">
        <v>29</v>
      </c>
      <c r="C785" s="97" t="s">
        <v>40</v>
      </c>
      <c r="D785" s="97" t="s">
        <v>392</v>
      </c>
      <c r="E785" s="97" t="s">
        <v>130</v>
      </c>
      <c r="F785" s="97" t="s">
        <v>146</v>
      </c>
      <c r="G785" s="97" t="s">
        <v>396</v>
      </c>
      <c r="H785" s="114"/>
      <c r="I785" s="74">
        <f t="shared" si="379"/>
        <v>3077</v>
      </c>
      <c r="J785" s="74">
        <f t="shared" si="379"/>
        <v>0</v>
      </c>
      <c r="K785" s="74">
        <f t="shared" si="379"/>
        <v>3284</v>
      </c>
      <c r="L785" s="74">
        <f t="shared" si="379"/>
        <v>0</v>
      </c>
      <c r="M785" s="74">
        <f t="shared" si="379"/>
        <v>3415</v>
      </c>
      <c r="N785" s="74">
        <f t="shared" si="379"/>
        <v>0</v>
      </c>
    </row>
    <row r="786" spans="1:14" ht="60">
      <c r="A786" s="108" t="s">
        <v>667</v>
      </c>
      <c r="B786" s="261" t="s">
        <v>29</v>
      </c>
      <c r="C786" s="97" t="s">
        <v>40</v>
      </c>
      <c r="D786" s="97" t="s">
        <v>392</v>
      </c>
      <c r="E786" s="97" t="s">
        <v>130</v>
      </c>
      <c r="F786" s="97" t="s">
        <v>146</v>
      </c>
      <c r="G786" s="97" t="s">
        <v>396</v>
      </c>
      <c r="H786" s="114">
        <v>100</v>
      </c>
      <c r="I786" s="74">
        <v>3077</v>
      </c>
      <c r="J786" s="74"/>
      <c r="K786" s="74">
        <v>3284</v>
      </c>
      <c r="L786" s="74"/>
      <c r="M786" s="74">
        <v>3415</v>
      </c>
      <c r="N786" s="74"/>
    </row>
    <row r="787" spans="1:14" ht="42.75">
      <c r="A787" s="122" t="s">
        <v>41</v>
      </c>
      <c r="B787" s="258" t="s">
        <v>29</v>
      </c>
      <c r="C787" s="93" t="s">
        <v>42</v>
      </c>
      <c r="D787" s="93"/>
      <c r="E787" s="93"/>
      <c r="F787" s="93"/>
      <c r="G787" s="93"/>
      <c r="H787" s="92"/>
      <c r="I787" s="36">
        <f aca="true" t="shared" si="380" ref="I787:N787">I788+I793</f>
        <v>9302</v>
      </c>
      <c r="J787" s="36">
        <f t="shared" si="380"/>
        <v>0</v>
      </c>
      <c r="K787" s="36">
        <f t="shared" si="380"/>
        <v>9820</v>
      </c>
      <c r="L787" s="36">
        <f t="shared" si="380"/>
        <v>0</v>
      </c>
      <c r="M787" s="36">
        <f t="shared" si="380"/>
        <v>10228</v>
      </c>
      <c r="N787" s="36">
        <f t="shared" si="380"/>
        <v>0</v>
      </c>
    </row>
    <row r="788" spans="1:14" ht="42.75">
      <c r="A788" s="107" t="s">
        <v>327</v>
      </c>
      <c r="B788" s="258" t="s">
        <v>29</v>
      </c>
      <c r="C788" s="93" t="s">
        <v>42</v>
      </c>
      <c r="D788" s="67" t="s">
        <v>297</v>
      </c>
      <c r="E788" s="67" t="s">
        <v>147</v>
      </c>
      <c r="F788" s="67" t="s">
        <v>148</v>
      </c>
      <c r="G788" s="67" t="s">
        <v>149</v>
      </c>
      <c r="H788" s="67"/>
      <c r="I788" s="36">
        <f aca="true" t="shared" si="381" ref="I788:N791">I789</f>
        <v>20</v>
      </c>
      <c r="J788" s="36">
        <f t="shared" si="381"/>
        <v>0</v>
      </c>
      <c r="K788" s="36">
        <f t="shared" si="381"/>
        <v>20</v>
      </c>
      <c r="L788" s="36">
        <f t="shared" si="381"/>
        <v>0</v>
      </c>
      <c r="M788" s="36">
        <f t="shared" si="381"/>
        <v>23</v>
      </c>
      <c r="N788" s="36">
        <f t="shared" si="381"/>
        <v>0</v>
      </c>
    </row>
    <row r="789" spans="1:14" ht="42.75">
      <c r="A789" s="94" t="s">
        <v>764</v>
      </c>
      <c r="B789" s="258" t="s">
        <v>29</v>
      </c>
      <c r="C789" s="93" t="s">
        <v>42</v>
      </c>
      <c r="D789" s="67" t="s">
        <v>297</v>
      </c>
      <c r="E789" s="67" t="s">
        <v>133</v>
      </c>
      <c r="F789" s="67" t="s">
        <v>148</v>
      </c>
      <c r="G789" s="67" t="s">
        <v>149</v>
      </c>
      <c r="H789" s="67"/>
      <c r="I789" s="36">
        <f t="shared" si="381"/>
        <v>20</v>
      </c>
      <c r="J789" s="36">
        <f t="shared" si="381"/>
        <v>0</v>
      </c>
      <c r="K789" s="36">
        <f t="shared" si="381"/>
        <v>20</v>
      </c>
      <c r="L789" s="36">
        <f t="shared" si="381"/>
        <v>0</v>
      </c>
      <c r="M789" s="36">
        <f t="shared" si="381"/>
        <v>23</v>
      </c>
      <c r="N789" s="36">
        <f t="shared" si="381"/>
        <v>0</v>
      </c>
    </row>
    <row r="790" spans="1:14" s="266" customFormat="1" ht="28.5">
      <c r="A790" s="94" t="s">
        <v>765</v>
      </c>
      <c r="B790" s="258" t="s">
        <v>29</v>
      </c>
      <c r="C790" s="93" t="s">
        <v>42</v>
      </c>
      <c r="D790" s="67" t="s">
        <v>297</v>
      </c>
      <c r="E790" s="67" t="s">
        <v>133</v>
      </c>
      <c r="F790" s="67" t="s">
        <v>146</v>
      </c>
      <c r="G790" s="67" t="s">
        <v>149</v>
      </c>
      <c r="H790" s="67"/>
      <c r="I790" s="36">
        <f t="shared" si="381"/>
        <v>20</v>
      </c>
      <c r="J790" s="36">
        <f t="shared" si="381"/>
        <v>0</v>
      </c>
      <c r="K790" s="36">
        <f t="shared" si="381"/>
        <v>20</v>
      </c>
      <c r="L790" s="36">
        <f t="shared" si="381"/>
        <v>0</v>
      </c>
      <c r="M790" s="36">
        <f t="shared" si="381"/>
        <v>23</v>
      </c>
      <c r="N790" s="36">
        <f t="shared" si="381"/>
        <v>0</v>
      </c>
    </row>
    <row r="791" spans="1:14" ht="30">
      <c r="A791" s="112" t="s">
        <v>339</v>
      </c>
      <c r="B791" s="261" t="s">
        <v>29</v>
      </c>
      <c r="C791" s="97" t="s">
        <v>42</v>
      </c>
      <c r="D791" s="96" t="s">
        <v>297</v>
      </c>
      <c r="E791" s="96" t="s">
        <v>133</v>
      </c>
      <c r="F791" s="96" t="s">
        <v>146</v>
      </c>
      <c r="G791" s="96" t="s">
        <v>340</v>
      </c>
      <c r="H791" s="96"/>
      <c r="I791" s="74">
        <f t="shared" si="381"/>
        <v>20</v>
      </c>
      <c r="J791" s="74">
        <f t="shared" si="381"/>
        <v>0</v>
      </c>
      <c r="K791" s="74">
        <f t="shared" si="381"/>
        <v>20</v>
      </c>
      <c r="L791" s="74">
        <f t="shared" si="381"/>
        <v>0</v>
      </c>
      <c r="M791" s="74">
        <f t="shared" si="381"/>
        <v>23</v>
      </c>
      <c r="N791" s="74">
        <f t="shared" si="381"/>
        <v>0</v>
      </c>
    </row>
    <row r="792" spans="1:14" ht="30">
      <c r="A792" s="108" t="s">
        <v>670</v>
      </c>
      <c r="B792" s="261" t="s">
        <v>29</v>
      </c>
      <c r="C792" s="97" t="s">
        <v>42</v>
      </c>
      <c r="D792" s="96" t="s">
        <v>297</v>
      </c>
      <c r="E792" s="96" t="s">
        <v>133</v>
      </c>
      <c r="F792" s="96" t="s">
        <v>146</v>
      </c>
      <c r="G792" s="96" t="s">
        <v>340</v>
      </c>
      <c r="H792" s="96" t="s">
        <v>669</v>
      </c>
      <c r="I792" s="74">
        <v>20</v>
      </c>
      <c r="J792" s="74"/>
      <c r="K792" s="74">
        <v>20</v>
      </c>
      <c r="L792" s="74"/>
      <c r="M792" s="74">
        <v>23</v>
      </c>
      <c r="N792" s="74"/>
    </row>
    <row r="793" spans="1:14" ht="28.5">
      <c r="A793" s="124" t="s">
        <v>391</v>
      </c>
      <c r="B793" s="258" t="s">
        <v>29</v>
      </c>
      <c r="C793" s="93" t="s">
        <v>42</v>
      </c>
      <c r="D793" s="67" t="s">
        <v>392</v>
      </c>
      <c r="E793" s="67" t="s">
        <v>147</v>
      </c>
      <c r="F793" s="67" t="s">
        <v>148</v>
      </c>
      <c r="G793" s="67" t="s">
        <v>149</v>
      </c>
      <c r="H793" s="92"/>
      <c r="I793" s="36">
        <f aca="true" t="shared" si="382" ref="I793:N794">I794</f>
        <v>9282</v>
      </c>
      <c r="J793" s="36">
        <f t="shared" si="382"/>
        <v>0</v>
      </c>
      <c r="K793" s="36">
        <f t="shared" si="382"/>
        <v>9800</v>
      </c>
      <c r="L793" s="36">
        <f t="shared" si="382"/>
        <v>0</v>
      </c>
      <c r="M793" s="36">
        <f t="shared" si="382"/>
        <v>10205</v>
      </c>
      <c r="N793" s="36">
        <f t="shared" si="382"/>
        <v>0</v>
      </c>
    </row>
    <row r="794" spans="1:14" ht="28.5">
      <c r="A794" s="121" t="s">
        <v>477</v>
      </c>
      <c r="B794" s="258" t="s">
        <v>29</v>
      </c>
      <c r="C794" s="93" t="s">
        <v>42</v>
      </c>
      <c r="D794" s="67" t="s">
        <v>392</v>
      </c>
      <c r="E794" s="67" t="s">
        <v>133</v>
      </c>
      <c r="F794" s="67" t="s">
        <v>148</v>
      </c>
      <c r="G794" s="67" t="s">
        <v>149</v>
      </c>
      <c r="H794" s="67"/>
      <c r="I794" s="36">
        <f t="shared" si="382"/>
        <v>9282</v>
      </c>
      <c r="J794" s="36">
        <f t="shared" si="382"/>
        <v>0</v>
      </c>
      <c r="K794" s="36">
        <f t="shared" si="382"/>
        <v>9800</v>
      </c>
      <c r="L794" s="36">
        <f t="shared" si="382"/>
        <v>0</v>
      </c>
      <c r="M794" s="36">
        <f t="shared" si="382"/>
        <v>10205</v>
      </c>
      <c r="N794" s="36">
        <f t="shared" si="382"/>
        <v>0</v>
      </c>
    </row>
    <row r="795" spans="1:14" s="266" customFormat="1" ht="14.25">
      <c r="A795" s="122" t="s">
        <v>394</v>
      </c>
      <c r="B795" s="258" t="s">
        <v>29</v>
      </c>
      <c r="C795" s="93" t="s">
        <v>42</v>
      </c>
      <c r="D795" s="93" t="s">
        <v>392</v>
      </c>
      <c r="E795" s="93" t="s">
        <v>133</v>
      </c>
      <c r="F795" s="93" t="s">
        <v>146</v>
      </c>
      <c r="G795" s="93" t="s">
        <v>149</v>
      </c>
      <c r="H795" s="134"/>
      <c r="I795" s="84">
        <f aca="true" t="shared" si="383" ref="I795:N795">I796+I800</f>
        <v>9282</v>
      </c>
      <c r="J795" s="84">
        <f t="shared" si="383"/>
        <v>0</v>
      </c>
      <c r="K795" s="84">
        <f t="shared" si="383"/>
        <v>9800</v>
      </c>
      <c r="L795" s="84">
        <f t="shared" si="383"/>
        <v>0</v>
      </c>
      <c r="M795" s="84">
        <f t="shared" si="383"/>
        <v>10205</v>
      </c>
      <c r="N795" s="84">
        <f t="shared" si="383"/>
        <v>0</v>
      </c>
    </row>
    <row r="796" spans="1:14" ht="15">
      <c r="A796" s="108" t="s">
        <v>395</v>
      </c>
      <c r="B796" s="261" t="s">
        <v>29</v>
      </c>
      <c r="C796" s="97" t="s">
        <v>42</v>
      </c>
      <c r="D796" s="97" t="s">
        <v>392</v>
      </c>
      <c r="E796" s="97" t="s">
        <v>133</v>
      </c>
      <c r="F796" s="97" t="s">
        <v>146</v>
      </c>
      <c r="G796" s="97" t="s">
        <v>396</v>
      </c>
      <c r="H796" s="114"/>
      <c r="I796" s="74">
        <f aca="true" t="shared" si="384" ref="I796:N796">I797+I798+I799</f>
        <v>9282</v>
      </c>
      <c r="J796" s="74">
        <f t="shared" si="384"/>
        <v>0</v>
      </c>
      <c r="K796" s="74">
        <f t="shared" si="384"/>
        <v>9800</v>
      </c>
      <c r="L796" s="74">
        <f t="shared" si="384"/>
        <v>0</v>
      </c>
      <c r="M796" s="74">
        <f t="shared" si="384"/>
        <v>10205</v>
      </c>
      <c r="N796" s="74">
        <f t="shared" si="384"/>
        <v>0</v>
      </c>
    </row>
    <row r="797" spans="1:14" ht="60">
      <c r="A797" s="108" t="s">
        <v>667</v>
      </c>
      <c r="B797" s="261" t="s">
        <v>29</v>
      </c>
      <c r="C797" s="97" t="s">
        <v>42</v>
      </c>
      <c r="D797" s="97" t="s">
        <v>392</v>
      </c>
      <c r="E797" s="97" t="s">
        <v>133</v>
      </c>
      <c r="F797" s="97" t="s">
        <v>146</v>
      </c>
      <c r="G797" s="97" t="s">
        <v>396</v>
      </c>
      <c r="H797" s="114">
        <v>100</v>
      </c>
      <c r="I797" s="74">
        <v>7682</v>
      </c>
      <c r="J797" s="74"/>
      <c r="K797" s="74">
        <v>8200</v>
      </c>
      <c r="L797" s="74"/>
      <c r="M797" s="74">
        <v>8526</v>
      </c>
      <c r="N797" s="74"/>
    </row>
    <row r="798" spans="1:14" ht="30">
      <c r="A798" s="108" t="s">
        <v>670</v>
      </c>
      <c r="B798" s="261" t="s">
        <v>29</v>
      </c>
      <c r="C798" s="97" t="s">
        <v>42</v>
      </c>
      <c r="D798" s="97" t="s">
        <v>392</v>
      </c>
      <c r="E798" s="97" t="s">
        <v>133</v>
      </c>
      <c r="F798" s="97" t="s">
        <v>146</v>
      </c>
      <c r="G798" s="97" t="s">
        <v>396</v>
      </c>
      <c r="H798" s="114">
        <v>200</v>
      </c>
      <c r="I798" s="74">
        <v>1597</v>
      </c>
      <c r="J798" s="74"/>
      <c r="K798" s="74">
        <v>1597</v>
      </c>
      <c r="L798" s="74"/>
      <c r="M798" s="74">
        <v>1676</v>
      </c>
      <c r="N798" s="74"/>
    </row>
    <row r="799" spans="1:14" ht="15">
      <c r="A799" s="108" t="s">
        <v>671</v>
      </c>
      <c r="B799" s="261">
        <v>114</v>
      </c>
      <c r="C799" s="97" t="s">
        <v>42</v>
      </c>
      <c r="D799" s="97" t="s">
        <v>392</v>
      </c>
      <c r="E799" s="97" t="s">
        <v>133</v>
      </c>
      <c r="F799" s="97" t="s">
        <v>146</v>
      </c>
      <c r="G799" s="97" t="s">
        <v>396</v>
      </c>
      <c r="H799" s="114">
        <v>800</v>
      </c>
      <c r="I799" s="74">
        <v>3</v>
      </c>
      <c r="J799" s="74"/>
      <c r="K799" s="74">
        <v>3</v>
      </c>
      <c r="L799" s="74"/>
      <c r="M799" s="74">
        <v>3</v>
      </c>
      <c r="N799" s="74"/>
    </row>
    <row r="800" spans="1:14" s="266" customFormat="1" ht="30" hidden="1">
      <c r="A800" s="108" t="s">
        <v>486</v>
      </c>
      <c r="B800" s="261" t="s">
        <v>29</v>
      </c>
      <c r="C800" s="97" t="s">
        <v>42</v>
      </c>
      <c r="D800" s="97" t="s">
        <v>392</v>
      </c>
      <c r="E800" s="97" t="s">
        <v>133</v>
      </c>
      <c r="F800" s="97" t="s">
        <v>146</v>
      </c>
      <c r="G800" s="97" t="s">
        <v>415</v>
      </c>
      <c r="H800" s="114"/>
      <c r="I800" s="74">
        <f aca="true" t="shared" si="385" ref="I800:N800">I801</f>
        <v>0</v>
      </c>
      <c r="J800" s="74">
        <f t="shared" si="385"/>
        <v>0</v>
      </c>
      <c r="K800" s="74">
        <f t="shared" si="385"/>
        <v>0</v>
      </c>
      <c r="L800" s="74">
        <f t="shared" si="385"/>
        <v>0</v>
      </c>
      <c r="M800" s="74">
        <f t="shared" si="385"/>
        <v>0</v>
      </c>
      <c r="N800" s="74">
        <f t="shared" si="385"/>
        <v>0</v>
      </c>
    </row>
    <row r="801" spans="1:14" ht="60" hidden="1">
      <c r="A801" s="108" t="s">
        <v>667</v>
      </c>
      <c r="B801" s="261" t="s">
        <v>29</v>
      </c>
      <c r="C801" s="97" t="s">
        <v>42</v>
      </c>
      <c r="D801" s="97" t="s">
        <v>392</v>
      </c>
      <c r="E801" s="97" t="s">
        <v>133</v>
      </c>
      <c r="F801" s="97" t="s">
        <v>146</v>
      </c>
      <c r="G801" s="97" t="s">
        <v>415</v>
      </c>
      <c r="H801" s="114">
        <v>100</v>
      </c>
      <c r="I801" s="74"/>
      <c r="J801" s="74"/>
      <c r="K801" s="74"/>
      <c r="L801" s="74"/>
      <c r="M801" s="74"/>
      <c r="N801" s="74"/>
    </row>
    <row r="802" spans="1:14" ht="15">
      <c r="A802" s="124" t="s">
        <v>51</v>
      </c>
      <c r="B802" s="258" t="s">
        <v>29</v>
      </c>
      <c r="C802" s="93" t="s">
        <v>52</v>
      </c>
      <c r="D802" s="67"/>
      <c r="E802" s="67"/>
      <c r="F802" s="67"/>
      <c r="G802" s="67"/>
      <c r="H802" s="67"/>
      <c r="I802" s="36">
        <f aca="true" t="shared" si="386" ref="I802:N802">I808+I813+I803</f>
        <v>3187</v>
      </c>
      <c r="J802" s="36">
        <f t="shared" si="386"/>
        <v>0</v>
      </c>
      <c r="K802" s="36">
        <f t="shared" si="386"/>
        <v>3187</v>
      </c>
      <c r="L802" s="36">
        <f t="shared" si="386"/>
        <v>0</v>
      </c>
      <c r="M802" s="36">
        <f t="shared" si="386"/>
        <v>3360</v>
      </c>
      <c r="N802" s="36">
        <f t="shared" si="386"/>
        <v>0</v>
      </c>
    </row>
    <row r="803" spans="1:14" ht="42.75">
      <c r="A803" s="107" t="s">
        <v>327</v>
      </c>
      <c r="B803" s="258" t="s">
        <v>29</v>
      </c>
      <c r="C803" s="93" t="s">
        <v>52</v>
      </c>
      <c r="D803" s="67" t="s">
        <v>297</v>
      </c>
      <c r="E803" s="67" t="s">
        <v>147</v>
      </c>
      <c r="F803" s="67" t="s">
        <v>148</v>
      </c>
      <c r="G803" s="67" t="s">
        <v>149</v>
      </c>
      <c r="H803" s="67"/>
      <c r="I803" s="36">
        <f aca="true" t="shared" si="387" ref="I803:J806">I804</f>
        <v>23</v>
      </c>
      <c r="J803" s="36">
        <f t="shared" si="387"/>
        <v>0</v>
      </c>
      <c r="K803" s="36">
        <f aca="true" t="shared" si="388" ref="K803:N806">K804</f>
        <v>23</v>
      </c>
      <c r="L803" s="36">
        <f t="shared" si="388"/>
        <v>0</v>
      </c>
      <c r="M803" s="36">
        <f t="shared" si="388"/>
        <v>25</v>
      </c>
      <c r="N803" s="36">
        <f t="shared" si="388"/>
        <v>0</v>
      </c>
    </row>
    <row r="804" spans="1:14" ht="42.75">
      <c r="A804" s="94" t="s">
        <v>764</v>
      </c>
      <c r="B804" s="258" t="s">
        <v>29</v>
      </c>
      <c r="C804" s="93" t="s">
        <v>52</v>
      </c>
      <c r="D804" s="67" t="s">
        <v>297</v>
      </c>
      <c r="E804" s="67" t="s">
        <v>133</v>
      </c>
      <c r="F804" s="67" t="s">
        <v>148</v>
      </c>
      <c r="G804" s="67" t="s">
        <v>149</v>
      </c>
      <c r="H804" s="67"/>
      <c r="I804" s="36">
        <f t="shared" si="387"/>
        <v>23</v>
      </c>
      <c r="J804" s="36">
        <f t="shared" si="387"/>
        <v>0</v>
      </c>
      <c r="K804" s="36">
        <f t="shared" si="388"/>
        <v>23</v>
      </c>
      <c r="L804" s="36">
        <f t="shared" si="388"/>
        <v>0</v>
      </c>
      <c r="M804" s="36">
        <f t="shared" si="388"/>
        <v>25</v>
      </c>
      <c r="N804" s="36">
        <f t="shared" si="388"/>
        <v>0</v>
      </c>
    </row>
    <row r="805" spans="1:14" ht="28.5">
      <c r="A805" s="94" t="s">
        <v>765</v>
      </c>
      <c r="B805" s="258" t="s">
        <v>29</v>
      </c>
      <c r="C805" s="93" t="s">
        <v>52</v>
      </c>
      <c r="D805" s="67" t="s">
        <v>297</v>
      </c>
      <c r="E805" s="67" t="s">
        <v>133</v>
      </c>
      <c r="F805" s="67" t="s">
        <v>146</v>
      </c>
      <c r="G805" s="67" t="s">
        <v>149</v>
      </c>
      <c r="H805" s="67"/>
      <c r="I805" s="36">
        <f t="shared" si="387"/>
        <v>23</v>
      </c>
      <c r="J805" s="36">
        <f t="shared" si="387"/>
        <v>0</v>
      </c>
      <c r="K805" s="36">
        <f t="shared" si="388"/>
        <v>23</v>
      </c>
      <c r="L805" s="36">
        <f t="shared" si="388"/>
        <v>0</v>
      </c>
      <c r="M805" s="36">
        <f t="shared" si="388"/>
        <v>25</v>
      </c>
      <c r="N805" s="36">
        <f t="shared" si="388"/>
        <v>0</v>
      </c>
    </row>
    <row r="806" spans="1:14" ht="30">
      <c r="A806" s="99" t="s">
        <v>766</v>
      </c>
      <c r="B806" s="261" t="s">
        <v>29</v>
      </c>
      <c r="C806" s="97" t="s">
        <v>52</v>
      </c>
      <c r="D806" s="96" t="s">
        <v>297</v>
      </c>
      <c r="E806" s="96" t="s">
        <v>133</v>
      </c>
      <c r="F806" s="96" t="s">
        <v>146</v>
      </c>
      <c r="G806" s="97" t="s">
        <v>338</v>
      </c>
      <c r="H806" s="96"/>
      <c r="I806" s="74">
        <f t="shared" si="387"/>
        <v>23</v>
      </c>
      <c r="J806" s="74">
        <f t="shared" si="387"/>
        <v>0</v>
      </c>
      <c r="K806" s="74">
        <f t="shared" si="388"/>
        <v>23</v>
      </c>
      <c r="L806" s="74">
        <f t="shared" si="388"/>
        <v>0</v>
      </c>
      <c r="M806" s="74">
        <f t="shared" si="388"/>
        <v>25</v>
      </c>
      <c r="N806" s="74">
        <f t="shared" si="388"/>
        <v>0</v>
      </c>
    </row>
    <row r="807" spans="1:14" ht="30">
      <c r="A807" s="99" t="s">
        <v>670</v>
      </c>
      <c r="B807" s="261" t="s">
        <v>29</v>
      </c>
      <c r="C807" s="97" t="s">
        <v>52</v>
      </c>
      <c r="D807" s="96" t="s">
        <v>297</v>
      </c>
      <c r="E807" s="96" t="s">
        <v>133</v>
      </c>
      <c r="F807" s="96" t="s">
        <v>146</v>
      </c>
      <c r="G807" s="97" t="s">
        <v>338</v>
      </c>
      <c r="H807" s="96" t="s">
        <v>669</v>
      </c>
      <c r="I807" s="74">
        <v>23</v>
      </c>
      <c r="J807" s="74"/>
      <c r="K807" s="74">
        <v>23</v>
      </c>
      <c r="L807" s="74"/>
      <c r="M807" s="74">
        <v>25</v>
      </c>
      <c r="N807" s="74"/>
    </row>
    <row r="808" spans="1:14" ht="42.75">
      <c r="A808" s="124" t="s">
        <v>371</v>
      </c>
      <c r="B808" s="258" t="s">
        <v>29</v>
      </c>
      <c r="C808" s="93" t="s">
        <v>52</v>
      </c>
      <c r="D808" s="67" t="s">
        <v>341</v>
      </c>
      <c r="E808" s="67" t="s">
        <v>147</v>
      </c>
      <c r="F808" s="67" t="s">
        <v>148</v>
      </c>
      <c r="G808" s="67" t="s">
        <v>149</v>
      </c>
      <c r="H808" s="67"/>
      <c r="I808" s="36">
        <f aca="true" t="shared" si="389" ref="I808:N811">I809</f>
        <v>2796</v>
      </c>
      <c r="J808" s="36">
        <f t="shared" si="389"/>
        <v>0</v>
      </c>
      <c r="K808" s="36">
        <f t="shared" si="389"/>
        <v>2796</v>
      </c>
      <c r="L808" s="36">
        <f t="shared" si="389"/>
        <v>0</v>
      </c>
      <c r="M808" s="36">
        <f t="shared" si="389"/>
        <v>2960</v>
      </c>
      <c r="N808" s="36">
        <f t="shared" si="389"/>
        <v>0</v>
      </c>
    </row>
    <row r="809" spans="1:14" ht="15">
      <c r="A809" s="121" t="s">
        <v>487</v>
      </c>
      <c r="B809" s="258" t="s">
        <v>29</v>
      </c>
      <c r="C809" s="93" t="s">
        <v>52</v>
      </c>
      <c r="D809" s="67" t="s">
        <v>341</v>
      </c>
      <c r="E809" s="67" t="s">
        <v>130</v>
      </c>
      <c r="F809" s="67" t="s">
        <v>148</v>
      </c>
      <c r="G809" s="67" t="s">
        <v>149</v>
      </c>
      <c r="H809" s="67"/>
      <c r="I809" s="36">
        <f t="shared" si="389"/>
        <v>2796</v>
      </c>
      <c r="J809" s="36">
        <f t="shared" si="389"/>
        <v>0</v>
      </c>
      <c r="K809" s="36">
        <f t="shared" si="389"/>
        <v>2796</v>
      </c>
      <c r="L809" s="36">
        <f t="shared" si="389"/>
        <v>0</v>
      </c>
      <c r="M809" s="36">
        <f t="shared" si="389"/>
        <v>2960</v>
      </c>
      <c r="N809" s="36">
        <f t="shared" si="389"/>
        <v>0</v>
      </c>
    </row>
    <row r="810" spans="1:14" s="266" customFormat="1" ht="42.75">
      <c r="A810" s="122" t="s">
        <v>374</v>
      </c>
      <c r="B810" s="258" t="s">
        <v>29</v>
      </c>
      <c r="C810" s="93" t="s">
        <v>52</v>
      </c>
      <c r="D810" s="67" t="s">
        <v>341</v>
      </c>
      <c r="E810" s="67" t="s">
        <v>130</v>
      </c>
      <c r="F810" s="67" t="s">
        <v>146</v>
      </c>
      <c r="G810" s="67" t="s">
        <v>149</v>
      </c>
      <c r="H810" s="67"/>
      <c r="I810" s="36">
        <f t="shared" si="389"/>
        <v>2796</v>
      </c>
      <c r="J810" s="36">
        <f t="shared" si="389"/>
        <v>0</v>
      </c>
      <c r="K810" s="36">
        <f t="shared" si="389"/>
        <v>2796</v>
      </c>
      <c r="L810" s="36">
        <f t="shared" si="389"/>
        <v>0</v>
      </c>
      <c r="M810" s="36">
        <f t="shared" si="389"/>
        <v>2960</v>
      </c>
      <c r="N810" s="36">
        <f t="shared" si="389"/>
        <v>0</v>
      </c>
    </row>
    <row r="811" spans="1:14" ht="75">
      <c r="A811" s="112" t="s">
        <v>375</v>
      </c>
      <c r="B811" s="261" t="s">
        <v>29</v>
      </c>
      <c r="C811" s="97" t="s">
        <v>52</v>
      </c>
      <c r="D811" s="96" t="s">
        <v>341</v>
      </c>
      <c r="E811" s="96" t="s">
        <v>130</v>
      </c>
      <c r="F811" s="96" t="s">
        <v>146</v>
      </c>
      <c r="G811" s="96" t="s">
        <v>376</v>
      </c>
      <c r="H811" s="96"/>
      <c r="I811" s="74">
        <f t="shared" si="389"/>
        <v>2796</v>
      </c>
      <c r="J811" s="74">
        <f t="shared" si="389"/>
        <v>0</v>
      </c>
      <c r="K811" s="74">
        <f t="shared" si="389"/>
        <v>2796</v>
      </c>
      <c r="L811" s="74">
        <f t="shared" si="389"/>
        <v>0</v>
      </c>
      <c r="M811" s="74">
        <f t="shared" si="389"/>
        <v>2960</v>
      </c>
      <c r="N811" s="74">
        <f t="shared" si="389"/>
        <v>0</v>
      </c>
    </row>
    <row r="812" spans="1:14" s="266" customFormat="1" ht="30">
      <c r="A812" s="108" t="s">
        <v>670</v>
      </c>
      <c r="B812" s="261" t="s">
        <v>29</v>
      </c>
      <c r="C812" s="97" t="s">
        <v>52</v>
      </c>
      <c r="D812" s="96" t="s">
        <v>341</v>
      </c>
      <c r="E812" s="96" t="s">
        <v>130</v>
      </c>
      <c r="F812" s="96" t="s">
        <v>146</v>
      </c>
      <c r="G812" s="96" t="s">
        <v>376</v>
      </c>
      <c r="H812" s="96" t="s">
        <v>669</v>
      </c>
      <c r="I812" s="74">
        <v>2796</v>
      </c>
      <c r="J812" s="74"/>
      <c r="K812" s="74">
        <v>2796</v>
      </c>
      <c r="L812" s="74"/>
      <c r="M812" s="74">
        <v>2960</v>
      </c>
      <c r="N812" s="74"/>
    </row>
    <row r="813" spans="1:14" s="266" customFormat="1" ht="15">
      <c r="A813" s="124" t="s">
        <v>419</v>
      </c>
      <c r="B813" s="258" t="s">
        <v>29</v>
      </c>
      <c r="C813" s="93" t="s">
        <v>52</v>
      </c>
      <c r="D813" s="93" t="s">
        <v>420</v>
      </c>
      <c r="E813" s="93" t="s">
        <v>147</v>
      </c>
      <c r="F813" s="93" t="s">
        <v>148</v>
      </c>
      <c r="G813" s="93" t="s">
        <v>149</v>
      </c>
      <c r="H813" s="96"/>
      <c r="I813" s="36">
        <f aca="true" t="shared" si="390" ref="I813:N814">I814</f>
        <v>368</v>
      </c>
      <c r="J813" s="36">
        <f t="shared" si="390"/>
        <v>0</v>
      </c>
      <c r="K813" s="36">
        <f t="shared" si="390"/>
        <v>368</v>
      </c>
      <c r="L813" s="36">
        <f t="shared" si="390"/>
        <v>0</v>
      </c>
      <c r="M813" s="36">
        <f t="shared" si="390"/>
        <v>375</v>
      </c>
      <c r="N813" s="36">
        <f t="shared" si="390"/>
        <v>0</v>
      </c>
    </row>
    <row r="814" spans="1:14" s="266" customFormat="1" ht="15">
      <c r="A814" s="121" t="s">
        <v>394</v>
      </c>
      <c r="B814" s="258" t="s">
        <v>29</v>
      </c>
      <c r="C814" s="93" t="s">
        <v>52</v>
      </c>
      <c r="D814" s="67" t="s">
        <v>420</v>
      </c>
      <c r="E814" s="67" t="s">
        <v>325</v>
      </c>
      <c r="F814" s="67" t="s">
        <v>148</v>
      </c>
      <c r="G814" s="67" t="s">
        <v>149</v>
      </c>
      <c r="H814" s="96"/>
      <c r="I814" s="36">
        <f t="shared" si="390"/>
        <v>368</v>
      </c>
      <c r="J814" s="36">
        <f t="shared" si="390"/>
        <v>0</v>
      </c>
      <c r="K814" s="36">
        <f t="shared" si="390"/>
        <v>368</v>
      </c>
      <c r="L814" s="36">
        <f t="shared" si="390"/>
        <v>0</v>
      </c>
      <c r="M814" s="36">
        <f t="shared" si="390"/>
        <v>375</v>
      </c>
      <c r="N814" s="36">
        <f t="shared" si="390"/>
        <v>0</v>
      </c>
    </row>
    <row r="815" spans="1:14" s="266" customFormat="1" ht="14.25">
      <c r="A815" s="122" t="s">
        <v>394</v>
      </c>
      <c r="B815" s="258" t="s">
        <v>29</v>
      </c>
      <c r="C815" s="93" t="s">
        <v>52</v>
      </c>
      <c r="D815" s="93" t="s">
        <v>420</v>
      </c>
      <c r="E815" s="93" t="s">
        <v>325</v>
      </c>
      <c r="F815" s="93" t="s">
        <v>146</v>
      </c>
      <c r="G815" s="93" t="s">
        <v>149</v>
      </c>
      <c r="H815" s="92"/>
      <c r="I815" s="36">
        <f aca="true" t="shared" si="391" ref="I815:N815">I816+I818</f>
        <v>368</v>
      </c>
      <c r="J815" s="36">
        <f t="shared" si="391"/>
        <v>0</v>
      </c>
      <c r="K815" s="36">
        <f t="shared" si="391"/>
        <v>368</v>
      </c>
      <c r="L815" s="36">
        <f t="shared" si="391"/>
        <v>0</v>
      </c>
      <c r="M815" s="36">
        <f t="shared" si="391"/>
        <v>375</v>
      </c>
      <c r="N815" s="36">
        <f t="shared" si="391"/>
        <v>0</v>
      </c>
    </row>
    <row r="816" spans="1:14" s="266" customFormat="1" ht="15">
      <c r="A816" s="108" t="s">
        <v>431</v>
      </c>
      <c r="B816" s="261" t="s">
        <v>29</v>
      </c>
      <c r="C816" s="97" t="s">
        <v>52</v>
      </c>
      <c r="D816" s="97" t="s">
        <v>420</v>
      </c>
      <c r="E816" s="97" t="s">
        <v>325</v>
      </c>
      <c r="F816" s="97" t="s">
        <v>146</v>
      </c>
      <c r="G816" s="97" t="s">
        <v>432</v>
      </c>
      <c r="H816" s="114"/>
      <c r="I816" s="74">
        <f aca="true" t="shared" si="392" ref="I816:N816">I817</f>
        <v>260</v>
      </c>
      <c r="J816" s="74">
        <f t="shared" si="392"/>
        <v>0</v>
      </c>
      <c r="K816" s="74">
        <f t="shared" si="392"/>
        <v>260</v>
      </c>
      <c r="L816" s="74">
        <f t="shared" si="392"/>
        <v>0</v>
      </c>
      <c r="M816" s="74">
        <f t="shared" si="392"/>
        <v>260</v>
      </c>
      <c r="N816" s="74">
        <f t="shared" si="392"/>
        <v>0</v>
      </c>
    </row>
    <row r="817" spans="1:14" ht="15">
      <c r="A817" s="108" t="s">
        <v>671</v>
      </c>
      <c r="B817" s="261" t="s">
        <v>29</v>
      </c>
      <c r="C817" s="97" t="s">
        <v>52</v>
      </c>
      <c r="D817" s="97" t="s">
        <v>420</v>
      </c>
      <c r="E817" s="97" t="s">
        <v>325</v>
      </c>
      <c r="F817" s="97" t="s">
        <v>146</v>
      </c>
      <c r="G817" s="97" t="s">
        <v>432</v>
      </c>
      <c r="H817" s="114">
        <v>800</v>
      </c>
      <c r="I817" s="74">
        <v>260</v>
      </c>
      <c r="J817" s="74"/>
      <c r="K817" s="74">
        <v>260</v>
      </c>
      <c r="L817" s="74"/>
      <c r="M817" s="74">
        <v>260</v>
      </c>
      <c r="N817" s="74"/>
    </row>
    <row r="818" spans="1:14" s="266" customFormat="1" ht="30">
      <c r="A818" s="108" t="s">
        <v>437</v>
      </c>
      <c r="B818" s="261">
        <v>114</v>
      </c>
      <c r="C818" s="97" t="s">
        <v>52</v>
      </c>
      <c r="D818" s="97" t="s">
        <v>420</v>
      </c>
      <c r="E818" s="97" t="s">
        <v>325</v>
      </c>
      <c r="F818" s="97" t="s">
        <v>146</v>
      </c>
      <c r="G818" s="97" t="s">
        <v>438</v>
      </c>
      <c r="H818" s="114"/>
      <c r="I818" s="74">
        <f aca="true" t="shared" si="393" ref="I818:N818">I819+I820</f>
        <v>108</v>
      </c>
      <c r="J818" s="74">
        <f t="shared" si="393"/>
        <v>0</v>
      </c>
      <c r="K818" s="74">
        <f t="shared" si="393"/>
        <v>108</v>
      </c>
      <c r="L818" s="74">
        <f t="shared" si="393"/>
        <v>0</v>
      </c>
      <c r="M818" s="74">
        <f t="shared" si="393"/>
        <v>115</v>
      </c>
      <c r="N818" s="74">
        <f t="shared" si="393"/>
        <v>0</v>
      </c>
    </row>
    <row r="819" spans="1:14" ht="30">
      <c r="A819" s="108" t="s">
        <v>670</v>
      </c>
      <c r="B819" s="261">
        <v>114</v>
      </c>
      <c r="C819" s="97" t="s">
        <v>52</v>
      </c>
      <c r="D819" s="97" t="s">
        <v>420</v>
      </c>
      <c r="E819" s="97" t="s">
        <v>325</v>
      </c>
      <c r="F819" s="97" t="s">
        <v>146</v>
      </c>
      <c r="G819" s="97" t="s">
        <v>438</v>
      </c>
      <c r="H819" s="114">
        <v>200</v>
      </c>
      <c r="I819" s="74">
        <v>108</v>
      </c>
      <c r="J819" s="74"/>
      <c r="K819" s="74">
        <v>108</v>
      </c>
      <c r="L819" s="74"/>
      <c r="M819" s="74">
        <v>115</v>
      </c>
      <c r="N819" s="74"/>
    </row>
    <row r="820" spans="1:14" ht="15" hidden="1">
      <c r="A820" s="108" t="s">
        <v>674</v>
      </c>
      <c r="B820" s="261">
        <v>114</v>
      </c>
      <c r="C820" s="97" t="s">
        <v>52</v>
      </c>
      <c r="D820" s="97" t="s">
        <v>420</v>
      </c>
      <c r="E820" s="97" t="s">
        <v>325</v>
      </c>
      <c r="F820" s="97" t="s">
        <v>146</v>
      </c>
      <c r="G820" s="97" t="s">
        <v>438</v>
      </c>
      <c r="H820" s="114">
        <v>300</v>
      </c>
      <c r="I820" s="249"/>
      <c r="J820" s="249"/>
      <c r="K820" s="74"/>
      <c r="L820" s="74"/>
      <c r="M820" s="74"/>
      <c r="N820" s="74"/>
    </row>
    <row r="821" spans="1:14" ht="28.5">
      <c r="A821" s="124" t="s">
        <v>968</v>
      </c>
      <c r="B821" s="258" t="s">
        <v>30</v>
      </c>
      <c r="C821" s="93"/>
      <c r="D821" s="67"/>
      <c r="E821" s="67"/>
      <c r="F821" s="67"/>
      <c r="G821" s="67"/>
      <c r="H821" s="67"/>
      <c r="I821" s="36">
        <f aca="true" t="shared" si="394" ref="I821:N821">I822+I834</f>
        <v>9337.5</v>
      </c>
      <c r="J821" s="36">
        <f t="shared" si="394"/>
        <v>2000.8</v>
      </c>
      <c r="K821" s="36">
        <f t="shared" si="394"/>
        <v>9306.8</v>
      </c>
      <c r="L821" s="36">
        <f t="shared" si="394"/>
        <v>2000.8</v>
      </c>
      <c r="M821" s="36">
        <f t="shared" si="394"/>
        <v>9650.8</v>
      </c>
      <c r="N821" s="36">
        <f t="shared" si="394"/>
        <v>2000.8</v>
      </c>
    </row>
    <row r="822" spans="1:14" ht="15">
      <c r="A822" s="124" t="s">
        <v>37</v>
      </c>
      <c r="B822" s="258" t="s">
        <v>30</v>
      </c>
      <c r="C822" s="93" t="s">
        <v>38</v>
      </c>
      <c r="D822" s="67"/>
      <c r="E822" s="67"/>
      <c r="F822" s="67"/>
      <c r="G822" s="67"/>
      <c r="H822" s="67"/>
      <c r="I822" s="36">
        <f aca="true" t="shared" si="395" ref="I822:N822">I823</f>
        <v>150</v>
      </c>
      <c r="J822" s="36">
        <f t="shared" si="395"/>
        <v>0</v>
      </c>
      <c r="K822" s="36">
        <f t="shared" si="395"/>
        <v>150</v>
      </c>
      <c r="L822" s="36">
        <f t="shared" si="395"/>
        <v>0</v>
      </c>
      <c r="M822" s="36">
        <f t="shared" si="395"/>
        <v>150</v>
      </c>
      <c r="N822" s="36">
        <f t="shared" si="395"/>
        <v>0</v>
      </c>
    </row>
    <row r="823" spans="1:14" ht="15">
      <c r="A823" s="124" t="s">
        <v>51</v>
      </c>
      <c r="B823" s="258" t="s">
        <v>30</v>
      </c>
      <c r="C823" s="93" t="s">
        <v>52</v>
      </c>
      <c r="D823" s="67"/>
      <c r="E823" s="67"/>
      <c r="F823" s="67"/>
      <c r="G823" s="67"/>
      <c r="H823" s="67"/>
      <c r="I823" s="36">
        <f aca="true" t="shared" si="396" ref="I823:N823">I824+I829</f>
        <v>150</v>
      </c>
      <c r="J823" s="36">
        <f t="shared" si="396"/>
        <v>0</v>
      </c>
      <c r="K823" s="36">
        <f t="shared" si="396"/>
        <v>150</v>
      </c>
      <c r="L823" s="36">
        <f t="shared" si="396"/>
        <v>0</v>
      </c>
      <c r="M823" s="36">
        <f t="shared" si="396"/>
        <v>150</v>
      </c>
      <c r="N823" s="36">
        <f t="shared" si="396"/>
        <v>0</v>
      </c>
    </row>
    <row r="824" spans="1:14" ht="42.75">
      <c r="A824" s="107" t="s">
        <v>327</v>
      </c>
      <c r="B824" s="258" t="s">
        <v>30</v>
      </c>
      <c r="C824" s="93" t="s">
        <v>52</v>
      </c>
      <c r="D824" s="67" t="s">
        <v>297</v>
      </c>
      <c r="E824" s="67" t="s">
        <v>147</v>
      </c>
      <c r="F824" s="67" t="s">
        <v>148</v>
      </c>
      <c r="G824" s="67" t="s">
        <v>149</v>
      </c>
      <c r="H824" s="67"/>
      <c r="I824" s="36">
        <f aca="true" t="shared" si="397" ref="I824:N827">I825</f>
        <v>50</v>
      </c>
      <c r="J824" s="36">
        <f t="shared" si="397"/>
        <v>0</v>
      </c>
      <c r="K824" s="36">
        <f t="shared" si="397"/>
        <v>50</v>
      </c>
      <c r="L824" s="36">
        <f t="shared" si="397"/>
        <v>0</v>
      </c>
      <c r="M824" s="36">
        <f t="shared" si="397"/>
        <v>50</v>
      </c>
      <c r="N824" s="36">
        <f t="shared" si="397"/>
        <v>0</v>
      </c>
    </row>
    <row r="825" spans="1:14" ht="35.25" customHeight="1">
      <c r="A825" s="94" t="s">
        <v>764</v>
      </c>
      <c r="B825" s="258" t="s">
        <v>30</v>
      </c>
      <c r="C825" s="93" t="s">
        <v>52</v>
      </c>
      <c r="D825" s="67" t="s">
        <v>297</v>
      </c>
      <c r="E825" s="67" t="s">
        <v>133</v>
      </c>
      <c r="F825" s="67" t="s">
        <v>148</v>
      </c>
      <c r="G825" s="67" t="s">
        <v>149</v>
      </c>
      <c r="H825" s="67"/>
      <c r="I825" s="36">
        <f t="shared" si="397"/>
        <v>50</v>
      </c>
      <c r="J825" s="36">
        <f t="shared" si="397"/>
        <v>0</v>
      </c>
      <c r="K825" s="36">
        <f t="shared" si="397"/>
        <v>50</v>
      </c>
      <c r="L825" s="36">
        <f t="shared" si="397"/>
        <v>0</v>
      </c>
      <c r="M825" s="36">
        <f t="shared" si="397"/>
        <v>50</v>
      </c>
      <c r="N825" s="36">
        <f t="shared" si="397"/>
        <v>0</v>
      </c>
    </row>
    <row r="826" spans="1:14" s="266" customFormat="1" ht="28.5">
      <c r="A826" s="121" t="s">
        <v>765</v>
      </c>
      <c r="B826" s="258" t="s">
        <v>30</v>
      </c>
      <c r="C826" s="93" t="s">
        <v>52</v>
      </c>
      <c r="D826" s="67" t="s">
        <v>297</v>
      </c>
      <c r="E826" s="67" t="s">
        <v>133</v>
      </c>
      <c r="F826" s="67" t="s">
        <v>146</v>
      </c>
      <c r="G826" s="67" t="s">
        <v>149</v>
      </c>
      <c r="H826" s="67"/>
      <c r="I826" s="36">
        <f t="shared" si="397"/>
        <v>50</v>
      </c>
      <c r="J826" s="36">
        <f t="shared" si="397"/>
        <v>0</v>
      </c>
      <c r="K826" s="36">
        <f t="shared" si="397"/>
        <v>50</v>
      </c>
      <c r="L826" s="36">
        <f t="shared" si="397"/>
        <v>0</v>
      </c>
      <c r="M826" s="36">
        <f t="shared" si="397"/>
        <v>50</v>
      </c>
      <c r="N826" s="36">
        <f t="shared" si="397"/>
        <v>0</v>
      </c>
    </row>
    <row r="827" spans="1:14" ht="30">
      <c r="A827" s="112" t="s">
        <v>766</v>
      </c>
      <c r="B827" s="261" t="s">
        <v>30</v>
      </c>
      <c r="C827" s="97" t="s">
        <v>52</v>
      </c>
      <c r="D827" s="96" t="s">
        <v>297</v>
      </c>
      <c r="E827" s="96" t="s">
        <v>133</v>
      </c>
      <c r="F827" s="96" t="s">
        <v>146</v>
      </c>
      <c r="G827" s="96" t="s">
        <v>338</v>
      </c>
      <c r="H827" s="96"/>
      <c r="I827" s="74">
        <f t="shared" si="397"/>
        <v>50</v>
      </c>
      <c r="J827" s="74">
        <f t="shared" si="397"/>
        <v>0</v>
      </c>
      <c r="K827" s="74">
        <f t="shared" si="397"/>
        <v>50</v>
      </c>
      <c r="L827" s="74">
        <f t="shared" si="397"/>
        <v>0</v>
      </c>
      <c r="M827" s="74">
        <f t="shared" si="397"/>
        <v>50</v>
      </c>
      <c r="N827" s="74">
        <f t="shared" si="397"/>
        <v>0</v>
      </c>
    </row>
    <row r="828" spans="1:14" ht="30">
      <c r="A828" s="108" t="s">
        <v>670</v>
      </c>
      <c r="B828" s="261" t="s">
        <v>30</v>
      </c>
      <c r="C828" s="97" t="s">
        <v>52</v>
      </c>
      <c r="D828" s="96" t="s">
        <v>297</v>
      </c>
      <c r="E828" s="96" t="s">
        <v>133</v>
      </c>
      <c r="F828" s="96" t="s">
        <v>146</v>
      </c>
      <c r="G828" s="96" t="s">
        <v>338</v>
      </c>
      <c r="H828" s="96" t="s">
        <v>669</v>
      </c>
      <c r="I828" s="74">
        <v>50</v>
      </c>
      <c r="J828" s="74"/>
      <c r="K828" s="74">
        <v>50</v>
      </c>
      <c r="L828" s="74"/>
      <c r="M828" s="74">
        <v>50</v>
      </c>
      <c r="N828" s="74"/>
    </row>
    <row r="829" spans="1:14" ht="42.75">
      <c r="A829" s="124" t="s">
        <v>371</v>
      </c>
      <c r="B829" s="258">
        <v>115</v>
      </c>
      <c r="C829" s="93" t="s">
        <v>52</v>
      </c>
      <c r="D829" s="67" t="s">
        <v>341</v>
      </c>
      <c r="E829" s="67" t="s">
        <v>147</v>
      </c>
      <c r="F829" s="67" t="s">
        <v>148</v>
      </c>
      <c r="G829" s="67" t="s">
        <v>149</v>
      </c>
      <c r="H829" s="67"/>
      <c r="I829" s="36">
        <f aca="true" t="shared" si="398" ref="I829:N832">I830</f>
        <v>100</v>
      </c>
      <c r="J829" s="36">
        <f t="shared" si="398"/>
        <v>0</v>
      </c>
      <c r="K829" s="36">
        <f t="shared" si="398"/>
        <v>100</v>
      </c>
      <c r="L829" s="36">
        <f t="shared" si="398"/>
        <v>0</v>
      </c>
      <c r="M829" s="36">
        <f t="shared" si="398"/>
        <v>100</v>
      </c>
      <c r="N829" s="36">
        <f t="shared" si="398"/>
        <v>0</v>
      </c>
    </row>
    <row r="830" spans="1:14" ht="15">
      <c r="A830" s="121" t="s">
        <v>373</v>
      </c>
      <c r="B830" s="258">
        <v>115</v>
      </c>
      <c r="C830" s="93" t="s">
        <v>52</v>
      </c>
      <c r="D830" s="67" t="s">
        <v>341</v>
      </c>
      <c r="E830" s="67" t="s">
        <v>130</v>
      </c>
      <c r="F830" s="67" t="s">
        <v>148</v>
      </c>
      <c r="G830" s="67" t="s">
        <v>149</v>
      </c>
      <c r="H830" s="67"/>
      <c r="I830" s="36">
        <f t="shared" si="398"/>
        <v>100</v>
      </c>
      <c r="J830" s="36">
        <f t="shared" si="398"/>
        <v>0</v>
      </c>
      <c r="K830" s="36">
        <f t="shared" si="398"/>
        <v>100</v>
      </c>
      <c r="L830" s="36">
        <f t="shared" si="398"/>
        <v>0</v>
      </c>
      <c r="M830" s="36">
        <f t="shared" si="398"/>
        <v>100</v>
      </c>
      <c r="N830" s="36">
        <f t="shared" si="398"/>
        <v>0</v>
      </c>
    </row>
    <row r="831" spans="1:14" s="266" customFormat="1" ht="42.75">
      <c r="A831" s="122" t="s">
        <v>374</v>
      </c>
      <c r="B831" s="258" t="s">
        <v>30</v>
      </c>
      <c r="C831" s="93" t="s">
        <v>52</v>
      </c>
      <c r="D831" s="67" t="s">
        <v>341</v>
      </c>
      <c r="E831" s="67" t="s">
        <v>130</v>
      </c>
      <c r="F831" s="67" t="s">
        <v>146</v>
      </c>
      <c r="G831" s="67" t="s">
        <v>149</v>
      </c>
      <c r="H831" s="67"/>
      <c r="I831" s="36">
        <f t="shared" si="398"/>
        <v>100</v>
      </c>
      <c r="J831" s="36">
        <f t="shared" si="398"/>
        <v>0</v>
      </c>
      <c r="K831" s="36">
        <f t="shared" si="398"/>
        <v>100</v>
      </c>
      <c r="L831" s="36">
        <f t="shared" si="398"/>
        <v>0</v>
      </c>
      <c r="M831" s="36">
        <f t="shared" si="398"/>
        <v>100</v>
      </c>
      <c r="N831" s="36">
        <f t="shared" si="398"/>
        <v>0</v>
      </c>
    </row>
    <row r="832" spans="1:14" ht="75">
      <c r="A832" s="112" t="s">
        <v>375</v>
      </c>
      <c r="B832" s="261">
        <v>115</v>
      </c>
      <c r="C832" s="97" t="s">
        <v>52</v>
      </c>
      <c r="D832" s="96" t="s">
        <v>341</v>
      </c>
      <c r="E832" s="96" t="s">
        <v>130</v>
      </c>
      <c r="F832" s="96" t="s">
        <v>146</v>
      </c>
      <c r="G832" s="96" t="s">
        <v>376</v>
      </c>
      <c r="H832" s="96"/>
      <c r="I832" s="74">
        <f t="shared" si="398"/>
        <v>100</v>
      </c>
      <c r="J832" s="74">
        <f t="shared" si="398"/>
        <v>0</v>
      </c>
      <c r="K832" s="74">
        <f t="shared" si="398"/>
        <v>100</v>
      </c>
      <c r="L832" s="74">
        <f t="shared" si="398"/>
        <v>0</v>
      </c>
      <c r="M832" s="74">
        <f t="shared" si="398"/>
        <v>100</v>
      </c>
      <c r="N832" s="74">
        <f t="shared" si="398"/>
        <v>0</v>
      </c>
    </row>
    <row r="833" spans="1:14" ht="30">
      <c r="A833" s="108" t="s">
        <v>670</v>
      </c>
      <c r="B833" s="261">
        <v>115</v>
      </c>
      <c r="C833" s="97" t="s">
        <v>52</v>
      </c>
      <c r="D833" s="96" t="s">
        <v>341</v>
      </c>
      <c r="E833" s="96" t="s">
        <v>130</v>
      </c>
      <c r="F833" s="96" t="s">
        <v>146</v>
      </c>
      <c r="G833" s="96" t="s">
        <v>376</v>
      </c>
      <c r="H833" s="96" t="s">
        <v>669</v>
      </c>
      <c r="I833" s="74">
        <v>100</v>
      </c>
      <c r="J833" s="74"/>
      <c r="K833" s="74">
        <v>100</v>
      </c>
      <c r="L833" s="74"/>
      <c r="M833" s="74">
        <v>100</v>
      </c>
      <c r="N833" s="74"/>
    </row>
    <row r="834" spans="1:14" ht="15">
      <c r="A834" s="137" t="s">
        <v>82</v>
      </c>
      <c r="B834" s="258" t="s">
        <v>30</v>
      </c>
      <c r="C834" s="93" t="s">
        <v>83</v>
      </c>
      <c r="D834" s="67"/>
      <c r="E834" s="67"/>
      <c r="F834" s="67"/>
      <c r="G834" s="67"/>
      <c r="H834" s="67"/>
      <c r="I834" s="36">
        <f aca="true" t="shared" si="399" ref="I834:N834">I835</f>
        <v>9187.5</v>
      </c>
      <c r="J834" s="36">
        <f t="shared" si="399"/>
        <v>2000.8</v>
      </c>
      <c r="K834" s="36">
        <f t="shared" si="399"/>
        <v>9156.8</v>
      </c>
      <c r="L834" s="36">
        <f t="shared" si="399"/>
        <v>2000.8</v>
      </c>
      <c r="M834" s="36">
        <f t="shared" si="399"/>
        <v>9500.8</v>
      </c>
      <c r="N834" s="36">
        <f t="shared" si="399"/>
        <v>2000.8</v>
      </c>
    </row>
    <row r="835" spans="1:14" ht="15">
      <c r="A835" s="124" t="s">
        <v>94</v>
      </c>
      <c r="B835" s="258" t="s">
        <v>30</v>
      </c>
      <c r="C835" s="93" t="s">
        <v>95</v>
      </c>
      <c r="D835" s="67"/>
      <c r="E835" s="67"/>
      <c r="F835" s="67"/>
      <c r="G835" s="67"/>
      <c r="H835" s="67"/>
      <c r="I835" s="36">
        <f aca="true" t="shared" si="400" ref="I835:N835">I836+I847+I852</f>
        <v>9187.5</v>
      </c>
      <c r="J835" s="36">
        <f t="shared" si="400"/>
        <v>2000.8</v>
      </c>
      <c r="K835" s="36">
        <f t="shared" si="400"/>
        <v>9156.8</v>
      </c>
      <c r="L835" s="36">
        <f t="shared" si="400"/>
        <v>2000.8</v>
      </c>
      <c r="M835" s="36">
        <f t="shared" si="400"/>
        <v>9500.8</v>
      </c>
      <c r="N835" s="36">
        <f t="shared" si="400"/>
        <v>2000.8</v>
      </c>
    </row>
    <row r="836" spans="1:14" ht="30.75" customHeight="1">
      <c r="A836" s="124" t="s">
        <v>221</v>
      </c>
      <c r="B836" s="258" t="s">
        <v>30</v>
      </c>
      <c r="C836" s="93" t="s">
        <v>95</v>
      </c>
      <c r="D836" s="67" t="s">
        <v>222</v>
      </c>
      <c r="E836" s="67" t="s">
        <v>147</v>
      </c>
      <c r="F836" s="67" t="s">
        <v>148</v>
      </c>
      <c r="G836" s="67" t="s">
        <v>149</v>
      </c>
      <c r="H836" s="67"/>
      <c r="I836" s="36">
        <f aca="true" t="shared" si="401" ref="I836:N836">I837+I842</f>
        <v>2000.8</v>
      </c>
      <c r="J836" s="36">
        <f t="shared" si="401"/>
        <v>2000.8</v>
      </c>
      <c r="K836" s="36">
        <f t="shared" si="401"/>
        <v>2000.8</v>
      </c>
      <c r="L836" s="36">
        <f t="shared" si="401"/>
        <v>2000.8</v>
      </c>
      <c r="M836" s="36">
        <f t="shared" si="401"/>
        <v>2000.8</v>
      </c>
      <c r="N836" s="36">
        <f t="shared" si="401"/>
        <v>2000.8</v>
      </c>
    </row>
    <row r="837" spans="1:14" ht="28.5">
      <c r="A837" s="121" t="s">
        <v>137</v>
      </c>
      <c r="B837" s="258" t="s">
        <v>30</v>
      </c>
      <c r="C837" s="93" t="s">
        <v>95</v>
      </c>
      <c r="D837" s="67" t="s">
        <v>222</v>
      </c>
      <c r="E837" s="67" t="s">
        <v>130</v>
      </c>
      <c r="F837" s="67" t="s">
        <v>148</v>
      </c>
      <c r="G837" s="67" t="s">
        <v>149</v>
      </c>
      <c r="H837" s="67"/>
      <c r="I837" s="36">
        <f aca="true" t="shared" si="402" ref="I837:N838">I838</f>
        <v>934</v>
      </c>
      <c r="J837" s="36">
        <f t="shared" si="402"/>
        <v>934</v>
      </c>
      <c r="K837" s="36">
        <f t="shared" si="402"/>
        <v>934</v>
      </c>
      <c r="L837" s="36">
        <f t="shared" si="402"/>
        <v>934</v>
      </c>
      <c r="M837" s="36">
        <f t="shared" si="402"/>
        <v>934</v>
      </c>
      <c r="N837" s="36">
        <f t="shared" si="402"/>
        <v>934</v>
      </c>
    </row>
    <row r="838" spans="1:14" s="266" customFormat="1" ht="36" customHeight="1">
      <c r="A838" s="122" t="s">
        <v>229</v>
      </c>
      <c r="B838" s="258" t="s">
        <v>30</v>
      </c>
      <c r="C838" s="93" t="s">
        <v>95</v>
      </c>
      <c r="D838" s="93" t="s">
        <v>222</v>
      </c>
      <c r="E838" s="93" t="s">
        <v>130</v>
      </c>
      <c r="F838" s="93" t="s">
        <v>146</v>
      </c>
      <c r="G838" s="93" t="s">
        <v>149</v>
      </c>
      <c r="H838" s="67"/>
      <c r="I838" s="36">
        <f t="shared" si="402"/>
        <v>934</v>
      </c>
      <c r="J838" s="36">
        <f t="shared" si="402"/>
        <v>934</v>
      </c>
      <c r="K838" s="36">
        <f t="shared" si="402"/>
        <v>934</v>
      </c>
      <c r="L838" s="36">
        <f t="shared" si="402"/>
        <v>934</v>
      </c>
      <c r="M838" s="36">
        <f t="shared" si="402"/>
        <v>934</v>
      </c>
      <c r="N838" s="36">
        <f t="shared" si="402"/>
        <v>934</v>
      </c>
    </row>
    <row r="839" spans="1:14" s="153" customFormat="1" ht="45">
      <c r="A839" s="108" t="s">
        <v>231</v>
      </c>
      <c r="B839" s="261" t="s">
        <v>30</v>
      </c>
      <c r="C839" s="97" t="s">
        <v>95</v>
      </c>
      <c r="D839" s="97" t="s">
        <v>222</v>
      </c>
      <c r="E839" s="97" t="s">
        <v>130</v>
      </c>
      <c r="F839" s="97" t="s">
        <v>146</v>
      </c>
      <c r="G839" s="97" t="s">
        <v>232</v>
      </c>
      <c r="H839" s="96" t="s">
        <v>226</v>
      </c>
      <c r="I839" s="74">
        <f aca="true" t="shared" si="403" ref="I839:N839">I840+I841</f>
        <v>934</v>
      </c>
      <c r="J839" s="74">
        <f t="shared" si="403"/>
        <v>934</v>
      </c>
      <c r="K839" s="74">
        <f t="shared" si="403"/>
        <v>934</v>
      </c>
      <c r="L839" s="74">
        <f t="shared" si="403"/>
        <v>934</v>
      </c>
      <c r="M839" s="74">
        <f t="shared" si="403"/>
        <v>934</v>
      </c>
      <c r="N839" s="74">
        <f t="shared" si="403"/>
        <v>934</v>
      </c>
    </row>
    <row r="840" spans="1:14" s="153" customFormat="1" ht="60">
      <c r="A840" s="108" t="s">
        <v>667</v>
      </c>
      <c r="B840" s="261" t="s">
        <v>30</v>
      </c>
      <c r="C840" s="97" t="s">
        <v>95</v>
      </c>
      <c r="D840" s="97" t="s">
        <v>222</v>
      </c>
      <c r="E840" s="97" t="s">
        <v>130</v>
      </c>
      <c r="F840" s="97" t="s">
        <v>146</v>
      </c>
      <c r="G840" s="97" t="s">
        <v>232</v>
      </c>
      <c r="H840" s="96" t="s">
        <v>668</v>
      </c>
      <c r="I840" s="74">
        <v>778.3</v>
      </c>
      <c r="J840" s="74">
        <v>778.3</v>
      </c>
      <c r="K840" s="74">
        <v>778.3</v>
      </c>
      <c r="L840" s="74">
        <v>778.3</v>
      </c>
      <c r="M840" s="74">
        <v>778.3</v>
      </c>
      <c r="N840" s="74">
        <v>778.3</v>
      </c>
    </row>
    <row r="841" spans="1:14" s="153" customFormat="1" ht="30">
      <c r="A841" s="108" t="s">
        <v>670</v>
      </c>
      <c r="B841" s="261" t="s">
        <v>30</v>
      </c>
      <c r="C841" s="97" t="s">
        <v>95</v>
      </c>
      <c r="D841" s="97" t="s">
        <v>222</v>
      </c>
      <c r="E841" s="97" t="s">
        <v>130</v>
      </c>
      <c r="F841" s="97" t="s">
        <v>146</v>
      </c>
      <c r="G841" s="97" t="s">
        <v>232</v>
      </c>
      <c r="H841" s="96" t="s">
        <v>669</v>
      </c>
      <c r="I841" s="74">
        <v>155.7</v>
      </c>
      <c r="J841" s="74">
        <v>155.7</v>
      </c>
      <c r="K841" s="74">
        <v>155.7</v>
      </c>
      <c r="L841" s="74">
        <v>155.7</v>
      </c>
      <c r="M841" s="74">
        <v>155.7</v>
      </c>
      <c r="N841" s="74">
        <v>155.7</v>
      </c>
    </row>
    <row r="842" spans="1:14" s="262" customFormat="1" ht="42.75">
      <c r="A842" s="121" t="s">
        <v>238</v>
      </c>
      <c r="B842" s="258" t="s">
        <v>30</v>
      </c>
      <c r="C842" s="93" t="s">
        <v>95</v>
      </c>
      <c r="D842" s="67" t="s">
        <v>222</v>
      </c>
      <c r="E842" s="67" t="s">
        <v>131</v>
      </c>
      <c r="F842" s="67" t="s">
        <v>148</v>
      </c>
      <c r="G842" s="67" t="s">
        <v>149</v>
      </c>
      <c r="H842" s="67"/>
      <c r="I842" s="36">
        <f aca="true" t="shared" si="404" ref="I842:N843">I843</f>
        <v>1066.8</v>
      </c>
      <c r="J842" s="36">
        <f t="shared" si="404"/>
        <v>1066.8</v>
      </c>
      <c r="K842" s="36">
        <f t="shared" si="404"/>
        <v>1066.8</v>
      </c>
      <c r="L842" s="36">
        <f t="shared" si="404"/>
        <v>1066.8</v>
      </c>
      <c r="M842" s="36">
        <f t="shared" si="404"/>
        <v>1066.8</v>
      </c>
      <c r="N842" s="36">
        <f t="shared" si="404"/>
        <v>1066.8</v>
      </c>
    </row>
    <row r="843" spans="1:14" s="262" customFormat="1" ht="28.5">
      <c r="A843" s="122" t="s">
        <v>239</v>
      </c>
      <c r="B843" s="258" t="s">
        <v>30</v>
      </c>
      <c r="C843" s="93" t="s">
        <v>95</v>
      </c>
      <c r="D843" s="93" t="s">
        <v>222</v>
      </c>
      <c r="E843" s="93" t="s">
        <v>131</v>
      </c>
      <c r="F843" s="67" t="s">
        <v>146</v>
      </c>
      <c r="G843" s="67" t="s">
        <v>149</v>
      </c>
      <c r="H843" s="67"/>
      <c r="I843" s="36">
        <f t="shared" si="404"/>
        <v>1066.8</v>
      </c>
      <c r="J843" s="36">
        <f t="shared" si="404"/>
        <v>1066.8</v>
      </c>
      <c r="K843" s="36">
        <f t="shared" si="404"/>
        <v>1066.8</v>
      </c>
      <c r="L843" s="36">
        <f t="shared" si="404"/>
        <v>1066.8</v>
      </c>
      <c r="M843" s="36">
        <f t="shared" si="404"/>
        <v>1066.8</v>
      </c>
      <c r="N843" s="36">
        <f t="shared" si="404"/>
        <v>1066.8</v>
      </c>
    </row>
    <row r="844" spans="1:14" s="153" customFormat="1" ht="90">
      <c r="A844" s="108" t="s">
        <v>1326</v>
      </c>
      <c r="B844" s="261" t="s">
        <v>30</v>
      </c>
      <c r="C844" s="97" t="s">
        <v>95</v>
      </c>
      <c r="D844" s="97" t="s">
        <v>222</v>
      </c>
      <c r="E844" s="97" t="s">
        <v>131</v>
      </c>
      <c r="F844" s="96" t="s">
        <v>146</v>
      </c>
      <c r="G844" s="97" t="s">
        <v>250</v>
      </c>
      <c r="H844" s="96"/>
      <c r="I844" s="74">
        <f aca="true" t="shared" si="405" ref="I844:N844">I845+I846</f>
        <v>1066.8</v>
      </c>
      <c r="J844" s="74">
        <f t="shared" si="405"/>
        <v>1066.8</v>
      </c>
      <c r="K844" s="74">
        <f t="shared" si="405"/>
        <v>1066.8</v>
      </c>
      <c r="L844" s="74">
        <f t="shared" si="405"/>
        <v>1066.8</v>
      </c>
      <c r="M844" s="74">
        <f t="shared" si="405"/>
        <v>1066.8</v>
      </c>
      <c r="N844" s="74">
        <f t="shared" si="405"/>
        <v>1066.8</v>
      </c>
    </row>
    <row r="845" spans="1:14" s="262" customFormat="1" ht="60">
      <c r="A845" s="108" t="s">
        <v>667</v>
      </c>
      <c r="B845" s="261" t="s">
        <v>30</v>
      </c>
      <c r="C845" s="97" t="s">
        <v>95</v>
      </c>
      <c r="D845" s="97" t="s">
        <v>222</v>
      </c>
      <c r="E845" s="97" t="s">
        <v>131</v>
      </c>
      <c r="F845" s="96" t="s">
        <v>146</v>
      </c>
      <c r="G845" s="97" t="s">
        <v>250</v>
      </c>
      <c r="H845" s="96" t="s">
        <v>668</v>
      </c>
      <c r="I845" s="74">
        <v>889</v>
      </c>
      <c r="J845" s="74">
        <v>889</v>
      </c>
      <c r="K845" s="74">
        <v>889</v>
      </c>
      <c r="L845" s="74">
        <v>889</v>
      </c>
      <c r="M845" s="74">
        <v>889</v>
      </c>
      <c r="N845" s="74">
        <v>889</v>
      </c>
    </row>
    <row r="846" spans="1:14" s="262" customFormat="1" ht="30">
      <c r="A846" s="108" t="s">
        <v>670</v>
      </c>
      <c r="B846" s="261" t="s">
        <v>30</v>
      </c>
      <c r="C846" s="97" t="s">
        <v>95</v>
      </c>
      <c r="D846" s="97" t="s">
        <v>222</v>
      </c>
      <c r="E846" s="97" t="s">
        <v>131</v>
      </c>
      <c r="F846" s="96" t="s">
        <v>146</v>
      </c>
      <c r="G846" s="97" t="s">
        <v>250</v>
      </c>
      <c r="H846" s="96" t="s">
        <v>669</v>
      </c>
      <c r="I846" s="74">
        <v>177.8</v>
      </c>
      <c r="J846" s="74">
        <v>177.8</v>
      </c>
      <c r="K846" s="74">
        <v>177.8</v>
      </c>
      <c r="L846" s="74">
        <v>177.8</v>
      </c>
      <c r="M846" s="74">
        <v>177.8</v>
      </c>
      <c r="N846" s="74">
        <v>177.8</v>
      </c>
    </row>
    <row r="847" spans="1:14" s="153" customFormat="1" ht="42.75">
      <c r="A847" s="107" t="s">
        <v>327</v>
      </c>
      <c r="B847" s="258" t="s">
        <v>30</v>
      </c>
      <c r="C847" s="93" t="s">
        <v>95</v>
      </c>
      <c r="D847" s="67" t="s">
        <v>297</v>
      </c>
      <c r="E847" s="67" t="s">
        <v>147</v>
      </c>
      <c r="F847" s="67" t="s">
        <v>148</v>
      </c>
      <c r="G847" s="67" t="s">
        <v>149</v>
      </c>
      <c r="H847" s="67"/>
      <c r="I847" s="36">
        <f aca="true" t="shared" si="406" ref="I847:N850">I848</f>
        <v>50</v>
      </c>
      <c r="J847" s="36">
        <f t="shared" si="406"/>
        <v>0</v>
      </c>
      <c r="K847" s="36">
        <f t="shared" si="406"/>
        <v>50</v>
      </c>
      <c r="L847" s="36">
        <f t="shared" si="406"/>
        <v>0</v>
      </c>
      <c r="M847" s="36">
        <f t="shared" si="406"/>
        <v>50</v>
      </c>
      <c r="N847" s="36">
        <f t="shared" si="406"/>
        <v>0</v>
      </c>
    </row>
    <row r="848" spans="1:14" s="153" customFormat="1" ht="42.75">
      <c r="A848" s="94" t="s">
        <v>764</v>
      </c>
      <c r="B848" s="258" t="s">
        <v>30</v>
      </c>
      <c r="C848" s="93" t="s">
        <v>95</v>
      </c>
      <c r="D848" s="67" t="s">
        <v>297</v>
      </c>
      <c r="E848" s="67" t="s">
        <v>133</v>
      </c>
      <c r="F848" s="67" t="s">
        <v>148</v>
      </c>
      <c r="G848" s="67" t="s">
        <v>149</v>
      </c>
      <c r="H848" s="67"/>
      <c r="I848" s="36">
        <f t="shared" si="406"/>
        <v>50</v>
      </c>
      <c r="J848" s="36">
        <f t="shared" si="406"/>
        <v>0</v>
      </c>
      <c r="K848" s="36">
        <f t="shared" si="406"/>
        <v>50</v>
      </c>
      <c r="L848" s="36">
        <f t="shared" si="406"/>
        <v>0</v>
      </c>
      <c r="M848" s="36">
        <f t="shared" si="406"/>
        <v>50</v>
      </c>
      <c r="N848" s="36">
        <f t="shared" si="406"/>
        <v>0</v>
      </c>
    </row>
    <row r="849" spans="1:14" s="262" customFormat="1" ht="28.5">
      <c r="A849" s="121" t="s">
        <v>765</v>
      </c>
      <c r="B849" s="258" t="s">
        <v>30</v>
      </c>
      <c r="C849" s="93" t="s">
        <v>95</v>
      </c>
      <c r="D849" s="67" t="s">
        <v>297</v>
      </c>
      <c r="E849" s="67" t="s">
        <v>133</v>
      </c>
      <c r="F849" s="67" t="s">
        <v>146</v>
      </c>
      <c r="G849" s="67" t="s">
        <v>149</v>
      </c>
      <c r="H849" s="67"/>
      <c r="I849" s="36">
        <f t="shared" si="406"/>
        <v>50</v>
      </c>
      <c r="J849" s="36">
        <f t="shared" si="406"/>
        <v>0</v>
      </c>
      <c r="K849" s="36">
        <f t="shared" si="406"/>
        <v>50</v>
      </c>
      <c r="L849" s="36">
        <f t="shared" si="406"/>
        <v>0</v>
      </c>
      <c r="M849" s="36">
        <f t="shared" si="406"/>
        <v>50</v>
      </c>
      <c r="N849" s="36">
        <f t="shared" si="406"/>
        <v>0</v>
      </c>
    </row>
    <row r="850" spans="1:14" s="262" customFormat="1" ht="30">
      <c r="A850" s="112" t="s">
        <v>339</v>
      </c>
      <c r="B850" s="261" t="s">
        <v>30</v>
      </c>
      <c r="C850" s="97" t="s">
        <v>95</v>
      </c>
      <c r="D850" s="96" t="s">
        <v>297</v>
      </c>
      <c r="E850" s="96" t="s">
        <v>133</v>
      </c>
      <c r="F850" s="96" t="s">
        <v>146</v>
      </c>
      <c r="G850" s="96" t="s">
        <v>340</v>
      </c>
      <c r="H850" s="96"/>
      <c r="I850" s="74">
        <f t="shared" si="406"/>
        <v>50</v>
      </c>
      <c r="J850" s="74">
        <f t="shared" si="406"/>
        <v>0</v>
      </c>
      <c r="K850" s="74">
        <f t="shared" si="406"/>
        <v>50</v>
      </c>
      <c r="L850" s="74">
        <f t="shared" si="406"/>
        <v>0</v>
      </c>
      <c r="M850" s="74">
        <f t="shared" si="406"/>
        <v>50</v>
      </c>
      <c r="N850" s="74">
        <f t="shared" si="406"/>
        <v>0</v>
      </c>
    </row>
    <row r="851" spans="1:14" s="153" customFormat="1" ht="30">
      <c r="A851" s="108" t="s">
        <v>670</v>
      </c>
      <c r="B851" s="261" t="s">
        <v>30</v>
      </c>
      <c r="C851" s="97" t="s">
        <v>95</v>
      </c>
      <c r="D851" s="96" t="s">
        <v>297</v>
      </c>
      <c r="E851" s="96" t="s">
        <v>133</v>
      </c>
      <c r="F851" s="96" t="s">
        <v>146</v>
      </c>
      <c r="G851" s="96" t="s">
        <v>340</v>
      </c>
      <c r="H851" s="96" t="s">
        <v>669</v>
      </c>
      <c r="I851" s="74">
        <v>50</v>
      </c>
      <c r="J851" s="74"/>
      <c r="K851" s="74">
        <v>50</v>
      </c>
      <c r="L851" s="74"/>
      <c r="M851" s="74">
        <v>50</v>
      </c>
      <c r="N851" s="74"/>
    </row>
    <row r="852" spans="1:14" s="153" customFormat="1" ht="28.5">
      <c r="A852" s="124" t="s">
        <v>391</v>
      </c>
      <c r="B852" s="258" t="s">
        <v>30</v>
      </c>
      <c r="C852" s="93" t="s">
        <v>95</v>
      </c>
      <c r="D852" s="93" t="s">
        <v>392</v>
      </c>
      <c r="E852" s="93" t="s">
        <v>147</v>
      </c>
      <c r="F852" s="93" t="s">
        <v>148</v>
      </c>
      <c r="G852" s="93" t="s">
        <v>149</v>
      </c>
      <c r="H852" s="92"/>
      <c r="I852" s="36">
        <f aca="true" t="shared" si="407" ref="I852:N853">I853</f>
        <v>7136.7</v>
      </c>
      <c r="J852" s="36">
        <f t="shared" si="407"/>
        <v>0</v>
      </c>
      <c r="K852" s="36">
        <f t="shared" si="407"/>
        <v>7106</v>
      </c>
      <c r="L852" s="36">
        <f t="shared" si="407"/>
        <v>0</v>
      </c>
      <c r="M852" s="36">
        <f t="shared" si="407"/>
        <v>7450</v>
      </c>
      <c r="N852" s="36">
        <f t="shared" si="407"/>
        <v>0</v>
      </c>
    </row>
    <row r="853" spans="1:14" s="153" customFormat="1" ht="28.5">
      <c r="A853" s="121" t="s">
        <v>477</v>
      </c>
      <c r="B853" s="258" t="s">
        <v>30</v>
      </c>
      <c r="C853" s="93" t="s">
        <v>95</v>
      </c>
      <c r="D853" s="67" t="s">
        <v>392</v>
      </c>
      <c r="E853" s="67" t="s">
        <v>133</v>
      </c>
      <c r="F853" s="67" t="s">
        <v>148</v>
      </c>
      <c r="G853" s="67" t="s">
        <v>149</v>
      </c>
      <c r="H853" s="67"/>
      <c r="I853" s="36">
        <f t="shared" si="407"/>
        <v>7136.7</v>
      </c>
      <c r="J853" s="36">
        <f t="shared" si="407"/>
        <v>0</v>
      </c>
      <c r="K853" s="36">
        <f t="shared" si="407"/>
        <v>7106</v>
      </c>
      <c r="L853" s="36">
        <f t="shared" si="407"/>
        <v>0</v>
      </c>
      <c r="M853" s="36">
        <f t="shared" si="407"/>
        <v>7450</v>
      </c>
      <c r="N853" s="36">
        <f t="shared" si="407"/>
        <v>0</v>
      </c>
    </row>
    <row r="854" spans="1:14" s="262" customFormat="1" ht="14.25">
      <c r="A854" s="122" t="s">
        <v>394</v>
      </c>
      <c r="B854" s="258" t="s">
        <v>30</v>
      </c>
      <c r="C854" s="93" t="s">
        <v>95</v>
      </c>
      <c r="D854" s="93" t="s">
        <v>392</v>
      </c>
      <c r="E854" s="93" t="s">
        <v>133</v>
      </c>
      <c r="F854" s="93" t="s">
        <v>146</v>
      </c>
      <c r="G854" s="93" t="s">
        <v>149</v>
      </c>
      <c r="H854" s="92"/>
      <c r="I854" s="36">
        <f aca="true" t="shared" si="408" ref="I854:N854">I855+I859</f>
        <v>7136.7</v>
      </c>
      <c r="J854" s="36">
        <f t="shared" si="408"/>
        <v>0</v>
      </c>
      <c r="K854" s="36">
        <f t="shared" si="408"/>
        <v>7106</v>
      </c>
      <c r="L854" s="36">
        <f t="shared" si="408"/>
        <v>0</v>
      </c>
      <c r="M854" s="36">
        <f t="shared" si="408"/>
        <v>7450</v>
      </c>
      <c r="N854" s="36">
        <f t="shared" si="408"/>
        <v>0</v>
      </c>
    </row>
    <row r="855" spans="1:14" s="153" customFormat="1" ht="15">
      <c r="A855" s="108" t="s">
        <v>395</v>
      </c>
      <c r="B855" s="261" t="s">
        <v>30</v>
      </c>
      <c r="C855" s="97" t="s">
        <v>95</v>
      </c>
      <c r="D855" s="97" t="s">
        <v>392</v>
      </c>
      <c r="E855" s="97" t="s">
        <v>133</v>
      </c>
      <c r="F855" s="97" t="s">
        <v>146</v>
      </c>
      <c r="G855" s="97" t="s">
        <v>396</v>
      </c>
      <c r="H855" s="114"/>
      <c r="I855" s="74">
        <f aca="true" t="shared" si="409" ref="I855:N855">I856+I857+I858</f>
        <v>7136.7</v>
      </c>
      <c r="J855" s="74">
        <f t="shared" si="409"/>
        <v>0</v>
      </c>
      <c r="K855" s="74">
        <f t="shared" si="409"/>
        <v>7106</v>
      </c>
      <c r="L855" s="74">
        <f t="shared" si="409"/>
        <v>0</v>
      </c>
      <c r="M855" s="74">
        <f t="shared" si="409"/>
        <v>7450</v>
      </c>
      <c r="N855" s="74">
        <f t="shared" si="409"/>
        <v>0</v>
      </c>
    </row>
    <row r="856" spans="1:14" s="259" customFormat="1" ht="60">
      <c r="A856" s="108" t="s">
        <v>667</v>
      </c>
      <c r="B856" s="261" t="s">
        <v>30</v>
      </c>
      <c r="C856" s="97" t="s">
        <v>95</v>
      </c>
      <c r="D856" s="97" t="s">
        <v>392</v>
      </c>
      <c r="E856" s="97" t="s">
        <v>133</v>
      </c>
      <c r="F856" s="97" t="s">
        <v>146</v>
      </c>
      <c r="G856" s="97" t="s">
        <v>396</v>
      </c>
      <c r="H856" s="114">
        <v>100</v>
      </c>
      <c r="I856" s="74">
        <f>6284+332+202.7</f>
        <v>6818.7</v>
      </c>
      <c r="J856" s="74"/>
      <c r="K856" s="74">
        <f>6534+345</f>
        <v>6879</v>
      </c>
      <c r="L856" s="74"/>
      <c r="M856" s="74">
        <f>6814+359</f>
        <v>7173</v>
      </c>
      <c r="N856" s="74"/>
    </row>
    <row r="857" spans="1:14" s="259" customFormat="1" ht="30">
      <c r="A857" s="108" t="s">
        <v>670</v>
      </c>
      <c r="B857" s="261" t="s">
        <v>30</v>
      </c>
      <c r="C857" s="97" t="s">
        <v>95</v>
      </c>
      <c r="D857" s="97" t="s">
        <v>392</v>
      </c>
      <c r="E857" s="97" t="s">
        <v>133</v>
      </c>
      <c r="F857" s="97" t="s">
        <v>146</v>
      </c>
      <c r="G857" s="97" t="s">
        <v>396</v>
      </c>
      <c r="H857" s="114">
        <v>200</v>
      </c>
      <c r="I857" s="74">
        <f>163+146</f>
        <v>309</v>
      </c>
      <c r="J857" s="74"/>
      <c r="K857" s="74">
        <f>150+10+16+42</f>
        <v>218</v>
      </c>
      <c r="L857" s="74"/>
      <c r="M857" s="74">
        <f>157+91+20</f>
        <v>268</v>
      </c>
      <c r="N857" s="74"/>
    </row>
    <row r="858" spans="1:14" s="259" customFormat="1" ht="15">
      <c r="A858" s="108" t="s">
        <v>671</v>
      </c>
      <c r="B858" s="261" t="s">
        <v>30</v>
      </c>
      <c r="C858" s="97" t="s">
        <v>95</v>
      </c>
      <c r="D858" s="97" t="s">
        <v>392</v>
      </c>
      <c r="E858" s="97" t="s">
        <v>133</v>
      </c>
      <c r="F858" s="97" t="s">
        <v>146</v>
      </c>
      <c r="G858" s="97" t="s">
        <v>396</v>
      </c>
      <c r="H858" s="114">
        <v>800</v>
      </c>
      <c r="I858" s="74">
        <v>9</v>
      </c>
      <c r="J858" s="74"/>
      <c r="K858" s="74">
        <v>9</v>
      </c>
      <c r="L858" s="74"/>
      <c r="M858" s="74">
        <v>9</v>
      </c>
      <c r="N858" s="74"/>
    </row>
    <row r="859" spans="1:14" s="259" customFormat="1" ht="45" hidden="1">
      <c r="A859" s="108" t="s">
        <v>969</v>
      </c>
      <c r="B859" s="261" t="s">
        <v>30</v>
      </c>
      <c r="C859" s="97" t="s">
        <v>95</v>
      </c>
      <c r="D859" s="97" t="s">
        <v>392</v>
      </c>
      <c r="E859" s="97" t="s">
        <v>133</v>
      </c>
      <c r="F859" s="97" t="s">
        <v>146</v>
      </c>
      <c r="G859" s="97" t="s">
        <v>970</v>
      </c>
      <c r="H859" s="114"/>
      <c r="I859" s="74">
        <f aca="true" t="shared" si="410" ref="I859:N859">I860</f>
        <v>0</v>
      </c>
      <c r="J859" s="74">
        <f t="shared" si="410"/>
        <v>0</v>
      </c>
      <c r="K859" s="74">
        <f t="shared" si="410"/>
        <v>0</v>
      </c>
      <c r="L859" s="74">
        <f t="shared" si="410"/>
        <v>0</v>
      </c>
      <c r="M859" s="74">
        <f t="shared" si="410"/>
        <v>0</v>
      </c>
      <c r="N859" s="74">
        <f t="shared" si="410"/>
        <v>0</v>
      </c>
    </row>
    <row r="860" spans="1:14" s="259" customFormat="1" ht="30" hidden="1">
      <c r="A860" s="108" t="s">
        <v>670</v>
      </c>
      <c r="B860" s="261" t="s">
        <v>30</v>
      </c>
      <c r="C860" s="97" t="s">
        <v>95</v>
      </c>
      <c r="D860" s="97" t="s">
        <v>392</v>
      </c>
      <c r="E860" s="97" t="s">
        <v>133</v>
      </c>
      <c r="F860" s="97" t="s">
        <v>146</v>
      </c>
      <c r="G860" s="97" t="s">
        <v>970</v>
      </c>
      <c r="H860" s="114">
        <v>200</v>
      </c>
      <c r="I860" s="74"/>
      <c r="J860" s="74"/>
      <c r="K860" s="74"/>
      <c r="L860" s="74"/>
      <c r="M860" s="74"/>
      <c r="N860" s="74"/>
    </row>
    <row r="861" spans="1:14" s="260" customFormat="1" ht="42.75">
      <c r="A861" s="124" t="s">
        <v>488</v>
      </c>
      <c r="B861" s="258" t="s">
        <v>31</v>
      </c>
      <c r="C861" s="93"/>
      <c r="D861" s="67"/>
      <c r="E861" s="67"/>
      <c r="F861" s="67"/>
      <c r="G861" s="67"/>
      <c r="H861" s="67"/>
      <c r="I861" s="36">
        <f aca="true" t="shared" si="411" ref="I861:N861">I862+I869+I1073+I1088</f>
        <v>1688302.7</v>
      </c>
      <c r="J861" s="36">
        <f t="shared" si="411"/>
        <v>1166920</v>
      </c>
      <c r="K861" s="36">
        <f t="shared" si="411"/>
        <v>1727031.2999999998</v>
      </c>
      <c r="L861" s="36">
        <f t="shared" si="411"/>
        <v>1222881.9</v>
      </c>
      <c r="M861" s="36">
        <f t="shared" si="411"/>
        <v>1692184.1999999997</v>
      </c>
      <c r="N861" s="36">
        <f t="shared" si="411"/>
        <v>1205112.7</v>
      </c>
    </row>
    <row r="862" spans="1:14" s="260" customFormat="1" ht="15">
      <c r="A862" s="124" t="s">
        <v>78</v>
      </c>
      <c r="B862" s="258" t="s">
        <v>31</v>
      </c>
      <c r="C862" s="93" t="s">
        <v>79</v>
      </c>
      <c r="D862" s="67"/>
      <c r="E862" s="67"/>
      <c r="F862" s="67"/>
      <c r="G862" s="67"/>
      <c r="H862" s="67"/>
      <c r="I862" s="36">
        <f aca="true" t="shared" si="412" ref="I862:N867">I863</f>
        <v>305</v>
      </c>
      <c r="J862" s="36">
        <f t="shared" si="412"/>
        <v>0</v>
      </c>
      <c r="K862" s="36">
        <f t="shared" si="412"/>
        <v>304</v>
      </c>
      <c r="L862" s="36">
        <f t="shared" si="412"/>
        <v>0</v>
      </c>
      <c r="M862" s="36">
        <f t="shared" si="412"/>
        <v>305</v>
      </c>
      <c r="N862" s="36">
        <f t="shared" si="412"/>
        <v>0</v>
      </c>
    </row>
    <row r="863" spans="1:14" s="260" customFormat="1" ht="15">
      <c r="A863" s="124" t="s">
        <v>80</v>
      </c>
      <c r="B863" s="258" t="s">
        <v>31</v>
      </c>
      <c r="C863" s="93" t="s">
        <v>81</v>
      </c>
      <c r="D863" s="67"/>
      <c r="E863" s="67"/>
      <c r="F863" s="67"/>
      <c r="G863" s="67"/>
      <c r="H863" s="67"/>
      <c r="I863" s="36">
        <f t="shared" si="412"/>
        <v>305</v>
      </c>
      <c r="J863" s="36">
        <f t="shared" si="412"/>
        <v>0</v>
      </c>
      <c r="K863" s="36">
        <f t="shared" si="412"/>
        <v>304</v>
      </c>
      <c r="L863" s="36">
        <f t="shared" si="412"/>
        <v>0</v>
      </c>
      <c r="M863" s="36">
        <f t="shared" si="412"/>
        <v>305</v>
      </c>
      <c r="N863" s="36">
        <f t="shared" si="412"/>
        <v>0</v>
      </c>
    </row>
    <row r="864" spans="1:14" s="260" customFormat="1" ht="42.75">
      <c r="A864" s="124" t="s">
        <v>770</v>
      </c>
      <c r="B864" s="258" t="s">
        <v>31</v>
      </c>
      <c r="C864" s="93" t="s">
        <v>81</v>
      </c>
      <c r="D864" s="67" t="s">
        <v>341</v>
      </c>
      <c r="E864" s="67" t="s">
        <v>147</v>
      </c>
      <c r="F864" s="67" t="s">
        <v>148</v>
      </c>
      <c r="G864" s="67" t="s">
        <v>149</v>
      </c>
      <c r="H864" s="67"/>
      <c r="I864" s="36">
        <f t="shared" si="412"/>
        <v>305</v>
      </c>
      <c r="J864" s="36">
        <f t="shared" si="412"/>
        <v>0</v>
      </c>
      <c r="K864" s="36">
        <f t="shared" si="412"/>
        <v>304</v>
      </c>
      <c r="L864" s="36">
        <f t="shared" si="412"/>
        <v>0</v>
      </c>
      <c r="M864" s="36">
        <f t="shared" si="412"/>
        <v>305</v>
      </c>
      <c r="N864" s="36">
        <f t="shared" si="412"/>
        <v>0</v>
      </c>
    </row>
    <row r="865" spans="1:14" s="260" customFormat="1" ht="28.5">
      <c r="A865" s="113" t="s">
        <v>775</v>
      </c>
      <c r="B865" s="258" t="s">
        <v>31</v>
      </c>
      <c r="C865" s="93" t="s">
        <v>81</v>
      </c>
      <c r="D865" s="67" t="s">
        <v>341</v>
      </c>
      <c r="E865" s="67" t="s">
        <v>134</v>
      </c>
      <c r="F865" s="67" t="s">
        <v>148</v>
      </c>
      <c r="G865" s="67" t="s">
        <v>149</v>
      </c>
      <c r="H865" s="67"/>
      <c r="I865" s="36">
        <f t="shared" si="412"/>
        <v>305</v>
      </c>
      <c r="J865" s="36">
        <f t="shared" si="412"/>
        <v>0</v>
      </c>
      <c r="K865" s="36">
        <f t="shared" si="412"/>
        <v>304</v>
      </c>
      <c r="L865" s="36">
        <f t="shared" si="412"/>
        <v>0</v>
      </c>
      <c r="M865" s="36">
        <f t="shared" si="412"/>
        <v>305</v>
      </c>
      <c r="N865" s="36">
        <f t="shared" si="412"/>
        <v>0</v>
      </c>
    </row>
    <row r="866" spans="1:14" s="259" customFormat="1" ht="42.75">
      <c r="A866" s="113" t="s">
        <v>282</v>
      </c>
      <c r="B866" s="258" t="s">
        <v>31</v>
      </c>
      <c r="C866" s="93" t="s">
        <v>81</v>
      </c>
      <c r="D866" s="67" t="s">
        <v>341</v>
      </c>
      <c r="E866" s="67" t="s">
        <v>134</v>
      </c>
      <c r="F866" s="67" t="s">
        <v>146</v>
      </c>
      <c r="G866" s="67" t="s">
        <v>149</v>
      </c>
      <c r="H866" s="67"/>
      <c r="I866" s="36">
        <f t="shared" si="412"/>
        <v>305</v>
      </c>
      <c r="J866" s="36">
        <f t="shared" si="412"/>
        <v>0</v>
      </c>
      <c r="K866" s="36">
        <f t="shared" si="412"/>
        <v>304</v>
      </c>
      <c r="L866" s="36">
        <f t="shared" si="412"/>
        <v>0</v>
      </c>
      <c r="M866" s="36">
        <f t="shared" si="412"/>
        <v>305</v>
      </c>
      <c r="N866" s="36">
        <f t="shared" si="412"/>
        <v>0</v>
      </c>
    </row>
    <row r="867" spans="1:14" s="259" customFormat="1" ht="30">
      <c r="A867" s="106" t="s">
        <v>776</v>
      </c>
      <c r="B867" s="261" t="s">
        <v>31</v>
      </c>
      <c r="C867" s="97" t="s">
        <v>81</v>
      </c>
      <c r="D867" s="96" t="s">
        <v>341</v>
      </c>
      <c r="E867" s="96" t="s">
        <v>134</v>
      </c>
      <c r="F867" s="96" t="s">
        <v>146</v>
      </c>
      <c r="G867" s="96" t="s">
        <v>283</v>
      </c>
      <c r="H867" s="96"/>
      <c r="I867" s="74">
        <f t="shared" si="412"/>
        <v>305</v>
      </c>
      <c r="J867" s="74">
        <f t="shared" si="412"/>
        <v>0</v>
      </c>
      <c r="K867" s="74">
        <f t="shared" si="412"/>
        <v>304</v>
      </c>
      <c r="L867" s="74">
        <f t="shared" si="412"/>
        <v>0</v>
      </c>
      <c r="M867" s="74">
        <f t="shared" si="412"/>
        <v>305</v>
      </c>
      <c r="N867" s="74">
        <f t="shared" si="412"/>
        <v>0</v>
      </c>
    </row>
    <row r="868" spans="1:14" s="260" customFormat="1" ht="30">
      <c r="A868" s="108" t="s">
        <v>675</v>
      </c>
      <c r="B868" s="261" t="s">
        <v>31</v>
      </c>
      <c r="C868" s="97" t="s">
        <v>81</v>
      </c>
      <c r="D868" s="96" t="s">
        <v>341</v>
      </c>
      <c r="E868" s="96" t="s">
        <v>134</v>
      </c>
      <c r="F868" s="96" t="s">
        <v>146</v>
      </c>
      <c r="G868" s="96" t="s">
        <v>283</v>
      </c>
      <c r="H868" s="96" t="s">
        <v>676</v>
      </c>
      <c r="I868" s="74">
        <v>305</v>
      </c>
      <c r="J868" s="74"/>
      <c r="K868" s="74">
        <v>304</v>
      </c>
      <c r="L868" s="74"/>
      <c r="M868" s="74">
        <v>305</v>
      </c>
      <c r="N868" s="74"/>
    </row>
    <row r="869" spans="1:14" s="260" customFormat="1" ht="15">
      <c r="A869" s="124" t="s">
        <v>464</v>
      </c>
      <c r="B869" s="258" t="s">
        <v>31</v>
      </c>
      <c r="C869" s="93" t="s">
        <v>83</v>
      </c>
      <c r="D869" s="67"/>
      <c r="E869" s="67"/>
      <c r="F869" s="67"/>
      <c r="G869" s="67"/>
      <c r="H869" s="67"/>
      <c r="I869" s="36">
        <f aca="true" t="shared" si="413" ref="I869:N869">I870+I908+I983+I1009+I1018+I1032</f>
        <v>1605562</v>
      </c>
      <c r="J869" s="36">
        <f t="shared" si="413"/>
        <v>1084484.3</v>
      </c>
      <c r="K869" s="36">
        <f t="shared" si="413"/>
        <v>1644266.5999999999</v>
      </c>
      <c r="L869" s="36">
        <f t="shared" si="413"/>
        <v>1140421.2</v>
      </c>
      <c r="M869" s="36">
        <f t="shared" si="413"/>
        <v>1609418.4999999998</v>
      </c>
      <c r="N869" s="36">
        <f t="shared" si="413"/>
        <v>1122652</v>
      </c>
    </row>
    <row r="870" spans="1:14" ht="15">
      <c r="A870" s="124" t="s">
        <v>84</v>
      </c>
      <c r="B870" s="258" t="s">
        <v>31</v>
      </c>
      <c r="C870" s="93" t="s">
        <v>85</v>
      </c>
      <c r="D870" s="67"/>
      <c r="E870" s="67"/>
      <c r="F870" s="67"/>
      <c r="G870" s="67"/>
      <c r="H870" s="67"/>
      <c r="I870" s="36">
        <f aca="true" t="shared" si="414" ref="I870:N870">I871+I899</f>
        <v>629432.1</v>
      </c>
      <c r="J870" s="36">
        <f t="shared" si="414"/>
        <v>470142.5</v>
      </c>
      <c r="K870" s="36">
        <f t="shared" si="414"/>
        <v>657634.1</v>
      </c>
      <c r="L870" s="36">
        <f t="shared" si="414"/>
        <v>500264</v>
      </c>
      <c r="M870" s="36">
        <f t="shared" si="414"/>
        <v>667598.2999999999</v>
      </c>
      <c r="N870" s="36">
        <f t="shared" si="414"/>
        <v>503036.8</v>
      </c>
    </row>
    <row r="871" spans="1:14" ht="35.25" customHeight="1">
      <c r="A871" s="124" t="s">
        <v>221</v>
      </c>
      <c r="B871" s="258" t="s">
        <v>31</v>
      </c>
      <c r="C871" s="93" t="s">
        <v>85</v>
      </c>
      <c r="D871" s="67" t="s">
        <v>222</v>
      </c>
      <c r="E871" s="67" t="s">
        <v>147</v>
      </c>
      <c r="F871" s="67" t="s">
        <v>148</v>
      </c>
      <c r="G871" s="67" t="s">
        <v>149</v>
      </c>
      <c r="H871" s="67"/>
      <c r="I871" s="36">
        <f aca="true" t="shared" si="415" ref="I871:N871">I872</f>
        <v>629432.1</v>
      </c>
      <c r="J871" s="36">
        <f t="shared" si="415"/>
        <v>470142.5</v>
      </c>
      <c r="K871" s="36">
        <f t="shared" si="415"/>
        <v>657634.1</v>
      </c>
      <c r="L871" s="36">
        <f t="shared" si="415"/>
        <v>500264</v>
      </c>
      <c r="M871" s="36">
        <f t="shared" si="415"/>
        <v>667598.2999999999</v>
      </c>
      <c r="N871" s="36">
        <f t="shared" si="415"/>
        <v>503036.8</v>
      </c>
    </row>
    <row r="872" spans="1:14" s="266" customFormat="1" ht="28.5">
      <c r="A872" s="121" t="s">
        <v>137</v>
      </c>
      <c r="B872" s="258" t="s">
        <v>31</v>
      </c>
      <c r="C872" s="93" t="s">
        <v>85</v>
      </c>
      <c r="D872" s="67" t="s">
        <v>222</v>
      </c>
      <c r="E872" s="67" t="s">
        <v>130</v>
      </c>
      <c r="F872" s="67" t="s">
        <v>148</v>
      </c>
      <c r="G872" s="67" t="s">
        <v>149</v>
      </c>
      <c r="H872" s="67"/>
      <c r="I872" s="36">
        <f aca="true" t="shared" si="416" ref="I872:N872">I873+I882</f>
        <v>629432.1</v>
      </c>
      <c r="J872" s="36">
        <f t="shared" si="416"/>
        <v>470142.5</v>
      </c>
      <c r="K872" s="36">
        <f t="shared" si="416"/>
        <v>657634.1</v>
      </c>
      <c r="L872" s="36">
        <f t="shared" si="416"/>
        <v>500264</v>
      </c>
      <c r="M872" s="36">
        <f t="shared" si="416"/>
        <v>667598.2999999999</v>
      </c>
      <c r="N872" s="36">
        <f t="shared" si="416"/>
        <v>503036.8</v>
      </c>
    </row>
    <row r="873" spans="1:14" s="266" customFormat="1" ht="28.5">
      <c r="A873" s="122" t="s">
        <v>223</v>
      </c>
      <c r="B873" s="258" t="s">
        <v>31</v>
      </c>
      <c r="C873" s="93" t="s">
        <v>85</v>
      </c>
      <c r="D873" s="93" t="s">
        <v>222</v>
      </c>
      <c r="E873" s="93" t="s">
        <v>130</v>
      </c>
      <c r="F873" s="67" t="s">
        <v>146</v>
      </c>
      <c r="G873" s="67" t="s">
        <v>149</v>
      </c>
      <c r="H873" s="67"/>
      <c r="I873" s="36">
        <f aca="true" t="shared" si="417" ref="I873:N873">I874+I876+I878+I880</f>
        <v>621753.4</v>
      </c>
      <c r="J873" s="36">
        <f t="shared" si="417"/>
        <v>466753.4</v>
      </c>
      <c r="K873" s="36">
        <f t="shared" si="417"/>
        <v>654678.4</v>
      </c>
      <c r="L873" s="36">
        <f t="shared" si="417"/>
        <v>498197.9</v>
      </c>
      <c r="M873" s="36">
        <f t="shared" si="417"/>
        <v>661849.6</v>
      </c>
      <c r="N873" s="36">
        <f t="shared" si="417"/>
        <v>501177.7</v>
      </c>
    </row>
    <row r="874" spans="1:14" s="266" customFormat="1" ht="30">
      <c r="A874" s="108" t="s">
        <v>480</v>
      </c>
      <c r="B874" s="261" t="s">
        <v>31</v>
      </c>
      <c r="C874" s="97" t="s">
        <v>85</v>
      </c>
      <c r="D874" s="97" t="s">
        <v>222</v>
      </c>
      <c r="E874" s="97" t="s">
        <v>130</v>
      </c>
      <c r="F874" s="96" t="s">
        <v>146</v>
      </c>
      <c r="G874" s="97" t="s">
        <v>193</v>
      </c>
      <c r="H874" s="114"/>
      <c r="I874" s="74">
        <f aca="true" t="shared" si="418" ref="I874:N874">I875</f>
        <v>155000</v>
      </c>
      <c r="J874" s="74">
        <f t="shared" si="418"/>
        <v>0</v>
      </c>
      <c r="K874" s="74">
        <f t="shared" si="418"/>
        <v>156480.5</v>
      </c>
      <c r="L874" s="74">
        <f t="shared" si="418"/>
        <v>0</v>
      </c>
      <c r="M874" s="74">
        <f t="shared" si="418"/>
        <v>160671.9</v>
      </c>
      <c r="N874" s="74">
        <f t="shared" si="418"/>
        <v>0</v>
      </c>
    </row>
    <row r="875" spans="1:14" s="266" customFormat="1" ht="30">
      <c r="A875" s="108" t="s">
        <v>675</v>
      </c>
      <c r="B875" s="261" t="s">
        <v>31</v>
      </c>
      <c r="C875" s="97" t="s">
        <v>85</v>
      </c>
      <c r="D875" s="97" t="s">
        <v>222</v>
      </c>
      <c r="E875" s="97" t="s">
        <v>130</v>
      </c>
      <c r="F875" s="96" t="s">
        <v>146</v>
      </c>
      <c r="G875" s="97" t="s">
        <v>193</v>
      </c>
      <c r="H875" s="114">
        <v>600</v>
      </c>
      <c r="I875" s="74">
        <v>155000</v>
      </c>
      <c r="J875" s="74"/>
      <c r="K875" s="74">
        <v>156480.5</v>
      </c>
      <c r="L875" s="74"/>
      <c r="M875" s="74">
        <v>160671.9</v>
      </c>
      <c r="N875" s="74"/>
    </row>
    <row r="876" spans="1:14" s="266" customFormat="1" ht="105">
      <c r="A876" s="108" t="s">
        <v>13</v>
      </c>
      <c r="B876" s="261" t="s">
        <v>31</v>
      </c>
      <c r="C876" s="97" t="s">
        <v>85</v>
      </c>
      <c r="D876" s="97" t="s">
        <v>222</v>
      </c>
      <c r="E876" s="97" t="s">
        <v>130</v>
      </c>
      <c r="F876" s="96" t="s">
        <v>146</v>
      </c>
      <c r="G876" s="97" t="s">
        <v>225</v>
      </c>
      <c r="H876" s="96" t="s">
        <v>226</v>
      </c>
      <c r="I876" s="74">
        <f aca="true" t="shared" si="419" ref="I876:N876">I877</f>
        <v>466753.4</v>
      </c>
      <c r="J876" s="74">
        <f t="shared" si="419"/>
        <v>466753.4</v>
      </c>
      <c r="K876" s="74">
        <f t="shared" si="419"/>
        <v>498197.9</v>
      </c>
      <c r="L876" s="74">
        <f t="shared" si="419"/>
        <v>498197.9</v>
      </c>
      <c r="M876" s="74">
        <f t="shared" si="419"/>
        <v>501177.7</v>
      </c>
      <c r="N876" s="74">
        <f t="shared" si="419"/>
        <v>501177.7</v>
      </c>
    </row>
    <row r="877" spans="1:14" s="266" customFormat="1" ht="30">
      <c r="A877" s="108" t="s">
        <v>675</v>
      </c>
      <c r="B877" s="261" t="s">
        <v>31</v>
      </c>
      <c r="C877" s="97" t="s">
        <v>85</v>
      </c>
      <c r="D877" s="97" t="s">
        <v>222</v>
      </c>
      <c r="E877" s="97" t="s">
        <v>130</v>
      </c>
      <c r="F877" s="96" t="s">
        <v>146</v>
      </c>
      <c r="G877" s="97" t="s">
        <v>225</v>
      </c>
      <c r="H877" s="96" t="s">
        <v>676</v>
      </c>
      <c r="I877" s="74">
        <v>466753.4</v>
      </c>
      <c r="J877" s="74">
        <v>466753.4</v>
      </c>
      <c r="K877" s="74">
        <v>498197.9</v>
      </c>
      <c r="L877" s="74">
        <v>498197.9</v>
      </c>
      <c r="M877" s="74">
        <v>501177.7</v>
      </c>
      <c r="N877" s="74">
        <v>501177.7</v>
      </c>
    </row>
    <row r="878" spans="1:14" s="266" customFormat="1" ht="22.5" customHeight="1" hidden="1">
      <c r="A878" s="108" t="s">
        <v>227</v>
      </c>
      <c r="B878" s="261" t="s">
        <v>31</v>
      </c>
      <c r="C878" s="97" t="s">
        <v>85</v>
      </c>
      <c r="D878" s="97" t="s">
        <v>222</v>
      </c>
      <c r="E878" s="97" t="s">
        <v>130</v>
      </c>
      <c r="F878" s="96" t="s">
        <v>146</v>
      </c>
      <c r="G878" s="97" t="s">
        <v>228</v>
      </c>
      <c r="H878" s="96"/>
      <c r="I878" s="74">
        <f aca="true" t="shared" si="420" ref="I878:N878">I879</f>
        <v>0</v>
      </c>
      <c r="J878" s="74">
        <f t="shared" si="420"/>
        <v>0</v>
      </c>
      <c r="K878" s="74">
        <f t="shared" si="420"/>
        <v>0</v>
      </c>
      <c r="L878" s="74">
        <f t="shared" si="420"/>
        <v>0</v>
      </c>
      <c r="M878" s="74">
        <f t="shared" si="420"/>
        <v>0</v>
      </c>
      <c r="N878" s="74">
        <f t="shared" si="420"/>
        <v>0</v>
      </c>
    </row>
    <row r="879" spans="1:14" ht="27" customHeight="1" hidden="1">
      <c r="A879" s="108" t="s">
        <v>675</v>
      </c>
      <c r="B879" s="261" t="s">
        <v>31</v>
      </c>
      <c r="C879" s="97" t="s">
        <v>85</v>
      </c>
      <c r="D879" s="97" t="s">
        <v>222</v>
      </c>
      <c r="E879" s="97" t="s">
        <v>130</v>
      </c>
      <c r="F879" s="96" t="s">
        <v>146</v>
      </c>
      <c r="G879" s="97" t="s">
        <v>228</v>
      </c>
      <c r="H879" s="96" t="s">
        <v>676</v>
      </c>
      <c r="I879" s="249"/>
      <c r="J879" s="249"/>
      <c r="K879" s="74"/>
      <c r="L879" s="74"/>
      <c r="M879" s="74"/>
      <c r="N879" s="74"/>
    </row>
    <row r="880" spans="1:14" ht="45.75" customHeight="1" hidden="1">
      <c r="A880" s="108" t="s">
        <v>1087</v>
      </c>
      <c r="B880" s="261" t="s">
        <v>31</v>
      </c>
      <c r="C880" s="97" t="s">
        <v>85</v>
      </c>
      <c r="D880" s="97" t="s">
        <v>222</v>
      </c>
      <c r="E880" s="97" t="s">
        <v>130</v>
      </c>
      <c r="F880" s="96" t="s">
        <v>146</v>
      </c>
      <c r="G880" s="97" t="s">
        <v>1093</v>
      </c>
      <c r="H880" s="96" t="s">
        <v>226</v>
      </c>
      <c r="I880" s="74">
        <f aca="true" t="shared" si="421" ref="I880:N880">I881</f>
        <v>0</v>
      </c>
      <c r="J880" s="74">
        <f t="shared" si="421"/>
        <v>0</v>
      </c>
      <c r="K880" s="74">
        <f t="shared" si="421"/>
        <v>0</v>
      </c>
      <c r="L880" s="74">
        <f t="shared" si="421"/>
        <v>0</v>
      </c>
      <c r="M880" s="74">
        <f t="shared" si="421"/>
        <v>0</v>
      </c>
      <c r="N880" s="74">
        <f t="shared" si="421"/>
        <v>0</v>
      </c>
    </row>
    <row r="881" spans="1:14" ht="33.75" customHeight="1" hidden="1">
      <c r="A881" s="108" t="s">
        <v>675</v>
      </c>
      <c r="B881" s="261" t="s">
        <v>31</v>
      </c>
      <c r="C881" s="97" t="s">
        <v>85</v>
      </c>
      <c r="D881" s="97" t="s">
        <v>222</v>
      </c>
      <c r="E881" s="97" t="s">
        <v>130</v>
      </c>
      <c r="F881" s="96" t="s">
        <v>146</v>
      </c>
      <c r="G881" s="97" t="s">
        <v>1093</v>
      </c>
      <c r="H881" s="96" t="s">
        <v>676</v>
      </c>
      <c r="I881" s="128"/>
      <c r="J881" s="128"/>
      <c r="K881" s="74"/>
      <c r="L881" s="74"/>
      <c r="M881" s="74"/>
      <c r="N881" s="74"/>
    </row>
    <row r="882" spans="1:14" s="266" customFormat="1" ht="28.5">
      <c r="A882" s="122" t="s">
        <v>233</v>
      </c>
      <c r="B882" s="258" t="s">
        <v>31</v>
      </c>
      <c r="C882" s="93" t="s">
        <v>85</v>
      </c>
      <c r="D882" s="93" t="s">
        <v>222</v>
      </c>
      <c r="E882" s="93" t="s">
        <v>130</v>
      </c>
      <c r="F882" s="93" t="s">
        <v>159</v>
      </c>
      <c r="G882" s="93" t="s">
        <v>149</v>
      </c>
      <c r="H882" s="92"/>
      <c r="I882" s="36">
        <f aca="true" t="shared" si="422" ref="I882:N882">I883+I885+I887+I891+I893+I889+I897+I895</f>
        <v>7678.7</v>
      </c>
      <c r="J882" s="36">
        <f t="shared" si="422"/>
        <v>3389.1</v>
      </c>
      <c r="K882" s="36">
        <f t="shared" si="422"/>
        <v>2955.7</v>
      </c>
      <c r="L882" s="36">
        <f t="shared" si="422"/>
        <v>2066.1</v>
      </c>
      <c r="M882" s="36">
        <f t="shared" si="422"/>
        <v>5748.7</v>
      </c>
      <c r="N882" s="36">
        <f t="shared" si="422"/>
        <v>1859.1</v>
      </c>
    </row>
    <row r="883" spans="1:14" s="266" customFormat="1" ht="15">
      <c r="A883" s="112" t="s">
        <v>234</v>
      </c>
      <c r="B883" s="261" t="s">
        <v>31</v>
      </c>
      <c r="C883" s="97" t="s">
        <v>85</v>
      </c>
      <c r="D883" s="97" t="s">
        <v>222</v>
      </c>
      <c r="E883" s="97" t="s">
        <v>130</v>
      </c>
      <c r="F883" s="97" t="s">
        <v>159</v>
      </c>
      <c r="G883" s="97" t="s">
        <v>201</v>
      </c>
      <c r="H883" s="114"/>
      <c r="I883" s="74">
        <f aca="true" t="shared" si="423" ref="I883:N883">I884</f>
        <v>0</v>
      </c>
      <c r="J883" s="74">
        <f t="shared" si="423"/>
        <v>0</v>
      </c>
      <c r="K883" s="74">
        <f t="shared" si="423"/>
        <v>0</v>
      </c>
      <c r="L883" s="74">
        <f t="shared" si="423"/>
        <v>0</v>
      </c>
      <c r="M883" s="74">
        <f t="shared" si="423"/>
        <v>2000</v>
      </c>
      <c r="N883" s="74">
        <f t="shared" si="423"/>
        <v>0</v>
      </c>
    </row>
    <row r="884" spans="1:14" s="266" customFormat="1" ht="30">
      <c r="A884" s="108" t="s">
        <v>675</v>
      </c>
      <c r="B884" s="261" t="s">
        <v>31</v>
      </c>
      <c r="C884" s="97" t="s">
        <v>85</v>
      </c>
      <c r="D884" s="97" t="s">
        <v>222</v>
      </c>
      <c r="E884" s="97" t="s">
        <v>130</v>
      </c>
      <c r="F884" s="97" t="s">
        <v>159</v>
      </c>
      <c r="G884" s="97" t="s">
        <v>201</v>
      </c>
      <c r="H884" s="114">
        <v>600</v>
      </c>
      <c r="I884" s="74"/>
      <c r="J884" s="74"/>
      <c r="K884" s="74"/>
      <c r="L884" s="74"/>
      <c r="M884" s="74">
        <v>2000</v>
      </c>
      <c r="N884" s="74"/>
    </row>
    <row r="885" spans="1:14" s="266" customFormat="1" ht="30" hidden="1">
      <c r="A885" s="108" t="s">
        <v>235</v>
      </c>
      <c r="B885" s="261" t="s">
        <v>31</v>
      </c>
      <c r="C885" s="97" t="s">
        <v>85</v>
      </c>
      <c r="D885" s="97" t="s">
        <v>222</v>
      </c>
      <c r="E885" s="97" t="s">
        <v>130</v>
      </c>
      <c r="F885" s="97" t="s">
        <v>159</v>
      </c>
      <c r="G885" s="97" t="s">
        <v>236</v>
      </c>
      <c r="H885" s="96"/>
      <c r="I885" s="74">
        <f aca="true" t="shared" si="424" ref="I885:N885">I886</f>
        <v>0</v>
      </c>
      <c r="J885" s="74">
        <f t="shared" si="424"/>
        <v>0</v>
      </c>
      <c r="K885" s="74">
        <f t="shared" si="424"/>
        <v>0</v>
      </c>
      <c r="L885" s="74">
        <f t="shared" si="424"/>
        <v>0</v>
      </c>
      <c r="M885" s="74">
        <f t="shared" si="424"/>
        <v>0</v>
      </c>
      <c r="N885" s="74">
        <f t="shared" si="424"/>
        <v>0</v>
      </c>
    </row>
    <row r="886" spans="1:14" s="266" customFormat="1" ht="30" hidden="1">
      <c r="A886" s="106" t="s">
        <v>675</v>
      </c>
      <c r="B886" s="261" t="s">
        <v>31</v>
      </c>
      <c r="C886" s="97" t="s">
        <v>85</v>
      </c>
      <c r="D886" s="97" t="s">
        <v>222</v>
      </c>
      <c r="E886" s="97" t="s">
        <v>130</v>
      </c>
      <c r="F886" s="97" t="s">
        <v>159</v>
      </c>
      <c r="G886" s="97" t="s">
        <v>236</v>
      </c>
      <c r="H886" s="96" t="s">
        <v>676</v>
      </c>
      <c r="I886" s="74"/>
      <c r="J886" s="74"/>
      <c r="K886" s="74"/>
      <c r="L886" s="74"/>
      <c r="M886" s="74"/>
      <c r="N886" s="74"/>
    </row>
    <row r="887" spans="1:14" s="266" customFormat="1" ht="15">
      <c r="A887" s="99" t="s">
        <v>909</v>
      </c>
      <c r="B887" s="261" t="s">
        <v>31</v>
      </c>
      <c r="C887" s="97" t="s">
        <v>85</v>
      </c>
      <c r="D887" s="97" t="s">
        <v>222</v>
      </c>
      <c r="E887" s="97" t="s">
        <v>130</v>
      </c>
      <c r="F887" s="97" t="s">
        <v>159</v>
      </c>
      <c r="G887" s="97" t="s">
        <v>237</v>
      </c>
      <c r="H887" s="96"/>
      <c r="I887" s="74">
        <f aca="true" t="shared" si="425" ref="I887:N887">I888</f>
        <v>462.4</v>
      </c>
      <c r="J887" s="74">
        <f t="shared" si="425"/>
        <v>0</v>
      </c>
      <c r="K887" s="74">
        <f t="shared" si="425"/>
        <v>660</v>
      </c>
      <c r="L887" s="74">
        <f t="shared" si="425"/>
        <v>0</v>
      </c>
      <c r="M887" s="74">
        <f t="shared" si="425"/>
        <v>1683</v>
      </c>
      <c r="N887" s="74">
        <f t="shared" si="425"/>
        <v>0</v>
      </c>
    </row>
    <row r="888" spans="1:14" s="266" customFormat="1" ht="30">
      <c r="A888" s="106" t="s">
        <v>675</v>
      </c>
      <c r="B888" s="261" t="s">
        <v>31</v>
      </c>
      <c r="C888" s="97" t="s">
        <v>85</v>
      </c>
      <c r="D888" s="97" t="s">
        <v>222</v>
      </c>
      <c r="E888" s="97" t="s">
        <v>130</v>
      </c>
      <c r="F888" s="97" t="s">
        <v>159</v>
      </c>
      <c r="G888" s="97" t="s">
        <v>237</v>
      </c>
      <c r="H888" s="96" t="s">
        <v>676</v>
      </c>
      <c r="I888" s="74">
        <v>462.4</v>
      </c>
      <c r="J888" s="74"/>
      <c r="K888" s="74">
        <f>597+63</f>
        <v>660</v>
      </c>
      <c r="L888" s="74"/>
      <c r="M888" s="74">
        <f>1597+86</f>
        <v>1683</v>
      </c>
      <c r="N888" s="74"/>
    </row>
    <row r="889" spans="1:14" s="266" customFormat="1" ht="30" hidden="1">
      <c r="A889" s="106" t="s">
        <v>730</v>
      </c>
      <c r="B889" s="261" t="s">
        <v>31</v>
      </c>
      <c r="C889" s="97" t="s">
        <v>85</v>
      </c>
      <c r="D889" s="97" t="s">
        <v>222</v>
      </c>
      <c r="E889" s="97" t="s">
        <v>130</v>
      </c>
      <c r="F889" s="97" t="s">
        <v>159</v>
      </c>
      <c r="G889" s="97" t="s">
        <v>729</v>
      </c>
      <c r="H889" s="96"/>
      <c r="I889" s="74">
        <f aca="true" t="shared" si="426" ref="I889:N889">I890</f>
        <v>0</v>
      </c>
      <c r="J889" s="74">
        <f t="shared" si="426"/>
        <v>0</v>
      </c>
      <c r="K889" s="74">
        <f t="shared" si="426"/>
        <v>0</v>
      </c>
      <c r="L889" s="74">
        <f t="shared" si="426"/>
        <v>0</v>
      </c>
      <c r="M889" s="74">
        <f t="shared" si="426"/>
        <v>0</v>
      </c>
      <c r="N889" s="74">
        <f t="shared" si="426"/>
        <v>0</v>
      </c>
    </row>
    <row r="890" spans="1:14" s="266" customFormat="1" ht="30" hidden="1">
      <c r="A890" s="106" t="s">
        <v>675</v>
      </c>
      <c r="B890" s="261" t="s">
        <v>31</v>
      </c>
      <c r="C890" s="97" t="s">
        <v>85</v>
      </c>
      <c r="D890" s="97" t="s">
        <v>222</v>
      </c>
      <c r="E890" s="97" t="s">
        <v>130</v>
      </c>
      <c r="F890" s="97" t="s">
        <v>159</v>
      </c>
      <c r="G890" s="97" t="s">
        <v>729</v>
      </c>
      <c r="H890" s="96" t="s">
        <v>676</v>
      </c>
      <c r="I890" s="74"/>
      <c r="J890" s="74"/>
      <c r="K890" s="74"/>
      <c r="L890" s="74"/>
      <c r="M890" s="74"/>
      <c r="N890" s="74"/>
    </row>
    <row r="891" spans="1:14" s="266" customFormat="1" ht="30">
      <c r="A891" s="108" t="s">
        <v>230</v>
      </c>
      <c r="B891" s="261" t="s">
        <v>31</v>
      </c>
      <c r="C891" s="97" t="s">
        <v>85</v>
      </c>
      <c r="D891" s="97" t="s">
        <v>222</v>
      </c>
      <c r="E891" s="97" t="s">
        <v>130</v>
      </c>
      <c r="F891" s="97" t="s">
        <v>159</v>
      </c>
      <c r="G891" s="97" t="s">
        <v>855</v>
      </c>
      <c r="H891" s="96"/>
      <c r="I891" s="74">
        <f aca="true" t="shared" si="427" ref="I891:N891">I892</f>
        <v>2065.7</v>
      </c>
      <c r="J891" s="74">
        <f t="shared" si="427"/>
        <v>1859.1</v>
      </c>
      <c r="K891" s="74">
        <f t="shared" si="427"/>
        <v>2295.7</v>
      </c>
      <c r="L891" s="74">
        <f t="shared" si="427"/>
        <v>2066.1</v>
      </c>
      <c r="M891" s="74">
        <f t="shared" si="427"/>
        <v>2065.7</v>
      </c>
      <c r="N891" s="74">
        <f t="shared" si="427"/>
        <v>1859.1</v>
      </c>
    </row>
    <row r="892" spans="1:14" s="266" customFormat="1" ht="30">
      <c r="A892" s="108" t="s">
        <v>675</v>
      </c>
      <c r="B892" s="261" t="s">
        <v>31</v>
      </c>
      <c r="C892" s="97" t="s">
        <v>85</v>
      </c>
      <c r="D892" s="97" t="s">
        <v>222</v>
      </c>
      <c r="E892" s="97" t="s">
        <v>130</v>
      </c>
      <c r="F892" s="97" t="s">
        <v>159</v>
      </c>
      <c r="G892" s="97" t="s">
        <v>855</v>
      </c>
      <c r="H892" s="96" t="s">
        <v>676</v>
      </c>
      <c r="I892" s="74">
        <f>1859.1+206.6</f>
        <v>2065.7</v>
      </c>
      <c r="J892" s="74">
        <v>1859.1</v>
      </c>
      <c r="K892" s="74">
        <f>2066.1+229.6</f>
        <v>2295.7</v>
      </c>
      <c r="L892" s="74">
        <v>2066.1</v>
      </c>
      <c r="M892" s="74">
        <f>1859.1+206.6</f>
        <v>2065.7</v>
      </c>
      <c r="N892" s="74">
        <v>1859.1</v>
      </c>
    </row>
    <row r="893" spans="1:14" s="259" customFormat="1" ht="30" hidden="1">
      <c r="A893" s="106" t="s">
        <v>716</v>
      </c>
      <c r="B893" s="261">
        <v>119</v>
      </c>
      <c r="C893" s="97" t="s">
        <v>85</v>
      </c>
      <c r="D893" s="97" t="s">
        <v>222</v>
      </c>
      <c r="E893" s="97" t="s">
        <v>130</v>
      </c>
      <c r="F893" s="97" t="s">
        <v>159</v>
      </c>
      <c r="G893" s="97" t="s">
        <v>717</v>
      </c>
      <c r="H893" s="96"/>
      <c r="I893" s="74">
        <f aca="true" t="shared" si="428" ref="I893:N893">I894</f>
        <v>0</v>
      </c>
      <c r="J893" s="74">
        <f t="shared" si="428"/>
        <v>0</v>
      </c>
      <c r="K893" s="74">
        <f t="shared" si="428"/>
        <v>0</v>
      </c>
      <c r="L893" s="74">
        <f t="shared" si="428"/>
        <v>0</v>
      </c>
      <c r="M893" s="74">
        <f t="shared" si="428"/>
        <v>0</v>
      </c>
      <c r="N893" s="74">
        <f t="shared" si="428"/>
        <v>0</v>
      </c>
    </row>
    <row r="894" spans="1:14" s="259" customFormat="1" ht="30" hidden="1">
      <c r="A894" s="106" t="s">
        <v>675</v>
      </c>
      <c r="B894" s="261">
        <v>119</v>
      </c>
      <c r="C894" s="97" t="s">
        <v>85</v>
      </c>
      <c r="D894" s="97" t="s">
        <v>222</v>
      </c>
      <c r="E894" s="97" t="s">
        <v>130</v>
      </c>
      <c r="F894" s="97" t="s">
        <v>159</v>
      </c>
      <c r="G894" s="97" t="s">
        <v>717</v>
      </c>
      <c r="H894" s="96" t="s">
        <v>676</v>
      </c>
      <c r="I894" s="74"/>
      <c r="J894" s="74"/>
      <c r="K894" s="74"/>
      <c r="L894" s="74"/>
      <c r="M894" s="74"/>
      <c r="N894" s="74"/>
    </row>
    <row r="895" spans="1:14" s="259" customFormat="1" ht="15">
      <c r="A895" s="108" t="s">
        <v>1037</v>
      </c>
      <c r="B895" s="261">
        <v>119</v>
      </c>
      <c r="C895" s="97" t="s">
        <v>85</v>
      </c>
      <c r="D895" s="97" t="s">
        <v>222</v>
      </c>
      <c r="E895" s="97" t="s">
        <v>130</v>
      </c>
      <c r="F895" s="97" t="s">
        <v>159</v>
      </c>
      <c r="G895" s="97" t="s">
        <v>1038</v>
      </c>
      <c r="H895" s="96"/>
      <c r="I895" s="74">
        <f aca="true" t="shared" si="429" ref="I895:N895">I896</f>
        <v>3540</v>
      </c>
      <c r="J895" s="74">
        <f t="shared" si="429"/>
        <v>0</v>
      </c>
      <c r="K895" s="74">
        <f t="shared" si="429"/>
        <v>0</v>
      </c>
      <c r="L895" s="74">
        <f t="shared" si="429"/>
        <v>0</v>
      </c>
      <c r="M895" s="74">
        <f t="shared" si="429"/>
        <v>0</v>
      </c>
      <c r="N895" s="74">
        <f t="shared" si="429"/>
        <v>0</v>
      </c>
    </row>
    <row r="896" spans="1:14" s="260" customFormat="1" ht="30">
      <c r="A896" s="108" t="s">
        <v>675</v>
      </c>
      <c r="B896" s="261">
        <v>119</v>
      </c>
      <c r="C896" s="97" t="s">
        <v>85</v>
      </c>
      <c r="D896" s="97" t="s">
        <v>222</v>
      </c>
      <c r="E896" s="97" t="s">
        <v>130</v>
      </c>
      <c r="F896" s="97" t="s">
        <v>159</v>
      </c>
      <c r="G896" s="97" t="s">
        <v>1038</v>
      </c>
      <c r="H896" s="96" t="s">
        <v>676</v>
      </c>
      <c r="I896" s="74">
        <v>3540</v>
      </c>
      <c r="J896" s="74"/>
      <c r="K896" s="74"/>
      <c r="L896" s="74"/>
      <c r="M896" s="74"/>
      <c r="N896" s="74"/>
    </row>
    <row r="897" spans="1:14" s="260" customFormat="1" ht="30">
      <c r="A897" s="106" t="s">
        <v>1002</v>
      </c>
      <c r="B897" s="261">
        <v>119</v>
      </c>
      <c r="C897" s="97" t="s">
        <v>85</v>
      </c>
      <c r="D897" s="96" t="s">
        <v>222</v>
      </c>
      <c r="E897" s="96" t="s">
        <v>130</v>
      </c>
      <c r="F897" s="96" t="s">
        <v>159</v>
      </c>
      <c r="G897" s="96" t="s">
        <v>1001</v>
      </c>
      <c r="H897" s="96"/>
      <c r="I897" s="74">
        <f aca="true" t="shared" si="430" ref="I897:N897">I898</f>
        <v>1610.6</v>
      </c>
      <c r="J897" s="74">
        <f t="shared" si="430"/>
        <v>1530</v>
      </c>
      <c r="K897" s="74">
        <f t="shared" si="430"/>
        <v>0</v>
      </c>
      <c r="L897" s="74">
        <f t="shared" si="430"/>
        <v>0</v>
      </c>
      <c r="M897" s="74">
        <f t="shared" si="430"/>
        <v>0</v>
      </c>
      <c r="N897" s="74">
        <f t="shared" si="430"/>
        <v>0</v>
      </c>
    </row>
    <row r="898" spans="1:14" s="260" customFormat="1" ht="30">
      <c r="A898" s="112" t="s">
        <v>675</v>
      </c>
      <c r="B898" s="261">
        <v>119</v>
      </c>
      <c r="C898" s="97" t="s">
        <v>85</v>
      </c>
      <c r="D898" s="96" t="s">
        <v>222</v>
      </c>
      <c r="E898" s="96" t="s">
        <v>130</v>
      </c>
      <c r="F898" s="96" t="s">
        <v>159</v>
      </c>
      <c r="G898" s="96" t="s">
        <v>1001</v>
      </c>
      <c r="H898" s="96" t="s">
        <v>676</v>
      </c>
      <c r="I898" s="74">
        <f>J898+80.6</f>
        <v>1610.6</v>
      </c>
      <c r="J898" s="74">
        <v>1530</v>
      </c>
      <c r="K898" s="74">
        <f>L898</f>
        <v>0</v>
      </c>
      <c r="L898" s="74"/>
      <c r="M898" s="74">
        <f>N898</f>
        <v>0</v>
      </c>
      <c r="N898" s="74"/>
    </row>
    <row r="899" spans="1:14" s="260" customFormat="1" ht="20.25" customHeight="1" hidden="1">
      <c r="A899" s="124" t="s">
        <v>419</v>
      </c>
      <c r="B899" s="258">
        <v>119</v>
      </c>
      <c r="C899" s="93" t="s">
        <v>85</v>
      </c>
      <c r="D899" s="93" t="s">
        <v>420</v>
      </c>
      <c r="E899" s="93" t="s">
        <v>147</v>
      </c>
      <c r="F899" s="93" t="s">
        <v>148</v>
      </c>
      <c r="G899" s="93" t="s">
        <v>149</v>
      </c>
      <c r="H899" s="67"/>
      <c r="I899" s="36">
        <f aca="true" t="shared" si="431" ref="I899:N900">I900</f>
        <v>0</v>
      </c>
      <c r="J899" s="36">
        <f t="shared" si="431"/>
        <v>0</v>
      </c>
      <c r="K899" s="36">
        <f t="shared" si="431"/>
        <v>0</v>
      </c>
      <c r="L899" s="36">
        <f t="shared" si="431"/>
        <v>0</v>
      </c>
      <c r="M899" s="36">
        <f t="shared" si="431"/>
        <v>0</v>
      </c>
      <c r="N899" s="36">
        <f t="shared" si="431"/>
        <v>0</v>
      </c>
    </row>
    <row r="900" spans="1:14" s="260" customFormat="1" ht="20.25" customHeight="1" hidden="1">
      <c r="A900" s="121" t="s">
        <v>394</v>
      </c>
      <c r="B900" s="258">
        <v>119</v>
      </c>
      <c r="C900" s="93" t="s">
        <v>85</v>
      </c>
      <c r="D900" s="93" t="s">
        <v>420</v>
      </c>
      <c r="E900" s="93" t="s">
        <v>325</v>
      </c>
      <c r="F900" s="93" t="s">
        <v>148</v>
      </c>
      <c r="G900" s="93" t="s">
        <v>149</v>
      </c>
      <c r="H900" s="67"/>
      <c r="I900" s="36">
        <f t="shared" si="431"/>
        <v>0</v>
      </c>
      <c r="J900" s="36">
        <f t="shared" si="431"/>
        <v>0</v>
      </c>
      <c r="K900" s="36">
        <f t="shared" si="431"/>
        <v>0</v>
      </c>
      <c r="L900" s="36">
        <f t="shared" si="431"/>
        <v>0</v>
      </c>
      <c r="M900" s="36">
        <f t="shared" si="431"/>
        <v>0</v>
      </c>
      <c r="N900" s="36">
        <f t="shared" si="431"/>
        <v>0</v>
      </c>
    </row>
    <row r="901" spans="1:14" s="260" customFormat="1" ht="20.25" customHeight="1" hidden="1">
      <c r="A901" s="122" t="s">
        <v>394</v>
      </c>
      <c r="B901" s="258">
        <v>119</v>
      </c>
      <c r="C901" s="93" t="s">
        <v>85</v>
      </c>
      <c r="D901" s="93" t="s">
        <v>420</v>
      </c>
      <c r="E901" s="93" t="s">
        <v>325</v>
      </c>
      <c r="F901" s="93" t="s">
        <v>146</v>
      </c>
      <c r="G901" s="93" t="s">
        <v>149</v>
      </c>
      <c r="H901" s="67"/>
      <c r="I901" s="36">
        <f aca="true" t="shared" si="432" ref="I901:N901">I902+I904+I906</f>
        <v>0</v>
      </c>
      <c r="J901" s="36">
        <f t="shared" si="432"/>
        <v>0</v>
      </c>
      <c r="K901" s="36">
        <f t="shared" si="432"/>
        <v>0</v>
      </c>
      <c r="L901" s="36">
        <f t="shared" si="432"/>
        <v>0</v>
      </c>
      <c r="M901" s="36">
        <f t="shared" si="432"/>
        <v>0</v>
      </c>
      <c r="N901" s="36">
        <f t="shared" si="432"/>
        <v>0</v>
      </c>
    </row>
    <row r="902" spans="1:14" s="260" customFormat="1" ht="26.25" customHeight="1" hidden="1">
      <c r="A902" s="108" t="s">
        <v>235</v>
      </c>
      <c r="B902" s="261">
        <v>119</v>
      </c>
      <c r="C902" s="97" t="s">
        <v>85</v>
      </c>
      <c r="D902" s="97" t="s">
        <v>420</v>
      </c>
      <c r="E902" s="97" t="s">
        <v>325</v>
      </c>
      <c r="F902" s="97" t="s">
        <v>146</v>
      </c>
      <c r="G902" s="97" t="s">
        <v>236</v>
      </c>
      <c r="H902" s="96"/>
      <c r="I902" s="74">
        <f aca="true" t="shared" si="433" ref="I902:N902">I903</f>
        <v>0</v>
      </c>
      <c r="J902" s="74">
        <f t="shared" si="433"/>
        <v>0</v>
      </c>
      <c r="K902" s="74">
        <f t="shared" si="433"/>
        <v>0</v>
      </c>
      <c r="L902" s="74">
        <f t="shared" si="433"/>
        <v>0</v>
      </c>
      <c r="M902" s="74">
        <f t="shared" si="433"/>
        <v>0</v>
      </c>
      <c r="N902" s="74">
        <f t="shared" si="433"/>
        <v>0</v>
      </c>
    </row>
    <row r="903" spans="1:14" s="260" customFormat="1" ht="21.75" customHeight="1" hidden="1">
      <c r="A903" s="106" t="s">
        <v>675</v>
      </c>
      <c r="B903" s="261">
        <v>119</v>
      </c>
      <c r="C903" s="97" t="s">
        <v>85</v>
      </c>
      <c r="D903" s="97" t="s">
        <v>420</v>
      </c>
      <c r="E903" s="97" t="s">
        <v>325</v>
      </c>
      <c r="F903" s="97" t="s">
        <v>146</v>
      </c>
      <c r="G903" s="97" t="s">
        <v>236</v>
      </c>
      <c r="H903" s="96" t="s">
        <v>676</v>
      </c>
      <c r="I903" s="74"/>
      <c r="J903" s="74"/>
      <c r="K903" s="74"/>
      <c r="L903" s="74"/>
      <c r="M903" s="74"/>
      <c r="N903" s="74"/>
    </row>
    <row r="904" spans="1:14" s="260" customFormat="1" ht="22.5" customHeight="1" hidden="1">
      <c r="A904" s="99" t="s">
        <v>909</v>
      </c>
      <c r="B904" s="261">
        <v>119</v>
      </c>
      <c r="C904" s="97" t="s">
        <v>85</v>
      </c>
      <c r="D904" s="97" t="s">
        <v>420</v>
      </c>
      <c r="E904" s="97" t="s">
        <v>325</v>
      </c>
      <c r="F904" s="97" t="s">
        <v>146</v>
      </c>
      <c r="G904" s="97" t="s">
        <v>237</v>
      </c>
      <c r="H904" s="96"/>
      <c r="I904" s="74">
        <f aca="true" t="shared" si="434" ref="I904:N904">I905</f>
        <v>0</v>
      </c>
      <c r="J904" s="74">
        <f t="shared" si="434"/>
        <v>0</v>
      </c>
      <c r="K904" s="74">
        <f t="shared" si="434"/>
        <v>0</v>
      </c>
      <c r="L904" s="74">
        <f t="shared" si="434"/>
        <v>0</v>
      </c>
      <c r="M904" s="74">
        <f t="shared" si="434"/>
        <v>0</v>
      </c>
      <c r="N904" s="74">
        <f t="shared" si="434"/>
        <v>0</v>
      </c>
    </row>
    <row r="905" spans="1:14" s="260" customFormat="1" ht="20.25" customHeight="1" hidden="1">
      <c r="A905" s="106" t="s">
        <v>675</v>
      </c>
      <c r="B905" s="261">
        <v>119</v>
      </c>
      <c r="C905" s="97" t="s">
        <v>85</v>
      </c>
      <c r="D905" s="97" t="s">
        <v>420</v>
      </c>
      <c r="E905" s="97" t="s">
        <v>325</v>
      </c>
      <c r="F905" s="97" t="s">
        <v>146</v>
      </c>
      <c r="G905" s="97" t="s">
        <v>237</v>
      </c>
      <c r="H905" s="96" t="s">
        <v>676</v>
      </c>
      <c r="I905" s="74"/>
      <c r="J905" s="74"/>
      <c r="K905" s="74"/>
      <c r="L905" s="74"/>
      <c r="M905" s="74"/>
      <c r="N905" s="74"/>
    </row>
    <row r="906" spans="1:14" s="260" customFormat="1" ht="33.75" customHeight="1" hidden="1">
      <c r="A906" s="106" t="s">
        <v>1059</v>
      </c>
      <c r="B906" s="261">
        <v>119</v>
      </c>
      <c r="C906" s="97" t="s">
        <v>85</v>
      </c>
      <c r="D906" s="97" t="s">
        <v>420</v>
      </c>
      <c r="E906" s="97" t="s">
        <v>325</v>
      </c>
      <c r="F906" s="97" t="s">
        <v>146</v>
      </c>
      <c r="G906" s="97" t="s">
        <v>1058</v>
      </c>
      <c r="H906" s="96"/>
      <c r="I906" s="74">
        <f aca="true" t="shared" si="435" ref="I906:N906">I907</f>
        <v>0</v>
      </c>
      <c r="J906" s="74">
        <f t="shared" si="435"/>
        <v>0</v>
      </c>
      <c r="K906" s="74">
        <f t="shared" si="435"/>
        <v>0</v>
      </c>
      <c r="L906" s="74">
        <f t="shared" si="435"/>
        <v>0</v>
      </c>
      <c r="M906" s="74">
        <f t="shared" si="435"/>
        <v>0</v>
      </c>
      <c r="N906" s="74">
        <f t="shared" si="435"/>
        <v>0</v>
      </c>
    </row>
    <row r="907" spans="1:14" s="260" customFormat="1" ht="33.75" customHeight="1" hidden="1">
      <c r="A907" s="112" t="s">
        <v>675</v>
      </c>
      <c r="B907" s="261">
        <v>119</v>
      </c>
      <c r="C907" s="97" t="s">
        <v>85</v>
      </c>
      <c r="D907" s="97" t="s">
        <v>420</v>
      </c>
      <c r="E907" s="97" t="s">
        <v>325</v>
      </c>
      <c r="F907" s="97" t="s">
        <v>146</v>
      </c>
      <c r="G907" s="97" t="s">
        <v>1058</v>
      </c>
      <c r="H907" s="96" t="s">
        <v>676</v>
      </c>
      <c r="I907" s="74"/>
      <c r="J907" s="74"/>
      <c r="K907" s="74"/>
      <c r="L907" s="74"/>
      <c r="M907" s="74"/>
      <c r="N907" s="74"/>
    </row>
    <row r="908" spans="1:14" s="260" customFormat="1" ht="15">
      <c r="A908" s="124" t="s">
        <v>86</v>
      </c>
      <c r="B908" s="258" t="s">
        <v>31</v>
      </c>
      <c r="C908" s="93" t="s">
        <v>87</v>
      </c>
      <c r="D908" s="67"/>
      <c r="E908" s="67"/>
      <c r="F908" s="67"/>
      <c r="G908" s="67"/>
      <c r="H908" s="67"/>
      <c r="I908" s="36">
        <f aca="true" t="shared" si="436" ref="I908:N908">I914+I972+I909+I967</f>
        <v>771889.1</v>
      </c>
      <c r="J908" s="36">
        <f t="shared" si="436"/>
        <v>605096.1000000001</v>
      </c>
      <c r="K908" s="36">
        <f t="shared" si="436"/>
        <v>783978.6</v>
      </c>
      <c r="L908" s="36">
        <f t="shared" si="436"/>
        <v>631611.5000000001</v>
      </c>
      <c r="M908" s="36">
        <f t="shared" si="436"/>
        <v>733196</v>
      </c>
      <c r="N908" s="36">
        <f t="shared" si="436"/>
        <v>611069.5</v>
      </c>
    </row>
    <row r="909" spans="1:14" s="260" customFormat="1" ht="71.25" hidden="1">
      <c r="A909" s="107" t="s">
        <v>821</v>
      </c>
      <c r="B909" s="258" t="s">
        <v>31</v>
      </c>
      <c r="C909" s="93" t="s">
        <v>87</v>
      </c>
      <c r="D909" s="67" t="s">
        <v>146</v>
      </c>
      <c r="E909" s="67" t="s">
        <v>147</v>
      </c>
      <c r="F909" s="67" t="s">
        <v>148</v>
      </c>
      <c r="G909" s="67" t="s">
        <v>149</v>
      </c>
      <c r="H909" s="67"/>
      <c r="I909" s="36">
        <f aca="true" t="shared" si="437" ref="I909:J912">I910</f>
        <v>0</v>
      </c>
      <c r="J909" s="36">
        <f t="shared" si="437"/>
        <v>0</v>
      </c>
      <c r="K909" s="36">
        <f aca="true" t="shared" si="438" ref="K909:N912">K910</f>
        <v>0</v>
      </c>
      <c r="L909" s="36">
        <f t="shared" si="438"/>
        <v>0</v>
      </c>
      <c r="M909" s="36">
        <f t="shared" si="438"/>
        <v>0</v>
      </c>
      <c r="N909" s="36">
        <f t="shared" si="438"/>
        <v>0</v>
      </c>
    </row>
    <row r="910" spans="1:14" s="260" customFormat="1" ht="38.25" customHeight="1" hidden="1">
      <c r="A910" s="94" t="s">
        <v>150</v>
      </c>
      <c r="B910" s="258" t="s">
        <v>31</v>
      </c>
      <c r="C910" s="93" t="s">
        <v>87</v>
      </c>
      <c r="D910" s="67" t="s">
        <v>146</v>
      </c>
      <c r="E910" s="67" t="s">
        <v>130</v>
      </c>
      <c r="F910" s="67" t="s">
        <v>148</v>
      </c>
      <c r="G910" s="67" t="s">
        <v>149</v>
      </c>
      <c r="H910" s="67"/>
      <c r="I910" s="36">
        <f t="shared" si="437"/>
        <v>0</v>
      </c>
      <c r="J910" s="36">
        <f t="shared" si="437"/>
        <v>0</v>
      </c>
      <c r="K910" s="36">
        <f t="shared" si="438"/>
        <v>0</v>
      </c>
      <c r="L910" s="36">
        <f t="shared" si="438"/>
        <v>0</v>
      </c>
      <c r="M910" s="36">
        <f t="shared" si="438"/>
        <v>0</v>
      </c>
      <c r="N910" s="36">
        <f t="shared" si="438"/>
        <v>0</v>
      </c>
    </row>
    <row r="911" spans="1:14" s="260" customFormat="1" ht="44.25" customHeight="1" hidden="1">
      <c r="A911" s="94" t="s">
        <v>737</v>
      </c>
      <c r="B911" s="258" t="s">
        <v>31</v>
      </c>
      <c r="C911" s="93" t="s">
        <v>87</v>
      </c>
      <c r="D911" s="67" t="s">
        <v>146</v>
      </c>
      <c r="E911" s="67" t="s">
        <v>130</v>
      </c>
      <c r="F911" s="67" t="s">
        <v>146</v>
      </c>
      <c r="G911" s="67" t="s">
        <v>149</v>
      </c>
      <c r="H911" s="67"/>
      <c r="I911" s="36">
        <f t="shared" si="437"/>
        <v>0</v>
      </c>
      <c r="J911" s="36">
        <f t="shared" si="437"/>
        <v>0</v>
      </c>
      <c r="K911" s="36">
        <f t="shared" si="438"/>
        <v>0</v>
      </c>
      <c r="L911" s="36">
        <f t="shared" si="438"/>
        <v>0</v>
      </c>
      <c r="M911" s="36">
        <f t="shared" si="438"/>
        <v>0</v>
      </c>
      <c r="N911" s="36">
        <f t="shared" si="438"/>
        <v>0</v>
      </c>
    </row>
    <row r="912" spans="1:14" s="260" customFormat="1" ht="34.5" customHeight="1" hidden="1">
      <c r="A912" s="106" t="s">
        <v>1062</v>
      </c>
      <c r="B912" s="261" t="s">
        <v>31</v>
      </c>
      <c r="C912" s="97" t="s">
        <v>87</v>
      </c>
      <c r="D912" s="96" t="s">
        <v>146</v>
      </c>
      <c r="E912" s="96" t="s">
        <v>130</v>
      </c>
      <c r="F912" s="96" t="s">
        <v>146</v>
      </c>
      <c r="G912" s="96" t="s">
        <v>1064</v>
      </c>
      <c r="H912" s="96"/>
      <c r="I912" s="74">
        <f t="shared" si="437"/>
        <v>0</v>
      </c>
      <c r="J912" s="74">
        <f t="shared" si="437"/>
        <v>0</v>
      </c>
      <c r="K912" s="74">
        <f t="shared" si="438"/>
        <v>0</v>
      </c>
      <c r="L912" s="74">
        <f t="shared" si="438"/>
        <v>0</v>
      </c>
      <c r="M912" s="74">
        <f t="shared" si="438"/>
        <v>0</v>
      </c>
      <c r="N912" s="74">
        <f t="shared" si="438"/>
        <v>0</v>
      </c>
    </row>
    <row r="913" spans="1:14" s="260" customFormat="1" ht="30" hidden="1">
      <c r="A913" s="108" t="s">
        <v>675</v>
      </c>
      <c r="B913" s="261" t="s">
        <v>31</v>
      </c>
      <c r="C913" s="97" t="s">
        <v>87</v>
      </c>
      <c r="D913" s="96" t="s">
        <v>146</v>
      </c>
      <c r="E913" s="96" t="s">
        <v>130</v>
      </c>
      <c r="F913" s="96" t="s">
        <v>146</v>
      </c>
      <c r="G913" s="96" t="s">
        <v>1064</v>
      </c>
      <c r="H913" s="96" t="s">
        <v>676</v>
      </c>
      <c r="I913" s="74"/>
      <c r="J913" s="74"/>
      <c r="K913" s="74"/>
      <c r="L913" s="74"/>
      <c r="M913" s="74"/>
      <c r="N913" s="74"/>
    </row>
    <row r="914" spans="1:14" ht="32.25" customHeight="1">
      <c r="A914" s="124" t="s">
        <v>221</v>
      </c>
      <c r="B914" s="258" t="s">
        <v>31</v>
      </c>
      <c r="C914" s="93" t="s">
        <v>87</v>
      </c>
      <c r="D914" s="67" t="s">
        <v>222</v>
      </c>
      <c r="E914" s="67" t="s">
        <v>147</v>
      </c>
      <c r="F914" s="67" t="s">
        <v>148</v>
      </c>
      <c r="G914" s="67" t="s">
        <v>149</v>
      </c>
      <c r="H914" s="67"/>
      <c r="I914" s="36">
        <f aca="true" t="shared" si="439" ref="I914:N914">I915</f>
        <v>764265.7</v>
      </c>
      <c r="J914" s="36">
        <f t="shared" si="439"/>
        <v>605096.1000000001</v>
      </c>
      <c r="K914" s="36">
        <f t="shared" si="439"/>
        <v>783978.6</v>
      </c>
      <c r="L914" s="36">
        <f t="shared" si="439"/>
        <v>631611.5000000001</v>
      </c>
      <c r="M914" s="36">
        <f t="shared" si="439"/>
        <v>733196</v>
      </c>
      <c r="N914" s="36">
        <f t="shared" si="439"/>
        <v>611069.5</v>
      </c>
    </row>
    <row r="915" spans="1:14" ht="42.75">
      <c r="A915" s="121" t="s">
        <v>238</v>
      </c>
      <c r="B915" s="258" t="s">
        <v>31</v>
      </c>
      <c r="C915" s="93" t="s">
        <v>87</v>
      </c>
      <c r="D915" s="67" t="s">
        <v>222</v>
      </c>
      <c r="E915" s="67" t="s">
        <v>131</v>
      </c>
      <c r="F915" s="67" t="s">
        <v>148</v>
      </c>
      <c r="G915" s="67" t="s">
        <v>149</v>
      </c>
      <c r="H915" s="67"/>
      <c r="I915" s="36">
        <f aca="true" t="shared" si="440" ref="I915:N915">I916+I923+I931+I958+I961+I964</f>
        <v>764265.7</v>
      </c>
      <c r="J915" s="36">
        <f t="shared" si="440"/>
        <v>605096.1000000001</v>
      </c>
      <c r="K915" s="36">
        <f t="shared" si="440"/>
        <v>783978.6</v>
      </c>
      <c r="L915" s="36">
        <f t="shared" si="440"/>
        <v>631611.5000000001</v>
      </c>
      <c r="M915" s="36">
        <f t="shared" si="440"/>
        <v>733196</v>
      </c>
      <c r="N915" s="36">
        <f t="shared" si="440"/>
        <v>611069.5</v>
      </c>
    </row>
    <row r="916" spans="1:14" s="266" customFormat="1" ht="28.5">
      <c r="A916" s="122" t="s">
        <v>239</v>
      </c>
      <c r="B916" s="258" t="s">
        <v>31</v>
      </c>
      <c r="C916" s="93" t="s">
        <v>87</v>
      </c>
      <c r="D916" s="93" t="s">
        <v>222</v>
      </c>
      <c r="E916" s="93" t="s">
        <v>131</v>
      </c>
      <c r="F916" s="93" t="s">
        <v>146</v>
      </c>
      <c r="G916" s="93" t="s">
        <v>149</v>
      </c>
      <c r="H916" s="67"/>
      <c r="I916" s="36">
        <f aca="true" t="shared" si="441" ref="I916:N916">I917+I921+I919</f>
        <v>672287.9</v>
      </c>
      <c r="J916" s="36">
        <f t="shared" si="441"/>
        <v>566787.9</v>
      </c>
      <c r="K916" s="36">
        <f t="shared" si="441"/>
        <v>705511.6</v>
      </c>
      <c r="L916" s="36">
        <f t="shared" si="441"/>
        <v>599420.9</v>
      </c>
      <c r="M916" s="36">
        <f t="shared" si="441"/>
        <v>686821.1</v>
      </c>
      <c r="N916" s="36">
        <f t="shared" si="441"/>
        <v>576738.5</v>
      </c>
    </row>
    <row r="917" spans="1:14" ht="30">
      <c r="A917" s="108" t="s">
        <v>480</v>
      </c>
      <c r="B917" s="261" t="s">
        <v>31</v>
      </c>
      <c r="C917" s="97" t="s">
        <v>87</v>
      </c>
      <c r="D917" s="97" t="s">
        <v>222</v>
      </c>
      <c r="E917" s="97" t="s">
        <v>131</v>
      </c>
      <c r="F917" s="97" t="s">
        <v>146</v>
      </c>
      <c r="G917" s="97" t="s">
        <v>193</v>
      </c>
      <c r="H917" s="96"/>
      <c r="I917" s="74">
        <f aca="true" t="shared" si="442" ref="I917:N917">I918</f>
        <v>105500</v>
      </c>
      <c r="J917" s="74">
        <f t="shared" si="442"/>
        <v>0</v>
      </c>
      <c r="K917" s="74">
        <f t="shared" si="442"/>
        <v>106090.7</v>
      </c>
      <c r="L917" s="74">
        <f t="shared" si="442"/>
        <v>0</v>
      </c>
      <c r="M917" s="74">
        <f t="shared" si="442"/>
        <v>110082.6</v>
      </c>
      <c r="N917" s="74">
        <f t="shared" si="442"/>
        <v>0</v>
      </c>
    </row>
    <row r="918" spans="1:14" ht="30">
      <c r="A918" s="108" t="s">
        <v>675</v>
      </c>
      <c r="B918" s="261" t="s">
        <v>31</v>
      </c>
      <c r="C918" s="97" t="s">
        <v>87</v>
      </c>
      <c r="D918" s="97" t="s">
        <v>222</v>
      </c>
      <c r="E918" s="97" t="s">
        <v>131</v>
      </c>
      <c r="F918" s="97" t="s">
        <v>146</v>
      </c>
      <c r="G918" s="97" t="s">
        <v>193</v>
      </c>
      <c r="H918" s="96" t="s">
        <v>676</v>
      </c>
      <c r="I918" s="74">
        <v>105500</v>
      </c>
      <c r="J918" s="74"/>
      <c r="K918" s="74">
        <v>106090.7</v>
      </c>
      <c r="L918" s="74"/>
      <c r="M918" s="74">
        <v>110082.6</v>
      </c>
      <c r="N918" s="74"/>
    </row>
    <row r="919" spans="1:14" ht="45">
      <c r="A919" s="108" t="s">
        <v>1078</v>
      </c>
      <c r="B919" s="261" t="s">
        <v>31</v>
      </c>
      <c r="C919" s="97" t="s">
        <v>87</v>
      </c>
      <c r="D919" s="97" t="s">
        <v>222</v>
      </c>
      <c r="E919" s="97" t="s">
        <v>131</v>
      </c>
      <c r="F919" s="97" t="s">
        <v>146</v>
      </c>
      <c r="G919" s="97" t="s">
        <v>1079</v>
      </c>
      <c r="H919" s="96"/>
      <c r="I919" s="74">
        <f aca="true" t="shared" si="443" ref="I919:N919">I920</f>
        <v>26111.5</v>
      </c>
      <c r="J919" s="74">
        <f t="shared" si="443"/>
        <v>26111.5</v>
      </c>
      <c r="K919" s="74">
        <f t="shared" si="443"/>
        <v>26111.5</v>
      </c>
      <c r="L919" s="74">
        <f t="shared" si="443"/>
        <v>26111.5</v>
      </c>
      <c r="M919" s="74">
        <f t="shared" si="443"/>
        <v>0</v>
      </c>
      <c r="N919" s="74">
        <f t="shared" si="443"/>
        <v>0</v>
      </c>
    </row>
    <row r="920" spans="1:14" ht="30">
      <c r="A920" s="108" t="s">
        <v>675</v>
      </c>
      <c r="B920" s="261" t="s">
        <v>31</v>
      </c>
      <c r="C920" s="97" t="s">
        <v>87</v>
      </c>
      <c r="D920" s="97" t="s">
        <v>222</v>
      </c>
      <c r="E920" s="97" t="s">
        <v>131</v>
      </c>
      <c r="F920" s="97" t="s">
        <v>146</v>
      </c>
      <c r="G920" s="97" t="s">
        <v>1079</v>
      </c>
      <c r="H920" s="96" t="s">
        <v>676</v>
      </c>
      <c r="I920" s="74">
        <v>26111.5</v>
      </c>
      <c r="J920" s="74">
        <v>26111.5</v>
      </c>
      <c r="K920" s="74">
        <v>26111.5</v>
      </c>
      <c r="L920" s="74">
        <v>26111.5</v>
      </c>
      <c r="M920" s="74"/>
      <c r="N920" s="74"/>
    </row>
    <row r="921" spans="1:14" ht="120">
      <c r="A921" s="108" t="s">
        <v>489</v>
      </c>
      <c r="B921" s="261" t="s">
        <v>31</v>
      </c>
      <c r="C921" s="97" t="s">
        <v>87</v>
      </c>
      <c r="D921" s="97" t="s">
        <v>222</v>
      </c>
      <c r="E921" s="97" t="s">
        <v>131</v>
      </c>
      <c r="F921" s="97" t="s">
        <v>146</v>
      </c>
      <c r="G921" s="97" t="s">
        <v>241</v>
      </c>
      <c r="H921" s="96"/>
      <c r="I921" s="74">
        <f aca="true" t="shared" si="444" ref="I921:N921">I922</f>
        <v>540676.4</v>
      </c>
      <c r="J921" s="74">
        <f t="shared" si="444"/>
        <v>540676.4</v>
      </c>
      <c r="K921" s="74">
        <f t="shared" si="444"/>
        <v>573309.4</v>
      </c>
      <c r="L921" s="74">
        <f t="shared" si="444"/>
        <v>573309.4</v>
      </c>
      <c r="M921" s="74">
        <f t="shared" si="444"/>
        <v>576738.5</v>
      </c>
      <c r="N921" s="74">
        <f t="shared" si="444"/>
        <v>576738.5</v>
      </c>
    </row>
    <row r="922" spans="1:14" ht="30">
      <c r="A922" s="108" t="s">
        <v>675</v>
      </c>
      <c r="B922" s="261" t="s">
        <v>31</v>
      </c>
      <c r="C922" s="97" t="s">
        <v>87</v>
      </c>
      <c r="D922" s="97" t="s">
        <v>222</v>
      </c>
      <c r="E922" s="97" t="s">
        <v>131</v>
      </c>
      <c r="F922" s="97" t="s">
        <v>146</v>
      </c>
      <c r="G922" s="97" t="s">
        <v>241</v>
      </c>
      <c r="H922" s="96" t="s">
        <v>676</v>
      </c>
      <c r="I922" s="74">
        <v>540676.4</v>
      </c>
      <c r="J922" s="74">
        <v>540676.4</v>
      </c>
      <c r="K922" s="74">
        <v>573309.4</v>
      </c>
      <c r="L922" s="74">
        <v>573309.4</v>
      </c>
      <c r="M922" s="74">
        <v>576738.5</v>
      </c>
      <c r="N922" s="74">
        <v>576738.5</v>
      </c>
    </row>
    <row r="923" spans="1:14" s="266" customFormat="1" ht="21" customHeight="1">
      <c r="A923" s="122" t="s">
        <v>242</v>
      </c>
      <c r="B923" s="258" t="s">
        <v>31</v>
      </c>
      <c r="C923" s="93" t="s">
        <v>87</v>
      </c>
      <c r="D923" s="93" t="s">
        <v>222</v>
      </c>
      <c r="E923" s="93" t="s">
        <v>131</v>
      </c>
      <c r="F923" s="93" t="s">
        <v>159</v>
      </c>
      <c r="G923" s="93" t="s">
        <v>149</v>
      </c>
      <c r="H923" s="67"/>
      <c r="I923" s="36">
        <f aca="true" t="shared" si="445" ref="I923:N923">I924+I926+I929</f>
        <v>1056.2</v>
      </c>
      <c r="J923" s="36">
        <f t="shared" si="445"/>
        <v>635.5</v>
      </c>
      <c r="K923" s="36">
        <f t="shared" si="445"/>
        <v>978.6999999999999</v>
      </c>
      <c r="L923" s="36">
        <f t="shared" si="445"/>
        <v>565.8</v>
      </c>
      <c r="M923" s="36">
        <f t="shared" si="445"/>
        <v>956.9000000000001</v>
      </c>
      <c r="N923" s="36">
        <f t="shared" si="445"/>
        <v>546.2</v>
      </c>
    </row>
    <row r="924" spans="1:14" ht="30" hidden="1">
      <c r="A924" s="279" t="s">
        <v>243</v>
      </c>
      <c r="B924" s="261" t="s">
        <v>31</v>
      </c>
      <c r="C924" s="97" t="s">
        <v>87</v>
      </c>
      <c r="D924" s="97" t="s">
        <v>222</v>
      </c>
      <c r="E924" s="97" t="s">
        <v>131</v>
      </c>
      <c r="F924" s="97" t="s">
        <v>159</v>
      </c>
      <c r="G924" s="97" t="s">
        <v>244</v>
      </c>
      <c r="H924" s="96"/>
      <c r="I924" s="74">
        <f aca="true" t="shared" si="446" ref="I924:N924">I925</f>
        <v>0</v>
      </c>
      <c r="J924" s="74">
        <f t="shared" si="446"/>
        <v>0</v>
      </c>
      <c r="K924" s="74">
        <f t="shared" si="446"/>
        <v>0</v>
      </c>
      <c r="L924" s="74">
        <f t="shared" si="446"/>
        <v>0</v>
      </c>
      <c r="M924" s="74">
        <f t="shared" si="446"/>
        <v>0</v>
      </c>
      <c r="N924" s="74">
        <f t="shared" si="446"/>
        <v>0</v>
      </c>
    </row>
    <row r="925" spans="1:14" ht="30" hidden="1">
      <c r="A925" s="106" t="s">
        <v>675</v>
      </c>
      <c r="B925" s="261" t="s">
        <v>31</v>
      </c>
      <c r="C925" s="97" t="s">
        <v>87</v>
      </c>
      <c r="D925" s="97" t="s">
        <v>222</v>
      </c>
      <c r="E925" s="97" t="s">
        <v>131</v>
      </c>
      <c r="F925" s="97" t="s">
        <v>159</v>
      </c>
      <c r="G925" s="97" t="s">
        <v>244</v>
      </c>
      <c r="H925" s="96" t="s">
        <v>676</v>
      </c>
      <c r="I925" s="74"/>
      <c r="J925" s="74"/>
      <c r="K925" s="74"/>
      <c r="L925" s="74"/>
      <c r="M925" s="74"/>
      <c r="N925" s="74"/>
    </row>
    <row r="926" spans="1:14" ht="15">
      <c r="A926" s="279" t="s">
        <v>245</v>
      </c>
      <c r="B926" s="261" t="s">
        <v>31</v>
      </c>
      <c r="C926" s="97" t="s">
        <v>87</v>
      </c>
      <c r="D926" s="97" t="s">
        <v>222</v>
      </c>
      <c r="E926" s="97" t="s">
        <v>131</v>
      </c>
      <c r="F926" s="97" t="s">
        <v>159</v>
      </c>
      <c r="G926" s="97" t="s">
        <v>246</v>
      </c>
      <c r="H926" s="96"/>
      <c r="I926" s="74">
        <f aca="true" t="shared" si="447" ref="I926:N926">I927+I928</f>
        <v>350</v>
      </c>
      <c r="J926" s="74">
        <f t="shared" si="447"/>
        <v>0</v>
      </c>
      <c r="K926" s="74">
        <f t="shared" si="447"/>
        <v>350</v>
      </c>
      <c r="L926" s="74">
        <f t="shared" si="447"/>
        <v>0</v>
      </c>
      <c r="M926" s="74">
        <f t="shared" si="447"/>
        <v>350</v>
      </c>
      <c r="N926" s="74">
        <f t="shared" si="447"/>
        <v>0</v>
      </c>
    </row>
    <row r="927" spans="1:14" ht="30" hidden="1">
      <c r="A927" s="106" t="s">
        <v>670</v>
      </c>
      <c r="B927" s="261" t="s">
        <v>31</v>
      </c>
      <c r="C927" s="97" t="s">
        <v>87</v>
      </c>
      <c r="D927" s="97" t="s">
        <v>222</v>
      </c>
      <c r="E927" s="97" t="s">
        <v>131</v>
      </c>
      <c r="F927" s="97" t="s">
        <v>159</v>
      </c>
      <c r="G927" s="97" t="s">
        <v>246</v>
      </c>
      <c r="H927" s="96" t="s">
        <v>669</v>
      </c>
      <c r="I927" s="74">
        <f>100-100</f>
        <v>0</v>
      </c>
      <c r="J927" s="74"/>
      <c r="K927" s="74"/>
      <c r="L927" s="74"/>
      <c r="M927" s="74"/>
      <c r="N927" s="74"/>
    </row>
    <row r="928" spans="1:14" ht="30">
      <c r="A928" s="106" t="s">
        <v>675</v>
      </c>
      <c r="B928" s="261" t="s">
        <v>31</v>
      </c>
      <c r="C928" s="97" t="s">
        <v>87</v>
      </c>
      <c r="D928" s="97" t="s">
        <v>222</v>
      </c>
      <c r="E928" s="97" t="s">
        <v>131</v>
      </c>
      <c r="F928" s="97" t="s">
        <v>159</v>
      </c>
      <c r="G928" s="97" t="s">
        <v>246</v>
      </c>
      <c r="H928" s="127">
        <v>600</v>
      </c>
      <c r="I928" s="116">
        <v>350</v>
      </c>
      <c r="J928" s="116"/>
      <c r="K928" s="131">
        <v>350</v>
      </c>
      <c r="L928" s="131"/>
      <c r="M928" s="131">
        <v>350</v>
      </c>
      <c r="N928" s="249"/>
    </row>
    <row r="929" spans="1:14" ht="30">
      <c r="A929" s="106" t="s">
        <v>945</v>
      </c>
      <c r="B929" s="261" t="s">
        <v>31</v>
      </c>
      <c r="C929" s="97" t="s">
        <v>87</v>
      </c>
      <c r="D929" s="97" t="s">
        <v>222</v>
      </c>
      <c r="E929" s="97" t="s">
        <v>131</v>
      </c>
      <c r="F929" s="97" t="s">
        <v>159</v>
      </c>
      <c r="G929" s="97" t="s">
        <v>944</v>
      </c>
      <c r="H929" s="96"/>
      <c r="I929" s="116">
        <f aca="true" t="shared" si="448" ref="I929:N929">I930</f>
        <v>706.2</v>
      </c>
      <c r="J929" s="116">
        <f t="shared" si="448"/>
        <v>635.5</v>
      </c>
      <c r="K929" s="116">
        <f t="shared" si="448"/>
        <v>628.6999999999999</v>
      </c>
      <c r="L929" s="116">
        <f t="shared" si="448"/>
        <v>565.8</v>
      </c>
      <c r="M929" s="116">
        <f t="shared" si="448"/>
        <v>606.9000000000001</v>
      </c>
      <c r="N929" s="116">
        <f t="shared" si="448"/>
        <v>546.2</v>
      </c>
    </row>
    <row r="930" spans="1:14" ht="30">
      <c r="A930" s="106" t="s">
        <v>675</v>
      </c>
      <c r="B930" s="261" t="s">
        <v>31</v>
      </c>
      <c r="C930" s="97" t="s">
        <v>87</v>
      </c>
      <c r="D930" s="97" t="s">
        <v>222</v>
      </c>
      <c r="E930" s="97" t="s">
        <v>131</v>
      </c>
      <c r="F930" s="97" t="s">
        <v>159</v>
      </c>
      <c r="G930" s="97" t="s">
        <v>944</v>
      </c>
      <c r="H930" s="96" t="s">
        <v>676</v>
      </c>
      <c r="I930" s="116">
        <f>635.5+70.7</f>
        <v>706.2</v>
      </c>
      <c r="J930" s="116">
        <v>635.5</v>
      </c>
      <c r="K930" s="116">
        <f>565.8+62.9</f>
        <v>628.6999999999999</v>
      </c>
      <c r="L930" s="116">
        <v>565.8</v>
      </c>
      <c r="M930" s="116">
        <f>546.2+60.7</f>
        <v>606.9000000000001</v>
      </c>
      <c r="N930" s="116">
        <v>546.2</v>
      </c>
    </row>
    <row r="931" spans="1:14" s="266" customFormat="1" ht="28.5">
      <c r="A931" s="124" t="s">
        <v>251</v>
      </c>
      <c r="B931" s="258">
        <v>119</v>
      </c>
      <c r="C931" s="93" t="s">
        <v>87</v>
      </c>
      <c r="D931" s="93" t="s">
        <v>222</v>
      </c>
      <c r="E931" s="93" t="s">
        <v>131</v>
      </c>
      <c r="F931" s="93" t="s">
        <v>173</v>
      </c>
      <c r="G931" s="93" t="s">
        <v>149</v>
      </c>
      <c r="H931" s="134"/>
      <c r="I931" s="84">
        <f aca="true" t="shared" si="449" ref="I931:N931">I932+I934+I936+I938+I940+I942+I944+I948+I946+I950+I952+I954+I956</f>
        <v>88400</v>
      </c>
      <c r="J931" s="84">
        <f t="shared" si="449"/>
        <v>35524.8</v>
      </c>
      <c r="K931" s="84">
        <f t="shared" si="449"/>
        <v>77353.3</v>
      </c>
      <c r="L931" s="84">
        <f t="shared" si="449"/>
        <v>31624.8</v>
      </c>
      <c r="M931" s="84">
        <f t="shared" si="449"/>
        <v>45283</v>
      </c>
      <c r="N931" s="84">
        <f t="shared" si="449"/>
        <v>33784.8</v>
      </c>
    </row>
    <row r="932" spans="1:14" ht="30">
      <c r="A932" s="106" t="s">
        <v>247</v>
      </c>
      <c r="B932" s="261" t="s">
        <v>31</v>
      </c>
      <c r="C932" s="97" t="s">
        <v>87</v>
      </c>
      <c r="D932" s="97" t="s">
        <v>222</v>
      </c>
      <c r="E932" s="97" t="s">
        <v>131</v>
      </c>
      <c r="F932" s="97" t="s">
        <v>173</v>
      </c>
      <c r="G932" s="97" t="s">
        <v>856</v>
      </c>
      <c r="H932" s="96"/>
      <c r="I932" s="74">
        <f aca="true" t="shared" si="450" ref="I932:N932">I933</f>
        <v>11694.3</v>
      </c>
      <c r="J932" s="74">
        <f t="shared" si="450"/>
        <v>10524.8</v>
      </c>
      <c r="K932" s="74">
        <f t="shared" si="450"/>
        <v>10694.199999999999</v>
      </c>
      <c r="L932" s="74">
        <f t="shared" si="450"/>
        <v>9624.8</v>
      </c>
      <c r="M932" s="74">
        <f t="shared" si="450"/>
        <v>13094.199999999999</v>
      </c>
      <c r="N932" s="74">
        <f t="shared" si="450"/>
        <v>11784.8</v>
      </c>
    </row>
    <row r="933" spans="1:14" ht="30">
      <c r="A933" s="106" t="s">
        <v>675</v>
      </c>
      <c r="B933" s="261" t="s">
        <v>31</v>
      </c>
      <c r="C933" s="97" t="s">
        <v>87</v>
      </c>
      <c r="D933" s="97" t="s">
        <v>222</v>
      </c>
      <c r="E933" s="97" t="s">
        <v>131</v>
      </c>
      <c r="F933" s="97" t="s">
        <v>173</v>
      </c>
      <c r="G933" s="97" t="s">
        <v>856</v>
      </c>
      <c r="H933" s="96" t="s">
        <v>676</v>
      </c>
      <c r="I933" s="74">
        <f>10524.8+1169.5</f>
        <v>11694.3</v>
      </c>
      <c r="J933" s="74">
        <v>10524.8</v>
      </c>
      <c r="K933" s="74">
        <f>9624.8+1069.4</f>
        <v>10694.199999999999</v>
      </c>
      <c r="L933" s="74">
        <v>9624.8</v>
      </c>
      <c r="M933" s="74">
        <f>11784.8+1309.4</f>
        <v>13094.199999999999</v>
      </c>
      <c r="N933" s="74">
        <v>11784.8</v>
      </c>
    </row>
    <row r="934" spans="1:14" ht="30" hidden="1">
      <c r="A934" s="106" t="s">
        <v>716</v>
      </c>
      <c r="B934" s="261" t="s">
        <v>31</v>
      </c>
      <c r="C934" s="97" t="s">
        <v>87</v>
      </c>
      <c r="D934" s="97" t="s">
        <v>222</v>
      </c>
      <c r="E934" s="97" t="s">
        <v>131</v>
      </c>
      <c r="F934" s="97" t="s">
        <v>173</v>
      </c>
      <c r="G934" s="97" t="s">
        <v>717</v>
      </c>
      <c r="H934" s="96"/>
      <c r="I934" s="74">
        <f aca="true" t="shared" si="451" ref="I934:N934">I935</f>
        <v>0</v>
      </c>
      <c r="J934" s="74">
        <f t="shared" si="451"/>
        <v>0</v>
      </c>
      <c r="K934" s="74">
        <f t="shared" si="451"/>
        <v>0</v>
      </c>
      <c r="L934" s="74">
        <f t="shared" si="451"/>
        <v>0</v>
      </c>
      <c r="M934" s="74">
        <f t="shared" si="451"/>
        <v>0</v>
      </c>
      <c r="N934" s="74">
        <f t="shared" si="451"/>
        <v>0</v>
      </c>
    </row>
    <row r="935" spans="1:14" ht="30" hidden="1">
      <c r="A935" s="106" t="s">
        <v>675</v>
      </c>
      <c r="B935" s="261" t="s">
        <v>31</v>
      </c>
      <c r="C935" s="97" t="s">
        <v>87</v>
      </c>
      <c r="D935" s="97" t="s">
        <v>222</v>
      </c>
      <c r="E935" s="97" t="s">
        <v>131</v>
      </c>
      <c r="F935" s="97" t="s">
        <v>173</v>
      </c>
      <c r="G935" s="97" t="s">
        <v>717</v>
      </c>
      <c r="H935" s="96" t="s">
        <v>676</v>
      </c>
      <c r="I935" s="74"/>
      <c r="J935" s="74"/>
      <c r="K935" s="74"/>
      <c r="L935" s="74"/>
      <c r="M935" s="74"/>
      <c r="N935" s="74"/>
    </row>
    <row r="936" spans="1:14" ht="15">
      <c r="A936" s="108" t="s">
        <v>200</v>
      </c>
      <c r="B936" s="261" t="s">
        <v>31</v>
      </c>
      <c r="C936" s="97" t="s">
        <v>87</v>
      </c>
      <c r="D936" s="97" t="s">
        <v>222</v>
      </c>
      <c r="E936" s="97" t="s">
        <v>131</v>
      </c>
      <c r="F936" s="97" t="s">
        <v>173</v>
      </c>
      <c r="G936" s="97" t="s">
        <v>201</v>
      </c>
      <c r="H936" s="96"/>
      <c r="I936" s="74">
        <f aca="true" t="shared" si="452" ref="I936:N936">I937</f>
        <v>5583.8</v>
      </c>
      <c r="J936" s="74">
        <f t="shared" si="452"/>
        <v>0</v>
      </c>
      <c r="K936" s="74">
        <f t="shared" si="452"/>
        <v>1000.1</v>
      </c>
      <c r="L936" s="74">
        <f t="shared" si="452"/>
        <v>0</v>
      </c>
      <c r="M936" s="74">
        <f t="shared" si="452"/>
        <v>3605.7</v>
      </c>
      <c r="N936" s="74">
        <f t="shared" si="452"/>
        <v>0</v>
      </c>
    </row>
    <row r="937" spans="1:14" ht="30">
      <c r="A937" s="106" t="s">
        <v>675</v>
      </c>
      <c r="B937" s="261" t="s">
        <v>31</v>
      </c>
      <c r="C937" s="97" t="s">
        <v>87</v>
      </c>
      <c r="D937" s="97" t="s">
        <v>222</v>
      </c>
      <c r="E937" s="97" t="s">
        <v>131</v>
      </c>
      <c r="F937" s="97" t="s">
        <v>173</v>
      </c>
      <c r="G937" s="97" t="s">
        <v>201</v>
      </c>
      <c r="H937" s="96" t="s">
        <v>676</v>
      </c>
      <c r="I937" s="74">
        <f>700+800.2+1000.1+1222.2+1861.3</f>
        <v>5583.8</v>
      </c>
      <c r="J937" s="74"/>
      <c r="K937" s="74">
        <v>1000.1</v>
      </c>
      <c r="L937" s="74"/>
      <c r="M937" s="74">
        <f>1000.1+2605.6</f>
        <v>3605.7</v>
      </c>
      <c r="N937" s="74"/>
    </row>
    <row r="938" spans="1:14" ht="30">
      <c r="A938" s="279" t="s">
        <v>252</v>
      </c>
      <c r="B938" s="261" t="s">
        <v>31</v>
      </c>
      <c r="C938" s="97" t="s">
        <v>87</v>
      </c>
      <c r="D938" s="97" t="s">
        <v>222</v>
      </c>
      <c r="E938" s="97" t="s">
        <v>131</v>
      </c>
      <c r="F938" s="97" t="s">
        <v>173</v>
      </c>
      <c r="G938" s="97" t="s">
        <v>253</v>
      </c>
      <c r="H938" s="96"/>
      <c r="I938" s="74">
        <f aca="true" t="shared" si="453" ref="I938:N938">I939</f>
        <v>0</v>
      </c>
      <c r="J938" s="74">
        <f t="shared" si="453"/>
        <v>0</v>
      </c>
      <c r="K938" s="74">
        <f t="shared" si="453"/>
        <v>915</v>
      </c>
      <c r="L938" s="74">
        <f t="shared" si="453"/>
        <v>0</v>
      </c>
      <c r="M938" s="74">
        <f t="shared" si="453"/>
        <v>3515</v>
      </c>
      <c r="N938" s="74">
        <f t="shared" si="453"/>
        <v>0</v>
      </c>
    </row>
    <row r="939" spans="1:14" ht="30">
      <c r="A939" s="106" t="s">
        <v>675</v>
      </c>
      <c r="B939" s="261" t="s">
        <v>31</v>
      </c>
      <c r="C939" s="97" t="s">
        <v>87</v>
      </c>
      <c r="D939" s="97" t="s">
        <v>222</v>
      </c>
      <c r="E939" s="97" t="s">
        <v>131</v>
      </c>
      <c r="F939" s="97" t="s">
        <v>173</v>
      </c>
      <c r="G939" s="97" t="s">
        <v>253</v>
      </c>
      <c r="H939" s="96" t="s">
        <v>676</v>
      </c>
      <c r="I939" s="74"/>
      <c r="J939" s="74"/>
      <c r="K939" s="74">
        <f>1050-135</f>
        <v>915</v>
      </c>
      <c r="L939" s="74"/>
      <c r="M939" s="74">
        <f>3650-135</f>
        <v>3515</v>
      </c>
      <c r="N939" s="74"/>
    </row>
    <row r="940" spans="1:14" ht="15">
      <c r="A940" s="99" t="s">
        <v>909</v>
      </c>
      <c r="B940" s="261" t="s">
        <v>31</v>
      </c>
      <c r="C940" s="97" t="s">
        <v>87</v>
      </c>
      <c r="D940" s="97" t="s">
        <v>222</v>
      </c>
      <c r="E940" s="97" t="s">
        <v>131</v>
      </c>
      <c r="F940" s="97" t="s">
        <v>173</v>
      </c>
      <c r="G940" s="97" t="s">
        <v>237</v>
      </c>
      <c r="H940" s="96"/>
      <c r="I940" s="74">
        <f aca="true" t="shared" si="454" ref="I940:N940">I941</f>
        <v>201.8</v>
      </c>
      <c r="J940" s="74">
        <f t="shared" si="454"/>
        <v>0</v>
      </c>
      <c r="K940" s="74">
        <f t="shared" si="454"/>
        <v>458.6</v>
      </c>
      <c r="L940" s="74">
        <f t="shared" si="454"/>
        <v>0</v>
      </c>
      <c r="M940" s="74">
        <f t="shared" si="454"/>
        <v>623.7</v>
      </c>
      <c r="N940" s="74">
        <f t="shared" si="454"/>
        <v>0</v>
      </c>
    </row>
    <row r="941" spans="1:14" ht="32.25" customHeight="1">
      <c r="A941" s="106" t="s">
        <v>675</v>
      </c>
      <c r="B941" s="261" t="s">
        <v>31</v>
      </c>
      <c r="C941" s="97" t="s">
        <v>87</v>
      </c>
      <c r="D941" s="97" t="s">
        <v>222</v>
      </c>
      <c r="E941" s="97" t="s">
        <v>131</v>
      </c>
      <c r="F941" s="97" t="s">
        <v>173</v>
      </c>
      <c r="G941" s="97" t="s">
        <v>237</v>
      </c>
      <c r="H941" s="96" t="s">
        <v>676</v>
      </c>
      <c r="I941" s="74">
        <v>201.8</v>
      </c>
      <c r="J941" s="74"/>
      <c r="K941" s="74">
        <v>458.6</v>
      </c>
      <c r="L941" s="74"/>
      <c r="M941" s="74">
        <v>623.7</v>
      </c>
      <c r="N941" s="74"/>
    </row>
    <row r="942" spans="1:14" ht="20.25" customHeight="1" hidden="1">
      <c r="A942" s="106" t="s">
        <v>254</v>
      </c>
      <c r="B942" s="261">
        <v>119</v>
      </c>
      <c r="C942" s="97" t="s">
        <v>87</v>
      </c>
      <c r="D942" s="97" t="s">
        <v>222</v>
      </c>
      <c r="E942" s="97" t="s">
        <v>131</v>
      </c>
      <c r="F942" s="97" t="s">
        <v>173</v>
      </c>
      <c r="G942" s="97" t="s">
        <v>685</v>
      </c>
      <c r="H942" s="96"/>
      <c r="I942" s="74">
        <f aca="true" t="shared" si="455" ref="I942:N942">I943</f>
        <v>0</v>
      </c>
      <c r="J942" s="74">
        <f t="shared" si="455"/>
        <v>0</v>
      </c>
      <c r="K942" s="74">
        <f t="shared" si="455"/>
        <v>0</v>
      </c>
      <c r="L942" s="74">
        <f t="shared" si="455"/>
        <v>0</v>
      </c>
      <c r="M942" s="74">
        <f t="shared" si="455"/>
        <v>0</v>
      </c>
      <c r="N942" s="74">
        <f t="shared" si="455"/>
        <v>0</v>
      </c>
    </row>
    <row r="943" spans="1:14" ht="15.75" customHeight="1" hidden="1">
      <c r="A943" s="106" t="s">
        <v>675</v>
      </c>
      <c r="B943" s="261">
        <v>119</v>
      </c>
      <c r="C943" s="97" t="s">
        <v>87</v>
      </c>
      <c r="D943" s="97" t="s">
        <v>222</v>
      </c>
      <c r="E943" s="97" t="s">
        <v>131</v>
      </c>
      <c r="F943" s="97" t="s">
        <v>173</v>
      </c>
      <c r="G943" s="97" t="s">
        <v>685</v>
      </c>
      <c r="H943" s="96" t="s">
        <v>676</v>
      </c>
      <c r="I943" s="74">
        <f>208.2-208.2</f>
        <v>0</v>
      </c>
      <c r="J943" s="74"/>
      <c r="K943" s="74"/>
      <c r="L943" s="74"/>
      <c r="M943" s="74"/>
      <c r="N943" s="74"/>
    </row>
    <row r="944" spans="1:14" ht="19.5" customHeight="1">
      <c r="A944" s="106" t="s">
        <v>255</v>
      </c>
      <c r="B944" s="261">
        <v>119</v>
      </c>
      <c r="C944" s="97" t="s">
        <v>87</v>
      </c>
      <c r="D944" s="97" t="s">
        <v>222</v>
      </c>
      <c r="E944" s="97" t="s">
        <v>131</v>
      </c>
      <c r="F944" s="97" t="s">
        <v>173</v>
      </c>
      <c r="G944" s="97" t="s">
        <v>256</v>
      </c>
      <c r="H944" s="96"/>
      <c r="I944" s="74">
        <f aca="true" t="shared" si="456" ref="I944:N944">I945</f>
        <v>1540</v>
      </c>
      <c r="J944" s="74">
        <f t="shared" si="456"/>
        <v>0</v>
      </c>
      <c r="K944" s="74">
        <f t="shared" si="456"/>
        <v>0</v>
      </c>
      <c r="L944" s="74">
        <f t="shared" si="456"/>
        <v>0</v>
      </c>
      <c r="M944" s="74">
        <f t="shared" si="456"/>
        <v>0</v>
      </c>
      <c r="N944" s="74">
        <f t="shared" si="456"/>
        <v>0</v>
      </c>
    </row>
    <row r="945" spans="1:14" ht="34.5" customHeight="1">
      <c r="A945" s="106" t="s">
        <v>675</v>
      </c>
      <c r="B945" s="261">
        <v>119</v>
      </c>
      <c r="C945" s="97" t="s">
        <v>87</v>
      </c>
      <c r="D945" s="97" t="s">
        <v>222</v>
      </c>
      <c r="E945" s="97" t="s">
        <v>131</v>
      </c>
      <c r="F945" s="97" t="s">
        <v>173</v>
      </c>
      <c r="G945" s="97" t="s">
        <v>256</v>
      </c>
      <c r="H945" s="96" t="s">
        <v>676</v>
      </c>
      <c r="I945" s="74">
        <f>7623.4+1540-7623.4</f>
        <v>1540</v>
      </c>
      <c r="J945" s="74"/>
      <c r="K945" s="74"/>
      <c r="L945" s="74"/>
      <c r="M945" s="74"/>
      <c r="N945" s="74"/>
    </row>
    <row r="946" spans="1:14" ht="30">
      <c r="A946" s="106" t="s">
        <v>904</v>
      </c>
      <c r="B946" s="261">
        <v>119</v>
      </c>
      <c r="C946" s="97" t="s">
        <v>87</v>
      </c>
      <c r="D946" s="97" t="s">
        <v>222</v>
      </c>
      <c r="E946" s="97" t="s">
        <v>131</v>
      </c>
      <c r="F946" s="97" t="s">
        <v>173</v>
      </c>
      <c r="G946" s="97" t="s">
        <v>905</v>
      </c>
      <c r="H946" s="96"/>
      <c r="I946" s="74">
        <f aca="true" t="shared" si="457" ref="I946:N946">I947</f>
        <v>43000</v>
      </c>
      <c r="J946" s="74">
        <f t="shared" si="457"/>
        <v>0</v>
      </c>
      <c r="K946" s="74">
        <f t="shared" si="457"/>
        <v>39841</v>
      </c>
      <c r="L946" s="74">
        <f t="shared" si="457"/>
        <v>0</v>
      </c>
      <c r="M946" s="74">
        <f t="shared" si="457"/>
        <v>0</v>
      </c>
      <c r="N946" s="74">
        <f t="shared" si="457"/>
        <v>0</v>
      </c>
    </row>
    <row r="947" spans="1:14" ht="30">
      <c r="A947" s="106" t="s">
        <v>683</v>
      </c>
      <c r="B947" s="261">
        <v>119</v>
      </c>
      <c r="C947" s="97" t="s">
        <v>87</v>
      </c>
      <c r="D947" s="97" t="s">
        <v>222</v>
      </c>
      <c r="E947" s="97" t="s">
        <v>131</v>
      </c>
      <c r="F947" s="97" t="s">
        <v>173</v>
      </c>
      <c r="G947" s="97" t="s">
        <v>905</v>
      </c>
      <c r="H947" s="96" t="s">
        <v>680</v>
      </c>
      <c r="I947" s="74">
        <v>43000</v>
      </c>
      <c r="J947" s="74"/>
      <c r="K947" s="74">
        <v>39841</v>
      </c>
      <c r="L947" s="74"/>
      <c r="M947" s="74"/>
      <c r="N947" s="74"/>
    </row>
    <row r="948" spans="1:14" ht="30" hidden="1">
      <c r="A948" s="106" t="s">
        <v>904</v>
      </c>
      <c r="B948" s="261">
        <v>119</v>
      </c>
      <c r="C948" s="97" t="s">
        <v>87</v>
      </c>
      <c r="D948" s="97" t="s">
        <v>222</v>
      </c>
      <c r="E948" s="97" t="s">
        <v>131</v>
      </c>
      <c r="F948" s="97" t="s">
        <v>173</v>
      </c>
      <c r="G948" s="97" t="s">
        <v>905</v>
      </c>
      <c r="H948" s="96"/>
      <c r="I948" s="74">
        <f aca="true" t="shared" si="458" ref="I948:N948">I949</f>
        <v>0</v>
      </c>
      <c r="J948" s="74">
        <f t="shared" si="458"/>
        <v>0</v>
      </c>
      <c r="K948" s="74">
        <f t="shared" si="458"/>
        <v>0</v>
      </c>
      <c r="L948" s="74">
        <f t="shared" si="458"/>
        <v>0</v>
      </c>
      <c r="M948" s="74">
        <f t="shared" si="458"/>
        <v>0</v>
      </c>
      <c r="N948" s="74">
        <f t="shared" si="458"/>
        <v>0</v>
      </c>
    </row>
    <row r="949" spans="1:14" ht="23.25" customHeight="1" hidden="1">
      <c r="A949" s="106" t="s">
        <v>675</v>
      </c>
      <c r="B949" s="261">
        <v>119</v>
      </c>
      <c r="C949" s="97" t="s">
        <v>87</v>
      </c>
      <c r="D949" s="97" t="s">
        <v>222</v>
      </c>
      <c r="E949" s="97" t="s">
        <v>131</v>
      </c>
      <c r="F949" s="97" t="s">
        <v>173</v>
      </c>
      <c r="G949" s="97" t="s">
        <v>905</v>
      </c>
      <c r="H949" s="96" t="s">
        <v>676</v>
      </c>
      <c r="I949" s="74"/>
      <c r="J949" s="74"/>
      <c r="K949" s="74"/>
      <c r="L949" s="74"/>
      <c r="M949" s="74">
        <f>41260-41260</f>
        <v>0</v>
      </c>
      <c r="N949" s="74"/>
    </row>
    <row r="950" spans="1:14" ht="30">
      <c r="A950" s="106" t="s">
        <v>1002</v>
      </c>
      <c r="B950" s="261">
        <v>119</v>
      </c>
      <c r="C950" s="97" t="s">
        <v>87</v>
      </c>
      <c r="D950" s="97" t="s">
        <v>222</v>
      </c>
      <c r="E950" s="97" t="s">
        <v>131</v>
      </c>
      <c r="F950" s="97" t="s">
        <v>173</v>
      </c>
      <c r="G950" s="97" t="s">
        <v>1001</v>
      </c>
      <c r="H950" s="96"/>
      <c r="I950" s="74">
        <f aca="true" t="shared" si="459" ref="I950:N950">I951</f>
        <v>3157.9</v>
      </c>
      <c r="J950" s="74">
        <f t="shared" si="459"/>
        <v>3000</v>
      </c>
      <c r="K950" s="74">
        <f t="shared" si="459"/>
        <v>0</v>
      </c>
      <c r="L950" s="74">
        <f t="shared" si="459"/>
        <v>0</v>
      </c>
      <c r="M950" s="74">
        <f t="shared" si="459"/>
        <v>0</v>
      </c>
      <c r="N950" s="74">
        <f t="shared" si="459"/>
        <v>0</v>
      </c>
    </row>
    <row r="951" spans="1:14" ht="30">
      <c r="A951" s="112" t="s">
        <v>675</v>
      </c>
      <c r="B951" s="261">
        <v>119</v>
      </c>
      <c r="C951" s="97" t="s">
        <v>87</v>
      </c>
      <c r="D951" s="97" t="s">
        <v>222</v>
      </c>
      <c r="E951" s="97" t="s">
        <v>131</v>
      </c>
      <c r="F951" s="97" t="s">
        <v>173</v>
      </c>
      <c r="G951" s="97" t="s">
        <v>1001</v>
      </c>
      <c r="H951" s="96" t="s">
        <v>676</v>
      </c>
      <c r="I951" s="74">
        <f>J951+157.9</f>
        <v>3157.9</v>
      </c>
      <c r="J951" s="74">
        <v>3000</v>
      </c>
      <c r="K951" s="74"/>
      <c r="L951" s="74"/>
      <c r="M951" s="74"/>
      <c r="N951" s="74"/>
    </row>
    <row r="952" spans="1:14" ht="30">
      <c r="A952" s="112" t="s">
        <v>1039</v>
      </c>
      <c r="B952" s="261">
        <v>119</v>
      </c>
      <c r="C952" s="97" t="s">
        <v>87</v>
      </c>
      <c r="D952" s="97" t="s">
        <v>222</v>
      </c>
      <c r="E952" s="97" t="s">
        <v>131</v>
      </c>
      <c r="F952" s="97" t="s">
        <v>173</v>
      </c>
      <c r="G952" s="97" t="s">
        <v>1040</v>
      </c>
      <c r="H952" s="96"/>
      <c r="I952" s="74">
        <f aca="true" t="shared" si="460" ref="I952:N952">I953</f>
        <v>23222.2</v>
      </c>
      <c r="J952" s="74">
        <f t="shared" si="460"/>
        <v>22000</v>
      </c>
      <c r="K952" s="74">
        <f t="shared" si="460"/>
        <v>24444.4</v>
      </c>
      <c r="L952" s="74">
        <f t="shared" si="460"/>
        <v>22000</v>
      </c>
      <c r="M952" s="74">
        <f t="shared" si="460"/>
        <v>24444.4</v>
      </c>
      <c r="N952" s="74">
        <f t="shared" si="460"/>
        <v>22000</v>
      </c>
    </row>
    <row r="953" spans="1:14" ht="30">
      <c r="A953" s="112" t="s">
        <v>675</v>
      </c>
      <c r="B953" s="261">
        <v>119</v>
      </c>
      <c r="C953" s="97" t="s">
        <v>87</v>
      </c>
      <c r="D953" s="97" t="s">
        <v>222</v>
      </c>
      <c r="E953" s="97" t="s">
        <v>131</v>
      </c>
      <c r="F953" s="97" t="s">
        <v>173</v>
      </c>
      <c r="G953" s="97" t="s">
        <v>1040</v>
      </c>
      <c r="H953" s="96" t="s">
        <v>676</v>
      </c>
      <c r="I953" s="74">
        <f>22000+2444.4-1222.2</f>
        <v>23222.2</v>
      </c>
      <c r="J953" s="74">
        <v>22000</v>
      </c>
      <c r="K953" s="74">
        <f>22000+2444.4</f>
        <v>24444.4</v>
      </c>
      <c r="L953" s="74">
        <v>22000</v>
      </c>
      <c r="M953" s="74">
        <f>22000+2444.4</f>
        <v>24444.4</v>
      </c>
      <c r="N953" s="74">
        <v>22000</v>
      </c>
    </row>
    <row r="954" spans="1:14" ht="30" hidden="1">
      <c r="A954" s="112" t="s">
        <v>716</v>
      </c>
      <c r="B954" s="261">
        <v>119</v>
      </c>
      <c r="C954" s="97" t="s">
        <v>87</v>
      </c>
      <c r="D954" s="97" t="s">
        <v>222</v>
      </c>
      <c r="E954" s="97" t="s">
        <v>131</v>
      </c>
      <c r="F954" s="97" t="s">
        <v>173</v>
      </c>
      <c r="G954" s="97" t="s">
        <v>717</v>
      </c>
      <c r="H954" s="96"/>
      <c r="I954" s="74">
        <f aca="true" t="shared" si="461" ref="I954:N954">I955</f>
        <v>0</v>
      </c>
      <c r="J954" s="74">
        <f t="shared" si="461"/>
        <v>0</v>
      </c>
      <c r="K954" s="74">
        <f t="shared" si="461"/>
        <v>0</v>
      </c>
      <c r="L954" s="74">
        <f t="shared" si="461"/>
        <v>0</v>
      </c>
      <c r="M954" s="74">
        <f t="shared" si="461"/>
        <v>0</v>
      </c>
      <c r="N954" s="74">
        <f t="shared" si="461"/>
        <v>0</v>
      </c>
    </row>
    <row r="955" spans="1:14" ht="30" hidden="1">
      <c r="A955" s="112" t="s">
        <v>675</v>
      </c>
      <c r="B955" s="261">
        <v>119</v>
      </c>
      <c r="C955" s="97" t="s">
        <v>87</v>
      </c>
      <c r="D955" s="97" t="s">
        <v>222</v>
      </c>
      <c r="E955" s="97" t="s">
        <v>131</v>
      </c>
      <c r="F955" s="97" t="s">
        <v>173</v>
      </c>
      <c r="G955" s="97" t="s">
        <v>717</v>
      </c>
      <c r="H955" s="96" t="s">
        <v>676</v>
      </c>
      <c r="I955" s="74"/>
      <c r="J955" s="74"/>
      <c r="K955" s="74"/>
      <c r="L955" s="74"/>
      <c r="M955" s="74"/>
      <c r="N955" s="74"/>
    </row>
    <row r="956" spans="1:14" ht="21" customHeight="1" hidden="1">
      <c r="A956" s="112" t="s">
        <v>1091</v>
      </c>
      <c r="B956" s="261">
        <v>119</v>
      </c>
      <c r="C956" s="97" t="s">
        <v>87</v>
      </c>
      <c r="D956" s="97" t="s">
        <v>222</v>
      </c>
      <c r="E956" s="97" t="s">
        <v>131</v>
      </c>
      <c r="F956" s="97" t="s">
        <v>173</v>
      </c>
      <c r="G956" s="97" t="s">
        <v>1092</v>
      </c>
      <c r="H956" s="96"/>
      <c r="I956" s="74">
        <f aca="true" t="shared" si="462" ref="I956:N956">I957</f>
        <v>0</v>
      </c>
      <c r="J956" s="74">
        <f t="shared" si="462"/>
        <v>0</v>
      </c>
      <c r="K956" s="74">
        <f t="shared" si="462"/>
        <v>0</v>
      </c>
      <c r="L956" s="74">
        <f t="shared" si="462"/>
        <v>0</v>
      </c>
      <c r="M956" s="74">
        <f t="shared" si="462"/>
        <v>0</v>
      </c>
      <c r="N956" s="74">
        <f t="shared" si="462"/>
        <v>0</v>
      </c>
    </row>
    <row r="957" spans="1:14" ht="30" hidden="1">
      <c r="A957" s="112" t="s">
        <v>675</v>
      </c>
      <c r="B957" s="261">
        <v>119</v>
      </c>
      <c r="C957" s="97" t="s">
        <v>87</v>
      </c>
      <c r="D957" s="97" t="s">
        <v>222</v>
      </c>
      <c r="E957" s="97" t="s">
        <v>131</v>
      </c>
      <c r="F957" s="97" t="s">
        <v>173</v>
      </c>
      <c r="G957" s="97" t="s">
        <v>1092</v>
      </c>
      <c r="H957" s="96" t="s">
        <v>676</v>
      </c>
      <c r="I957" s="74"/>
      <c r="J957" s="74"/>
      <c r="K957" s="74"/>
      <c r="L957" s="74"/>
      <c r="M957" s="74"/>
      <c r="N957" s="74"/>
    </row>
    <row r="958" spans="1:14" ht="15">
      <c r="A958" s="124" t="s">
        <v>953</v>
      </c>
      <c r="B958" s="258">
        <v>119</v>
      </c>
      <c r="C958" s="93" t="s">
        <v>87</v>
      </c>
      <c r="D958" s="93" t="s">
        <v>222</v>
      </c>
      <c r="E958" s="93" t="s">
        <v>131</v>
      </c>
      <c r="F958" s="93" t="s">
        <v>954</v>
      </c>
      <c r="G958" s="93" t="s">
        <v>149</v>
      </c>
      <c r="H958" s="67"/>
      <c r="I958" s="36">
        <f aca="true" t="shared" si="463" ref="I958:N959">I959</f>
        <v>135</v>
      </c>
      <c r="J958" s="36">
        <f t="shared" si="463"/>
        <v>0</v>
      </c>
      <c r="K958" s="36">
        <f t="shared" si="463"/>
        <v>135</v>
      </c>
      <c r="L958" s="36">
        <f t="shared" si="463"/>
        <v>0</v>
      </c>
      <c r="M958" s="36">
        <f t="shared" si="463"/>
        <v>135</v>
      </c>
      <c r="N958" s="36">
        <f t="shared" si="463"/>
        <v>0</v>
      </c>
    </row>
    <row r="959" spans="1:14" ht="30">
      <c r="A959" s="106" t="s">
        <v>956</v>
      </c>
      <c r="B959" s="261">
        <v>119</v>
      </c>
      <c r="C959" s="97" t="s">
        <v>87</v>
      </c>
      <c r="D959" s="97" t="s">
        <v>222</v>
      </c>
      <c r="E959" s="97" t="s">
        <v>131</v>
      </c>
      <c r="F959" s="97" t="s">
        <v>954</v>
      </c>
      <c r="G959" s="97" t="s">
        <v>955</v>
      </c>
      <c r="H959" s="96"/>
      <c r="I959" s="74">
        <f t="shared" si="463"/>
        <v>135</v>
      </c>
      <c r="J959" s="74">
        <f t="shared" si="463"/>
        <v>0</v>
      </c>
      <c r="K959" s="74">
        <f t="shared" si="463"/>
        <v>135</v>
      </c>
      <c r="L959" s="74">
        <f t="shared" si="463"/>
        <v>0</v>
      </c>
      <c r="M959" s="74">
        <f t="shared" si="463"/>
        <v>135</v>
      </c>
      <c r="N959" s="74">
        <f t="shared" si="463"/>
        <v>0</v>
      </c>
    </row>
    <row r="960" spans="1:14" ht="32.25" customHeight="1">
      <c r="A960" s="106" t="s">
        <v>675</v>
      </c>
      <c r="B960" s="261">
        <v>119</v>
      </c>
      <c r="C960" s="97" t="s">
        <v>87</v>
      </c>
      <c r="D960" s="97" t="s">
        <v>222</v>
      </c>
      <c r="E960" s="97" t="s">
        <v>131</v>
      </c>
      <c r="F960" s="97" t="s">
        <v>954</v>
      </c>
      <c r="G960" s="97" t="s">
        <v>955</v>
      </c>
      <c r="H960" s="261">
        <v>600</v>
      </c>
      <c r="I960" s="74">
        <v>135</v>
      </c>
      <c r="J960" s="74"/>
      <c r="K960" s="74">
        <v>135</v>
      </c>
      <c r="L960" s="74"/>
      <c r="M960" s="74">
        <v>135</v>
      </c>
      <c r="N960" s="74"/>
    </row>
    <row r="961" spans="1:14" ht="19.5" customHeight="1">
      <c r="A961" s="124" t="s">
        <v>946</v>
      </c>
      <c r="B961" s="258">
        <v>119</v>
      </c>
      <c r="C961" s="93" t="s">
        <v>87</v>
      </c>
      <c r="D961" s="93" t="s">
        <v>222</v>
      </c>
      <c r="E961" s="93" t="s">
        <v>131</v>
      </c>
      <c r="F961" s="93" t="s">
        <v>947</v>
      </c>
      <c r="G961" s="93" t="s">
        <v>149</v>
      </c>
      <c r="H961" s="67"/>
      <c r="I961" s="36">
        <f aca="true" t="shared" si="464" ref="I961:N962">I962</f>
        <v>2386.5999999999995</v>
      </c>
      <c r="J961" s="36">
        <f t="shared" si="464"/>
        <v>2147.9</v>
      </c>
      <c r="K961" s="36">
        <f t="shared" si="464"/>
        <v>0</v>
      </c>
      <c r="L961" s="36">
        <f t="shared" si="464"/>
        <v>0</v>
      </c>
      <c r="M961" s="36">
        <f t="shared" si="464"/>
        <v>0</v>
      </c>
      <c r="N961" s="36">
        <f t="shared" si="464"/>
        <v>0</v>
      </c>
    </row>
    <row r="962" spans="1:14" ht="48.75" customHeight="1">
      <c r="A962" s="106" t="s">
        <v>1327</v>
      </c>
      <c r="B962" s="261">
        <v>119</v>
      </c>
      <c r="C962" s="97" t="s">
        <v>87</v>
      </c>
      <c r="D962" s="97" t="s">
        <v>222</v>
      </c>
      <c r="E962" s="97" t="s">
        <v>131</v>
      </c>
      <c r="F962" s="97" t="s">
        <v>947</v>
      </c>
      <c r="G962" s="97" t="s">
        <v>949</v>
      </c>
      <c r="H962" s="96"/>
      <c r="I962" s="74">
        <f t="shared" si="464"/>
        <v>2386.5999999999995</v>
      </c>
      <c r="J962" s="74">
        <f t="shared" si="464"/>
        <v>2147.9</v>
      </c>
      <c r="K962" s="74">
        <f t="shared" si="464"/>
        <v>0</v>
      </c>
      <c r="L962" s="74">
        <f t="shared" si="464"/>
        <v>0</v>
      </c>
      <c r="M962" s="74">
        <f t="shared" si="464"/>
        <v>0</v>
      </c>
      <c r="N962" s="74">
        <f t="shared" si="464"/>
        <v>0</v>
      </c>
    </row>
    <row r="963" spans="1:14" ht="29.25" customHeight="1">
      <c r="A963" s="106" t="s">
        <v>675</v>
      </c>
      <c r="B963" s="261">
        <v>119</v>
      </c>
      <c r="C963" s="97" t="s">
        <v>87</v>
      </c>
      <c r="D963" s="97" t="s">
        <v>222</v>
      </c>
      <c r="E963" s="97" t="s">
        <v>131</v>
      </c>
      <c r="F963" s="97" t="s">
        <v>947</v>
      </c>
      <c r="G963" s="97" t="s">
        <v>949</v>
      </c>
      <c r="H963" s="96" t="s">
        <v>676</v>
      </c>
      <c r="I963" s="74">
        <f>2147.9+2100-1861.3</f>
        <v>2386.5999999999995</v>
      </c>
      <c r="J963" s="74">
        <v>2147.9</v>
      </c>
      <c r="K963" s="74"/>
      <c r="L963" s="74"/>
      <c r="M963" s="74"/>
      <c r="N963" s="74"/>
    </row>
    <row r="964" spans="1:14" s="266" customFormat="1" ht="18" customHeight="1" hidden="1">
      <c r="A964" s="124" t="s">
        <v>1031</v>
      </c>
      <c r="B964" s="258">
        <v>119</v>
      </c>
      <c r="C964" s="93" t="s">
        <v>87</v>
      </c>
      <c r="D964" s="93" t="s">
        <v>222</v>
      </c>
      <c r="E964" s="93" t="s">
        <v>131</v>
      </c>
      <c r="F964" s="93" t="s">
        <v>1033</v>
      </c>
      <c r="G964" s="93" t="s">
        <v>149</v>
      </c>
      <c r="H964" s="67"/>
      <c r="I964" s="36">
        <f aca="true" t="shared" si="465" ref="I964:N965">I965</f>
        <v>0</v>
      </c>
      <c r="J964" s="36">
        <f t="shared" si="465"/>
        <v>0</v>
      </c>
      <c r="K964" s="36">
        <f t="shared" si="465"/>
        <v>0</v>
      </c>
      <c r="L964" s="36">
        <f t="shared" si="465"/>
        <v>0</v>
      </c>
      <c r="M964" s="36">
        <f t="shared" si="465"/>
        <v>0</v>
      </c>
      <c r="N964" s="36">
        <f t="shared" si="465"/>
        <v>0</v>
      </c>
    </row>
    <row r="965" spans="1:14" ht="45" hidden="1">
      <c r="A965" s="106" t="s">
        <v>1032</v>
      </c>
      <c r="B965" s="261">
        <v>119</v>
      </c>
      <c r="C965" s="97" t="s">
        <v>87</v>
      </c>
      <c r="D965" s="97" t="s">
        <v>222</v>
      </c>
      <c r="E965" s="97" t="s">
        <v>131</v>
      </c>
      <c r="F965" s="97" t="s">
        <v>1033</v>
      </c>
      <c r="G965" s="97" t="s">
        <v>1034</v>
      </c>
      <c r="H965" s="96"/>
      <c r="I965" s="74">
        <f t="shared" si="465"/>
        <v>0</v>
      </c>
      <c r="J965" s="74">
        <f t="shared" si="465"/>
        <v>0</v>
      </c>
      <c r="K965" s="74">
        <f t="shared" si="465"/>
        <v>0</v>
      </c>
      <c r="L965" s="74">
        <f t="shared" si="465"/>
        <v>0</v>
      </c>
      <c r="M965" s="74">
        <f t="shared" si="465"/>
        <v>0</v>
      </c>
      <c r="N965" s="74">
        <f t="shared" si="465"/>
        <v>0</v>
      </c>
    </row>
    <row r="966" spans="1:14" ht="30" hidden="1">
      <c r="A966" s="106" t="s">
        <v>675</v>
      </c>
      <c r="B966" s="261">
        <v>119</v>
      </c>
      <c r="C966" s="97" t="s">
        <v>87</v>
      </c>
      <c r="D966" s="97" t="s">
        <v>222</v>
      </c>
      <c r="E966" s="97" t="s">
        <v>131</v>
      </c>
      <c r="F966" s="97" t="s">
        <v>1033</v>
      </c>
      <c r="G966" s="97" t="s">
        <v>1034</v>
      </c>
      <c r="H966" s="96" t="s">
        <v>676</v>
      </c>
      <c r="I966" s="74"/>
      <c r="J966" s="74"/>
      <c r="K966" s="74"/>
      <c r="L966" s="74"/>
      <c r="M966" s="74"/>
      <c r="N966" s="74"/>
    </row>
    <row r="967" spans="1:14" ht="42.75">
      <c r="A967" s="107" t="s">
        <v>284</v>
      </c>
      <c r="B967" s="258">
        <v>119</v>
      </c>
      <c r="C967" s="93" t="s">
        <v>87</v>
      </c>
      <c r="D967" s="93" t="s">
        <v>285</v>
      </c>
      <c r="E967" s="93" t="s">
        <v>147</v>
      </c>
      <c r="F967" s="93" t="s">
        <v>148</v>
      </c>
      <c r="G967" s="93" t="s">
        <v>149</v>
      </c>
      <c r="H967" s="96"/>
      <c r="I967" s="36">
        <f aca="true" t="shared" si="466" ref="I967:N970">I968</f>
        <v>7623.4</v>
      </c>
      <c r="J967" s="36">
        <f t="shared" si="466"/>
        <v>0</v>
      </c>
      <c r="K967" s="36">
        <f t="shared" si="466"/>
        <v>0</v>
      </c>
      <c r="L967" s="36">
        <f t="shared" si="466"/>
        <v>0</v>
      </c>
      <c r="M967" s="36">
        <f t="shared" si="466"/>
        <v>0</v>
      </c>
      <c r="N967" s="36">
        <f t="shared" si="466"/>
        <v>0</v>
      </c>
    </row>
    <row r="968" spans="1:14" ht="28.5">
      <c r="A968" s="94" t="s">
        <v>1421</v>
      </c>
      <c r="B968" s="258">
        <v>119</v>
      </c>
      <c r="C968" s="93" t="s">
        <v>87</v>
      </c>
      <c r="D968" s="67" t="s">
        <v>285</v>
      </c>
      <c r="E968" s="67" t="s">
        <v>136</v>
      </c>
      <c r="F968" s="67" t="s">
        <v>148</v>
      </c>
      <c r="G968" s="67" t="s">
        <v>149</v>
      </c>
      <c r="H968" s="96"/>
      <c r="I968" s="36">
        <f t="shared" si="466"/>
        <v>7623.4</v>
      </c>
      <c r="J968" s="36">
        <f t="shared" si="466"/>
        <v>0</v>
      </c>
      <c r="K968" s="36">
        <f t="shared" si="466"/>
        <v>0</v>
      </c>
      <c r="L968" s="36">
        <f t="shared" si="466"/>
        <v>0</v>
      </c>
      <c r="M968" s="36">
        <f t="shared" si="466"/>
        <v>0</v>
      </c>
      <c r="N968" s="36">
        <f t="shared" si="466"/>
        <v>0</v>
      </c>
    </row>
    <row r="969" spans="1:14" ht="38.25" customHeight="1">
      <c r="A969" s="94" t="s">
        <v>1422</v>
      </c>
      <c r="B969" s="258">
        <v>119</v>
      </c>
      <c r="C969" s="93" t="s">
        <v>87</v>
      </c>
      <c r="D969" s="67" t="s">
        <v>285</v>
      </c>
      <c r="E969" s="67" t="s">
        <v>136</v>
      </c>
      <c r="F969" s="67" t="s">
        <v>159</v>
      </c>
      <c r="G969" s="67" t="s">
        <v>149</v>
      </c>
      <c r="H969" s="96"/>
      <c r="I969" s="36">
        <f t="shared" si="466"/>
        <v>7623.4</v>
      </c>
      <c r="J969" s="36">
        <f t="shared" si="466"/>
        <v>0</v>
      </c>
      <c r="K969" s="36">
        <f t="shared" si="466"/>
        <v>0</v>
      </c>
      <c r="L969" s="36">
        <f t="shared" si="466"/>
        <v>0</v>
      </c>
      <c r="M969" s="36">
        <f t="shared" si="466"/>
        <v>0</v>
      </c>
      <c r="N969" s="36">
        <f t="shared" si="466"/>
        <v>0</v>
      </c>
    </row>
    <row r="970" spans="1:14" ht="15">
      <c r="A970" s="106" t="s">
        <v>1365</v>
      </c>
      <c r="B970" s="261">
        <v>119</v>
      </c>
      <c r="C970" s="97" t="s">
        <v>87</v>
      </c>
      <c r="D970" s="96" t="s">
        <v>285</v>
      </c>
      <c r="E970" s="96" t="s">
        <v>136</v>
      </c>
      <c r="F970" s="97" t="s">
        <v>159</v>
      </c>
      <c r="G970" s="97" t="s">
        <v>1366</v>
      </c>
      <c r="H970" s="96"/>
      <c r="I970" s="74">
        <f t="shared" si="466"/>
        <v>7623.4</v>
      </c>
      <c r="J970" s="74">
        <f t="shared" si="466"/>
        <v>0</v>
      </c>
      <c r="K970" s="74">
        <f t="shared" si="466"/>
        <v>0</v>
      </c>
      <c r="L970" s="74">
        <f t="shared" si="466"/>
        <v>0</v>
      </c>
      <c r="M970" s="74">
        <f t="shared" si="466"/>
        <v>0</v>
      </c>
      <c r="N970" s="74">
        <f t="shared" si="466"/>
        <v>0</v>
      </c>
    </row>
    <row r="971" spans="1:14" ht="30">
      <c r="A971" s="106" t="s">
        <v>675</v>
      </c>
      <c r="B971" s="261">
        <v>119</v>
      </c>
      <c r="C971" s="97" t="s">
        <v>87</v>
      </c>
      <c r="D971" s="96" t="s">
        <v>285</v>
      </c>
      <c r="E971" s="96" t="s">
        <v>136</v>
      </c>
      <c r="F971" s="97" t="s">
        <v>159</v>
      </c>
      <c r="G971" s="97" t="s">
        <v>1366</v>
      </c>
      <c r="H971" s="96" t="s">
        <v>676</v>
      </c>
      <c r="I971" s="74">
        <v>7623.4</v>
      </c>
      <c r="J971" s="74"/>
      <c r="K971" s="74"/>
      <c r="L971" s="74"/>
      <c r="M971" s="74"/>
      <c r="N971" s="74"/>
    </row>
    <row r="972" spans="1:14" s="266" customFormat="1" ht="26.25" customHeight="1" hidden="1">
      <c r="A972" s="124" t="s">
        <v>419</v>
      </c>
      <c r="B972" s="258" t="s">
        <v>31</v>
      </c>
      <c r="C972" s="93" t="s">
        <v>87</v>
      </c>
      <c r="D972" s="93" t="s">
        <v>420</v>
      </c>
      <c r="E972" s="93" t="s">
        <v>147</v>
      </c>
      <c r="F972" s="67" t="s">
        <v>148</v>
      </c>
      <c r="G972" s="93" t="s">
        <v>149</v>
      </c>
      <c r="H972" s="67"/>
      <c r="I972" s="36">
        <f aca="true" t="shared" si="467" ref="I972:N973">I973</f>
        <v>0</v>
      </c>
      <c r="J972" s="36">
        <f t="shared" si="467"/>
        <v>0</v>
      </c>
      <c r="K972" s="36">
        <f t="shared" si="467"/>
        <v>0</v>
      </c>
      <c r="L972" s="36">
        <f t="shared" si="467"/>
        <v>0</v>
      </c>
      <c r="M972" s="36">
        <f t="shared" si="467"/>
        <v>0</v>
      </c>
      <c r="N972" s="36">
        <f t="shared" si="467"/>
        <v>0</v>
      </c>
    </row>
    <row r="973" spans="1:14" s="266" customFormat="1" ht="19.5" customHeight="1" hidden="1">
      <c r="A973" s="121" t="s">
        <v>394</v>
      </c>
      <c r="B973" s="258" t="s">
        <v>31</v>
      </c>
      <c r="C973" s="93" t="s">
        <v>87</v>
      </c>
      <c r="D973" s="93" t="s">
        <v>420</v>
      </c>
      <c r="E973" s="93" t="s">
        <v>325</v>
      </c>
      <c r="F973" s="67" t="s">
        <v>148</v>
      </c>
      <c r="G973" s="93" t="s">
        <v>149</v>
      </c>
      <c r="H973" s="67"/>
      <c r="I973" s="36">
        <f t="shared" si="467"/>
        <v>0</v>
      </c>
      <c r="J973" s="36">
        <f t="shared" si="467"/>
        <v>0</v>
      </c>
      <c r="K973" s="36">
        <f t="shared" si="467"/>
        <v>0</v>
      </c>
      <c r="L973" s="36">
        <f t="shared" si="467"/>
        <v>0</v>
      </c>
      <c r="M973" s="36">
        <f t="shared" si="467"/>
        <v>0</v>
      </c>
      <c r="N973" s="36">
        <f t="shared" si="467"/>
        <v>0</v>
      </c>
    </row>
    <row r="974" spans="1:14" s="266" customFormat="1" ht="35.25" customHeight="1" hidden="1">
      <c r="A974" s="122" t="s">
        <v>394</v>
      </c>
      <c r="B974" s="258" t="s">
        <v>31</v>
      </c>
      <c r="C974" s="93" t="s">
        <v>87</v>
      </c>
      <c r="D974" s="93" t="s">
        <v>420</v>
      </c>
      <c r="E974" s="93" t="s">
        <v>325</v>
      </c>
      <c r="F974" s="67" t="s">
        <v>146</v>
      </c>
      <c r="G974" s="93" t="s">
        <v>149</v>
      </c>
      <c r="H974" s="67"/>
      <c r="I974" s="36">
        <f aca="true" t="shared" si="468" ref="I974:N974">I975+I981+I977+I979</f>
        <v>0</v>
      </c>
      <c r="J974" s="36">
        <f t="shared" si="468"/>
        <v>0</v>
      </c>
      <c r="K974" s="36">
        <f t="shared" si="468"/>
        <v>0</v>
      </c>
      <c r="L974" s="36">
        <f t="shared" si="468"/>
        <v>0</v>
      </c>
      <c r="M974" s="36">
        <f t="shared" si="468"/>
        <v>0</v>
      </c>
      <c r="N974" s="36">
        <f t="shared" si="468"/>
        <v>0</v>
      </c>
    </row>
    <row r="975" spans="1:14" s="266" customFormat="1" ht="34.5" customHeight="1" hidden="1">
      <c r="A975" s="279" t="s">
        <v>234</v>
      </c>
      <c r="B975" s="261" t="s">
        <v>31</v>
      </c>
      <c r="C975" s="97" t="s">
        <v>87</v>
      </c>
      <c r="D975" s="97" t="s">
        <v>420</v>
      </c>
      <c r="E975" s="97" t="s">
        <v>325</v>
      </c>
      <c r="F975" s="96" t="s">
        <v>146</v>
      </c>
      <c r="G975" s="97" t="s">
        <v>201</v>
      </c>
      <c r="H975" s="96"/>
      <c r="I975" s="74">
        <f aca="true" t="shared" si="469" ref="I975:N975">I976</f>
        <v>0</v>
      </c>
      <c r="J975" s="74">
        <f t="shared" si="469"/>
        <v>0</v>
      </c>
      <c r="K975" s="74">
        <f t="shared" si="469"/>
        <v>0</v>
      </c>
      <c r="L975" s="74">
        <f t="shared" si="469"/>
        <v>0</v>
      </c>
      <c r="M975" s="74">
        <f t="shared" si="469"/>
        <v>0</v>
      </c>
      <c r="N975" s="74">
        <f t="shared" si="469"/>
        <v>0</v>
      </c>
    </row>
    <row r="976" spans="1:14" s="266" customFormat="1" ht="22.5" customHeight="1" hidden="1">
      <c r="A976" s="106" t="s">
        <v>675</v>
      </c>
      <c r="B976" s="261" t="s">
        <v>31</v>
      </c>
      <c r="C976" s="97" t="s">
        <v>87</v>
      </c>
      <c r="D976" s="97" t="s">
        <v>420</v>
      </c>
      <c r="E976" s="97" t="s">
        <v>325</v>
      </c>
      <c r="F976" s="96" t="s">
        <v>146</v>
      </c>
      <c r="G976" s="97" t="s">
        <v>201</v>
      </c>
      <c r="H976" s="96" t="s">
        <v>676</v>
      </c>
      <c r="I976" s="74"/>
      <c r="J976" s="74"/>
      <c r="K976" s="74"/>
      <c r="L976" s="74"/>
      <c r="M976" s="74"/>
      <c r="N976" s="74"/>
    </row>
    <row r="977" spans="1:14" s="266" customFormat="1" ht="28.5" customHeight="1" hidden="1">
      <c r="A977" s="279" t="s">
        <v>252</v>
      </c>
      <c r="B977" s="261" t="s">
        <v>31</v>
      </c>
      <c r="C977" s="97" t="s">
        <v>87</v>
      </c>
      <c r="D977" s="97" t="s">
        <v>420</v>
      </c>
      <c r="E977" s="97" t="s">
        <v>325</v>
      </c>
      <c r="F977" s="96" t="s">
        <v>146</v>
      </c>
      <c r="G977" s="97" t="s">
        <v>253</v>
      </c>
      <c r="H977" s="96"/>
      <c r="I977" s="74">
        <f aca="true" t="shared" si="470" ref="I977:N977">I978</f>
        <v>0</v>
      </c>
      <c r="J977" s="74">
        <f t="shared" si="470"/>
        <v>0</v>
      </c>
      <c r="K977" s="74">
        <f t="shared" si="470"/>
        <v>0</v>
      </c>
      <c r="L977" s="74">
        <f t="shared" si="470"/>
        <v>0</v>
      </c>
      <c r="M977" s="74">
        <f t="shared" si="470"/>
        <v>0</v>
      </c>
      <c r="N977" s="74">
        <f t="shared" si="470"/>
        <v>0</v>
      </c>
    </row>
    <row r="978" spans="1:14" s="266" customFormat="1" ht="28.5" customHeight="1" hidden="1">
      <c r="A978" s="106" t="s">
        <v>675</v>
      </c>
      <c r="B978" s="261" t="s">
        <v>31</v>
      </c>
      <c r="C978" s="97" t="s">
        <v>87</v>
      </c>
      <c r="D978" s="97" t="s">
        <v>420</v>
      </c>
      <c r="E978" s="97" t="s">
        <v>325</v>
      </c>
      <c r="F978" s="96" t="s">
        <v>146</v>
      </c>
      <c r="G978" s="97" t="s">
        <v>253</v>
      </c>
      <c r="H978" s="96" t="s">
        <v>676</v>
      </c>
      <c r="I978" s="74"/>
      <c r="J978" s="74"/>
      <c r="K978" s="74"/>
      <c r="L978" s="74"/>
      <c r="M978" s="74"/>
      <c r="N978" s="74"/>
    </row>
    <row r="979" spans="1:14" s="266" customFormat="1" ht="21" customHeight="1" hidden="1">
      <c r="A979" s="99" t="s">
        <v>909</v>
      </c>
      <c r="B979" s="261" t="s">
        <v>31</v>
      </c>
      <c r="C979" s="97" t="s">
        <v>87</v>
      </c>
      <c r="D979" s="97" t="s">
        <v>420</v>
      </c>
      <c r="E979" s="97" t="s">
        <v>325</v>
      </c>
      <c r="F979" s="96" t="s">
        <v>146</v>
      </c>
      <c r="G979" s="97" t="s">
        <v>237</v>
      </c>
      <c r="H979" s="96"/>
      <c r="I979" s="74">
        <f aca="true" t="shared" si="471" ref="I979:N979">I980</f>
        <v>0</v>
      </c>
      <c r="J979" s="74">
        <f t="shared" si="471"/>
        <v>0</v>
      </c>
      <c r="K979" s="74">
        <f t="shared" si="471"/>
        <v>0</v>
      </c>
      <c r="L979" s="74">
        <f t="shared" si="471"/>
        <v>0</v>
      </c>
      <c r="M979" s="74">
        <f t="shared" si="471"/>
        <v>0</v>
      </c>
      <c r="N979" s="74">
        <f t="shared" si="471"/>
        <v>0</v>
      </c>
    </row>
    <row r="980" spans="1:14" s="266" customFormat="1" ht="21.75" customHeight="1" hidden="1">
      <c r="A980" s="106" t="s">
        <v>675</v>
      </c>
      <c r="B980" s="261" t="s">
        <v>31</v>
      </c>
      <c r="C980" s="97" t="s">
        <v>87</v>
      </c>
      <c r="D980" s="97" t="s">
        <v>420</v>
      </c>
      <c r="E980" s="97" t="s">
        <v>325</v>
      </c>
      <c r="F980" s="96" t="s">
        <v>146</v>
      </c>
      <c r="G980" s="97" t="s">
        <v>237</v>
      </c>
      <c r="H980" s="96" t="s">
        <v>676</v>
      </c>
      <c r="I980" s="74"/>
      <c r="J980" s="74"/>
      <c r="K980" s="74"/>
      <c r="L980" s="74"/>
      <c r="M980" s="74"/>
      <c r="N980" s="74"/>
    </row>
    <row r="981" spans="1:14" s="266" customFormat="1" ht="24" customHeight="1" hidden="1">
      <c r="A981" s="99" t="s">
        <v>329</v>
      </c>
      <c r="B981" s="261" t="s">
        <v>31</v>
      </c>
      <c r="C981" s="97" t="s">
        <v>87</v>
      </c>
      <c r="D981" s="97" t="s">
        <v>420</v>
      </c>
      <c r="E981" s="114">
        <v>9</v>
      </c>
      <c r="F981" s="97" t="s">
        <v>146</v>
      </c>
      <c r="G981" s="97" t="s">
        <v>330</v>
      </c>
      <c r="H981" s="114"/>
      <c r="I981" s="74">
        <f aca="true" t="shared" si="472" ref="I981:N981">I982</f>
        <v>0</v>
      </c>
      <c r="J981" s="74">
        <f t="shared" si="472"/>
        <v>0</v>
      </c>
      <c r="K981" s="74">
        <f t="shared" si="472"/>
        <v>0</v>
      </c>
      <c r="L981" s="74">
        <f t="shared" si="472"/>
        <v>0</v>
      </c>
      <c r="M981" s="74">
        <f t="shared" si="472"/>
        <v>0</v>
      </c>
      <c r="N981" s="74">
        <f t="shared" si="472"/>
        <v>0</v>
      </c>
    </row>
    <row r="982" spans="1:14" s="266" customFormat="1" ht="26.25" customHeight="1" hidden="1">
      <c r="A982" s="99" t="s">
        <v>675</v>
      </c>
      <c r="B982" s="261" t="s">
        <v>31</v>
      </c>
      <c r="C982" s="97" t="s">
        <v>87</v>
      </c>
      <c r="D982" s="97" t="s">
        <v>420</v>
      </c>
      <c r="E982" s="114">
        <v>9</v>
      </c>
      <c r="F982" s="97" t="s">
        <v>146</v>
      </c>
      <c r="G982" s="97" t="s">
        <v>330</v>
      </c>
      <c r="H982" s="114">
        <v>600</v>
      </c>
      <c r="I982" s="74"/>
      <c r="J982" s="74"/>
      <c r="K982" s="74"/>
      <c r="L982" s="74"/>
      <c r="M982" s="74"/>
      <c r="N982" s="74"/>
    </row>
    <row r="983" spans="1:14" s="266" customFormat="1" ht="14.25">
      <c r="A983" s="124" t="s">
        <v>88</v>
      </c>
      <c r="B983" s="258">
        <v>119</v>
      </c>
      <c r="C983" s="93" t="s">
        <v>89</v>
      </c>
      <c r="D983" s="93"/>
      <c r="E983" s="93"/>
      <c r="F983" s="67"/>
      <c r="G983" s="93"/>
      <c r="H983" s="67"/>
      <c r="I983" s="36">
        <f aca="true" t="shared" si="473" ref="I983:N984">I984</f>
        <v>170144.1</v>
      </c>
      <c r="J983" s="36">
        <f t="shared" si="473"/>
        <v>2285.2</v>
      </c>
      <c r="K983" s="36">
        <f t="shared" si="473"/>
        <v>167733.2</v>
      </c>
      <c r="L983" s="36">
        <f t="shared" si="473"/>
        <v>1585.2</v>
      </c>
      <c r="M983" s="36">
        <f t="shared" si="473"/>
        <v>172859.5</v>
      </c>
      <c r="N983" s="36">
        <f t="shared" si="473"/>
        <v>1585.2</v>
      </c>
    </row>
    <row r="984" spans="1:14" s="266" customFormat="1" ht="42.75">
      <c r="A984" s="124" t="s">
        <v>221</v>
      </c>
      <c r="B984" s="258">
        <v>119</v>
      </c>
      <c r="C984" s="93" t="s">
        <v>89</v>
      </c>
      <c r="D984" s="93" t="s">
        <v>222</v>
      </c>
      <c r="E984" s="93" t="s">
        <v>147</v>
      </c>
      <c r="F984" s="67" t="s">
        <v>148</v>
      </c>
      <c r="G984" s="93" t="s">
        <v>149</v>
      </c>
      <c r="H984" s="67"/>
      <c r="I984" s="36">
        <f t="shared" si="473"/>
        <v>170144.1</v>
      </c>
      <c r="J984" s="36">
        <f t="shared" si="473"/>
        <v>2285.2</v>
      </c>
      <c r="K984" s="36">
        <f t="shared" si="473"/>
        <v>167733.2</v>
      </c>
      <c r="L984" s="36">
        <f t="shared" si="473"/>
        <v>1585.2</v>
      </c>
      <c r="M984" s="36">
        <f t="shared" si="473"/>
        <v>172859.5</v>
      </c>
      <c r="N984" s="36">
        <f t="shared" si="473"/>
        <v>1585.2</v>
      </c>
    </row>
    <row r="985" spans="1:14" s="266" customFormat="1" ht="28.5">
      <c r="A985" s="124" t="s">
        <v>467</v>
      </c>
      <c r="B985" s="258" t="s">
        <v>31</v>
      </c>
      <c r="C985" s="93" t="s">
        <v>89</v>
      </c>
      <c r="D985" s="67" t="s">
        <v>222</v>
      </c>
      <c r="E985" s="67" t="s">
        <v>133</v>
      </c>
      <c r="F985" s="67" t="s">
        <v>148</v>
      </c>
      <c r="G985" s="67" t="s">
        <v>149</v>
      </c>
      <c r="H985" s="67"/>
      <c r="I985" s="36">
        <f aca="true" t="shared" si="474" ref="I985:N985">I986+I996</f>
        <v>170144.1</v>
      </c>
      <c r="J985" s="36">
        <f t="shared" si="474"/>
        <v>2285.2</v>
      </c>
      <c r="K985" s="36">
        <f t="shared" si="474"/>
        <v>167733.2</v>
      </c>
      <c r="L985" s="36">
        <f t="shared" si="474"/>
        <v>1585.2</v>
      </c>
      <c r="M985" s="36">
        <f t="shared" si="474"/>
        <v>172859.5</v>
      </c>
      <c r="N985" s="36">
        <f t="shared" si="474"/>
        <v>1585.2</v>
      </c>
    </row>
    <row r="986" spans="1:14" s="266" customFormat="1" ht="28.5">
      <c r="A986" s="122" t="s">
        <v>257</v>
      </c>
      <c r="B986" s="258">
        <v>119</v>
      </c>
      <c r="C986" s="93" t="s">
        <v>89</v>
      </c>
      <c r="D986" s="67" t="s">
        <v>222</v>
      </c>
      <c r="E986" s="67" t="s">
        <v>133</v>
      </c>
      <c r="F986" s="67" t="s">
        <v>146</v>
      </c>
      <c r="G986" s="67" t="s">
        <v>149</v>
      </c>
      <c r="H986" s="67"/>
      <c r="I986" s="36">
        <f aca="true" t="shared" si="475" ref="I986:N986">I987+I989+I991+I993</f>
        <v>165671.7</v>
      </c>
      <c r="J986" s="36">
        <f t="shared" si="475"/>
        <v>0</v>
      </c>
      <c r="K986" s="36">
        <f t="shared" si="475"/>
        <v>165593</v>
      </c>
      <c r="L986" s="36">
        <f t="shared" si="475"/>
        <v>0</v>
      </c>
      <c r="M986" s="36">
        <f t="shared" si="475"/>
        <v>169719.3</v>
      </c>
      <c r="N986" s="36">
        <f t="shared" si="475"/>
        <v>0</v>
      </c>
    </row>
    <row r="987" spans="1:14" s="266" customFormat="1" ht="30">
      <c r="A987" s="108" t="s">
        <v>480</v>
      </c>
      <c r="B987" s="261">
        <v>119</v>
      </c>
      <c r="C987" s="97" t="s">
        <v>89</v>
      </c>
      <c r="D987" s="96" t="s">
        <v>222</v>
      </c>
      <c r="E987" s="96" t="s">
        <v>133</v>
      </c>
      <c r="F987" s="96" t="s">
        <v>146</v>
      </c>
      <c r="G987" s="97" t="s">
        <v>193</v>
      </c>
      <c r="H987" s="96"/>
      <c r="I987" s="74">
        <f aca="true" t="shared" si="476" ref="I987:N987">I988</f>
        <v>106391</v>
      </c>
      <c r="J987" s="74">
        <f t="shared" si="476"/>
        <v>0</v>
      </c>
      <c r="K987" s="74">
        <f t="shared" si="476"/>
        <v>102607.8</v>
      </c>
      <c r="L987" s="74">
        <f t="shared" si="476"/>
        <v>0</v>
      </c>
      <c r="M987" s="74">
        <f t="shared" si="476"/>
        <v>104681.59999999999</v>
      </c>
      <c r="N987" s="74">
        <f t="shared" si="476"/>
        <v>0</v>
      </c>
    </row>
    <row r="988" spans="1:14" s="266" customFormat="1" ht="30">
      <c r="A988" s="108" t="s">
        <v>675</v>
      </c>
      <c r="B988" s="261">
        <v>119</v>
      </c>
      <c r="C988" s="97" t="s">
        <v>89</v>
      </c>
      <c r="D988" s="96" t="s">
        <v>222</v>
      </c>
      <c r="E988" s="96" t="s">
        <v>133</v>
      </c>
      <c r="F988" s="96" t="s">
        <v>146</v>
      </c>
      <c r="G988" s="97" t="s">
        <v>193</v>
      </c>
      <c r="H988" s="96" t="s">
        <v>676</v>
      </c>
      <c r="I988" s="74">
        <f>165412-57715.1-1305.9</f>
        <v>106391</v>
      </c>
      <c r="J988" s="74"/>
      <c r="K988" s="74">
        <f>165333-62725.2</f>
        <v>102607.8</v>
      </c>
      <c r="L988" s="74"/>
      <c r="M988" s="74">
        <f>169459.3-64777.7</f>
        <v>104681.59999999999</v>
      </c>
      <c r="N988" s="74"/>
    </row>
    <row r="989" spans="1:14" s="266" customFormat="1" ht="15">
      <c r="A989" s="279" t="s">
        <v>245</v>
      </c>
      <c r="B989" s="261" t="s">
        <v>31</v>
      </c>
      <c r="C989" s="97" t="s">
        <v>89</v>
      </c>
      <c r="D989" s="97" t="s">
        <v>222</v>
      </c>
      <c r="E989" s="97" t="s">
        <v>133</v>
      </c>
      <c r="F989" s="97" t="s">
        <v>146</v>
      </c>
      <c r="G989" s="97" t="s">
        <v>246</v>
      </c>
      <c r="H989" s="96"/>
      <c r="I989" s="74">
        <f aca="true" t="shared" si="477" ref="I989:N989">I990</f>
        <v>259.7</v>
      </c>
      <c r="J989" s="74">
        <f t="shared" si="477"/>
        <v>0</v>
      </c>
      <c r="K989" s="74">
        <f t="shared" si="477"/>
        <v>260</v>
      </c>
      <c r="L989" s="74">
        <f t="shared" si="477"/>
        <v>0</v>
      </c>
      <c r="M989" s="74">
        <f t="shared" si="477"/>
        <v>260</v>
      </c>
      <c r="N989" s="74">
        <f t="shared" si="477"/>
        <v>0</v>
      </c>
    </row>
    <row r="990" spans="1:14" s="266" customFormat="1" ht="30">
      <c r="A990" s="106" t="s">
        <v>675</v>
      </c>
      <c r="B990" s="261" t="s">
        <v>31</v>
      </c>
      <c r="C990" s="97" t="s">
        <v>89</v>
      </c>
      <c r="D990" s="97" t="s">
        <v>222</v>
      </c>
      <c r="E990" s="97" t="s">
        <v>133</v>
      </c>
      <c r="F990" s="97" t="s">
        <v>146</v>
      </c>
      <c r="G990" s="97" t="s">
        <v>246</v>
      </c>
      <c r="H990" s="96" t="s">
        <v>676</v>
      </c>
      <c r="I990" s="74">
        <v>259.7</v>
      </c>
      <c r="J990" s="74"/>
      <c r="K990" s="74">
        <f>260</f>
        <v>260</v>
      </c>
      <c r="L990" s="74"/>
      <c r="M990" s="74">
        <v>260</v>
      </c>
      <c r="N990" s="74"/>
    </row>
    <row r="991" spans="1:14" s="266" customFormat="1" ht="15" hidden="1">
      <c r="A991" s="108" t="s">
        <v>258</v>
      </c>
      <c r="B991" s="261" t="s">
        <v>31</v>
      </c>
      <c r="C991" s="97" t="s">
        <v>89</v>
      </c>
      <c r="D991" s="97" t="s">
        <v>222</v>
      </c>
      <c r="E991" s="97" t="s">
        <v>133</v>
      </c>
      <c r="F991" s="97" t="s">
        <v>146</v>
      </c>
      <c r="G991" s="97" t="s">
        <v>259</v>
      </c>
      <c r="H991" s="96"/>
      <c r="I991" s="74">
        <f aca="true" t="shared" si="478" ref="I991:N991">I992</f>
        <v>0</v>
      </c>
      <c r="J991" s="74">
        <f t="shared" si="478"/>
        <v>0</v>
      </c>
      <c r="K991" s="74">
        <f t="shared" si="478"/>
        <v>0</v>
      </c>
      <c r="L991" s="74">
        <f t="shared" si="478"/>
        <v>0</v>
      </c>
      <c r="M991" s="74">
        <f t="shared" si="478"/>
        <v>0</v>
      </c>
      <c r="N991" s="74">
        <f t="shared" si="478"/>
        <v>0</v>
      </c>
    </row>
    <row r="992" spans="1:14" s="266" customFormat="1" ht="30" hidden="1">
      <c r="A992" s="106" t="s">
        <v>675</v>
      </c>
      <c r="B992" s="261" t="s">
        <v>31</v>
      </c>
      <c r="C992" s="97" t="s">
        <v>89</v>
      </c>
      <c r="D992" s="97" t="s">
        <v>222</v>
      </c>
      <c r="E992" s="97" t="s">
        <v>133</v>
      </c>
      <c r="F992" s="97" t="s">
        <v>146</v>
      </c>
      <c r="G992" s="97" t="s">
        <v>259</v>
      </c>
      <c r="H992" s="96" t="s">
        <v>676</v>
      </c>
      <c r="I992" s="74"/>
      <c r="J992" s="74"/>
      <c r="K992" s="74"/>
      <c r="L992" s="74"/>
      <c r="M992" s="74"/>
      <c r="N992" s="74"/>
    </row>
    <row r="993" spans="1:14" s="266" customFormat="1" ht="30">
      <c r="A993" s="106" t="s">
        <v>988</v>
      </c>
      <c r="B993" s="261" t="s">
        <v>31</v>
      </c>
      <c r="C993" s="97" t="s">
        <v>89</v>
      </c>
      <c r="D993" s="97" t="s">
        <v>222</v>
      </c>
      <c r="E993" s="97" t="s">
        <v>133</v>
      </c>
      <c r="F993" s="97" t="s">
        <v>146</v>
      </c>
      <c r="G993" s="97" t="s">
        <v>986</v>
      </c>
      <c r="H993" s="96"/>
      <c r="I993" s="74">
        <f aca="true" t="shared" si="479" ref="I993:N993">I994+I995</f>
        <v>59021</v>
      </c>
      <c r="J993" s="74">
        <f t="shared" si="479"/>
        <v>0</v>
      </c>
      <c r="K993" s="74">
        <f t="shared" si="479"/>
        <v>62725.200000000004</v>
      </c>
      <c r="L993" s="74">
        <f t="shared" si="479"/>
        <v>0</v>
      </c>
      <c r="M993" s="74">
        <f t="shared" si="479"/>
        <v>64777.700000000004</v>
      </c>
      <c r="N993" s="74">
        <f t="shared" si="479"/>
        <v>0</v>
      </c>
    </row>
    <row r="994" spans="1:14" s="266" customFormat="1" ht="30">
      <c r="A994" s="108" t="s">
        <v>675</v>
      </c>
      <c r="B994" s="261" t="s">
        <v>31</v>
      </c>
      <c r="C994" s="97" t="s">
        <v>89</v>
      </c>
      <c r="D994" s="97" t="s">
        <v>222</v>
      </c>
      <c r="E994" s="97" t="s">
        <v>133</v>
      </c>
      <c r="F994" s="97" t="s">
        <v>146</v>
      </c>
      <c r="G994" s="97" t="s">
        <v>986</v>
      </c>
      <c r="H994" s="96" t="s">
        <v>676</v>
      </c>
      <c r="I994" s="74">
        <v>57715.1</v>
      </c>
      <c r="J994" s="74"/>
      <c r="K994" s="74">
        <v>61337.3</v>
      </c>
      <c r="L994" s="74"/>
      <c r="M994" s="74">
        <v>63344.4</v>
      </c>
      <c r="N994" s="74"/>
    </row>
    <row r="995" spans="1:14" s="266" customFormat="1" ht="15">
      <c r="A995" s="99" t="s">
        <v>671</v>
      </c>
      <c r="B995" s="261" t="s">
        <v>31</v>
      </c>
      <c r="C995" s="97" t="s">
        <v>89</v>
      </c>
      <c r="D995" s="97" t="s">
        <v>222</v>
      </c>
      <c r="E995" s="97" t="s">
        <v>133</v>
      </c>
      <c r="F995" s="97" t="s">
        <v>146</v>
      </c>
      <c r="G995" s="97" t="s">
        <v>986</v>
      </c>
      <c r="H995" s="96" t="s">
        <v>672</v>
      </c>
      <c r="I995" s="74">
        <v>1305.9</v>
      </c>
      <c r="J995" s="74"/>
      <c r="K995" s="74">
        <v>1387.9</v>
      </c>
      <c r="L995" s="74"/>
      <c r="M995" s="74">
        <v>1433.3</v>
      </c>
      <c r="N995" s="74"/>
    </row>
    <row r="996" spans="1:14" s="266" customFormat="1" ht="28.5">
      <c r="A996" s="124" t="s">
        <v>786</v>
      </c>
      <c r="B996" s="258">
        <v>119</v>
      </c>
      <c r="C996" s="93" t="s">
        <v>89</v>
      </c>
      <c r="D996" s="93" t="s">
        <v>222</v>
      </c>
      <c r="E996" s="93" t="s">
        <v>133</v>
      </c>
      <c r="F996" s="93" t="s">
        <v>159</v>
      </c>
      <c r="G996" s="93" t="s">
        <v>149</v>
      </c>
      <c r="H996" s="67"/>
      <c r="I996" s="36">
        <f aca="true" t="shared" si="480" ref="I996:N996">I997+I999+I1001+I1003+I1005+I1007</f>
        <v>4472.4</v>
      </c>
      <c r="J996" s="36">
        <f t="shared" si="480"/>
        <v>2285.2</v>
      </c>
      <c r="K996" s="36">
        <f t="shared" si="480"/>
        <v>2140.2</v>
      </c>
      <c r="L996" s="36">
        <f t="shared" si="480"/>
        <v>1585.2</v>
      </c>
      <c r="M996" s="36">
        <f t="shared" si="480"/>
        <v>3140.2000000000003</v>
      </c>
      <c r="N996" s="36">
        <f t="shared" si="480"/>
        <v>1585.2</v>
      </c>
    </row>
    <row r="997" spans="1:14" s="266" customFormat="1" ht="30">
      <c r="A997" s="106" t="s">
        <v>260</v>
      </c>
      <c r="B997" s="261" t="s">
        <v>31</v>
      </c>
      <c r="C997" s="97" t="s">
        <v>89</v>
      </c>
      <c r="D997" s="96" t="s">
        <v>222</v>
      </c>
      <c r="E997" s="96" t="s">
        <v>133</v>
      </c>
      <c r="F997" s="96" t="s">
        <v>159</v>
      </c>
      <c r="G997" s="96" t="s">
        <v>857</v>
      </c>
      <c r="H997" s="96"/>
      <c r="I997" s="74">
        <f aca="true" t="shared" si="481" ref="I997:N997">I998</f>
        <v>1761.3</v>
      </c>
      <c r="J997" s="74">
        <f t="shared" si="481"/>
        <v>1585.2</v>
      </c>
      <c r="K997" s="74">
        <f t="shared" si="481"/>
        <v>1761.3</v>
      </c>
      <c r="L997" s="74">
        <f t="shared" si="481"/>
        <v>1585.2</v>
      </c>
      <c r="M997" s="74">
        <f t="shared" si="481"/>
        <v>1761.3</v>
      </c>
      <c r="N997" s="74">
        <f t="shared" si="481"/>
        <v>1585.2</v>
      </c>
    </row>
    <row r="998" spans="1:14" s="266" customFormat="1" ht="30">
      <c r="A998" s="106" t="s">
        <v>675</v>
      </c>
      <c r="B998" s="261" t="s">
        <v>31</v>
      </c>
      <c r="C998" s="97" t="s">
        <v>89</v>
      </c>
      <c r="D998" s="96" t="s">
        <v>222</v>
      </c>
      <c r="E998" s="96" t="s">
        <v>133</v>
      </c>
      <c r="F998" s="96" t="s">
        <v>159</v>
      </c>
      <c r="G998" s="96" t="s">
        <v>857</v>
      </c>
      <c r="H998" s="96" t="s">
        <v>676</v>
      </c>
      <c r="I998" s="74">
        <f>1585.2+176.1</f>
        <v>1761.3</v>
      </c>
      <c r="J998" s="74">
        <v>1585.2</v>
      </c>
      <c r="K998" s="74">
        <f>1585.2+176.1</f>
        <v>1761.3</v>
      </c>
      <c r="L998" s="74">
        <v>1585.2</v>
      </c>
      <c r="M998" s="74">
        <f>1585.2+176.1</f>
        <v>1761.3</v>
      </c>
      <c r="N998" s="74">
        <v>1585.2</v>
      </c>
    </row>
    <row r="999" spans="1:14" s="266" customFormat="1" ht="15">
      <c r="A999" s="279" t="s">
        <v>234</v>
      </c>
      <c r="B999" s="261" t="s">
        <v>31</v>
      </c>
      <c r="C999" s="97" t="s">
        <v>89</v>
      </c>
      <c r="D999" s="97" t="s">
        <v>222</v>
      </c>
      <c r="E999" s="97" t="s">
        <v>133</v>
      </c>
      <c r="F999" s="96" t="s">
        <v>159</v>
      </c>
      <c r="G999" s="97" t="s">
        <v>201</v>
      </c>
      <c r="H999" s="96"/>
      <c r="I999" s="74">
        <f aca="true" t="shared" si="482" ref="I999:N999">I1000</f>
        <v>1200</v>
      </c>
      <c r="J999" s="74">
        <f t="shared" si="482"/>
        <v>0</v>
      </c>
      <c r="K999" s="74">
        <f t="shared" si="482"/>
        <v>0</v>
      </c>
      <c r="L999" s="74">
        <f t="shared" si="482"/>
        <v>0</v>
      </c>
      <c r="M999" s="74">
        <f t="shared" si="482"/>
        <v>1000</v>
      </c>
      <c r="N999" s="74">
        <f t="shared" si="482"/>
        <v>0</v>
      </c>
    </row>
    <row r="1000" spans="1:14" s="266" customFormat="1" ht="30">
      <c r="A1000" s="106" t="s">
        <v>675</v>
      </c>
      <c r="B1000" s="261" t="s">
        <v>31</v>
      </c>
      <c r="C1000" s="97" t="s">
        <v>89</v>
      </c>
      <c r="D1000" s="97" t="s">
        <v>222</v>
      </c>
      <c r="E1000" s="97" t="s">
        <v>133</v>
      </c>
      <c r="F1000" s="96" t="s">
        <v>159</v>
      </c>
      <c r="G1000" s="97" t="s">
        <v>201</v>
      </c>
      <c r="H1000" s="96" t="s">
        <v>676</v>
      </c>
      <c r="I1000" s="74">
        <v>1200</v>
      </c>
      <c r="J1000" s="74"/>
      <c r="K1000" s="74"/>
      <c r="L1000" s="74"/>
      <c r="M1000" s="74">
        <v>1000</v>
      </c>
      <c r="N1000" s="74"/>
    </row>
    <row r="1001" spans="1:14" s="266" customFormat="1" ht="30" hidden="1">
      <c r="A1001" s="108" t="s">
        <v>262</v>
      </c>
      <c r="B1001" s="261" t="s">
        <v>31</v>
      </c>
      <c r="C1001" s="97" t="s">
        <v>89</v>
      </c>
      <c r="D1001" s="97" t="s">
        <v>222</v>
      </c>
      <c r="E1001" s="97" t="s">
        <v>133</v>
      </c>
      <c r="F1001" s="96" t="s">
        <v>159</v>
      </c>
      <c r="G1001" s="97" t="s">
        <v>263</v>
      </c>
      <c r="H1001" s="96"/>
      <c r="I1001" s="74">
        <f aca="true" t="shared" si="483" ref="I1001:N1001">I1002</f>
        <v>0</v>
      </c>
      <c r="J1001" s="74">
        <f t="shared" si="483"/>
        <v>0</v>
      </c>
      <c r="K1001" s="74">
        <f t="shared" si="483"/>
        <v>0</v>
      </c>
      <c r="L1001" s="74">
        <f t="shared" si="483"/>
        <v>0</v>
      </c>
      <c r="M1001" s="74">
        <f t="shared" si="483"/>
        <v>0</v>
      </c>
      <c r="N1001" s="74">
        <f t="shared" si="483"/>
        <v>0</v>
      </c>
    </row>
    <row r="1002" spans="1:14" s="266" customFormat="1" ht="30" hidden="1">
      <c r="A1002" s="106" t="s">
        <v>675</v>
      </c>
      <c r="B1002" s="261" t="s">
        <v>31</v>
      </c>
      <c r="C1002" s="97" t="s">
        <v>89</v>
      </c>
      <c r="D1002" s="97" t="s">
        <v>222</v>
      </c>
      <c r="E1002" s="97" t="s">
        <v>133</v>
      </c>
      <c r="F1002" s="96" t="s">
        <v>159</v>
      </c>
      <c r="G1002" s="97" t="s">
        <v>263</v>
      </c>
      <c r="H1002" s="96" t="s">
        <v>676</v>
      </c>
      <c r="I1002" s="74"/>
      <c r="J1002" s="74"/>
      <c r="K1002" s="74"/>
      <c r="L1002" s="74"/>
      <c r="M1002" s="74"/>
      <c r="N1002" s="74"/>
    </row>
    <row r="1003" spans="1:14" s="266" customFormat="1" ht="15">
      <c r="A1003" s="99" t="s">
        <v>909</v>
      </c>
      <c r="B1003" s="261" t="s">
        <v>31</v>
      </c>
      <c r="C1003" s="97" t="s">
        <v>89</v>
      </c>
      <c r="D1003" s="97" t="s">
        <v>222</v>
      </c>
      <c r="E1003" s="97" t="s">
        <v>133</v>
      </c>
      <c r="F1003" s="96" t="s">
        <v>159</v>
      </c>
      <c r="G1003" s="97" t="s">
        <v>237</v>
      </c>
      <c r="H1003" s="96"/>
      <c r="I1003" s="74">
        <f aca="true" t="shared" si="484" ref="I1003:N1003">I1004</f>
        <v>774.2</v>
      </c>
      <c r="J1003" s="74">
        <f t="shared" si="484"/>
        <v>0</v>
      </c>
      <c r="K1003" s="74">
        <f t="shared" si="484"/>
        <v>378.9</v>
      </c>
      <c r="L1003" s="74">
        <f t="shared" si="484"/>
        <v>0</v>
      </c>
      <c r="M1003" s="74">
        <f t="shared" si="484"/>
        <v>378.9</v>
      </c>
      <c r="N1003" s="74">
        <f t="shared" si="484"/>
        <v>0</v>
      </c>
    </row>
    <row r="1004" spans="1:14" s="266" customFormat="1" ht="30">
      <c r="A1004" s="106" t="s">
        <v>675</v>
      </c>
      <c r="B1004" s="261" t="s">
        <v>31</v>
      </c>
      <c r="C1004" s="97" t="s">
        <v>89</v>
      </c>
      <c r="D1004" s="97" t="s">
        <v>222</v>
      </c>
      <c r="E1004" s="97" t="s">
        <v>133</v>
      </c>
      <c r="F1004" s="96" t="s">
        <v>159</v>
      </c>
      <c r="G1004" s="97" t="s">
        <v>237</v>
      </c>
      <c r="H1004" s="96" t="s">
        <v>676</v>
      </c>
      <c r="I1004" s="74">
        <v>774.2</v>
      </c>
      <c r="J1004" s="74"/>
      <c r="K1004" s="74">
        <f>308+70.9</f>
        <v>378.9</v>
      </c>
      <c r="L1004" s="74"/>
      <c r="M1004" s="74">
        <v>378.9</v>
      </c>
      <c r="N1004" s="74"/>
    </row>
    <row r="1005" spans="1:14" s="266" customFormat="1" ht="30" hidden="1">
      <c r="A1005" s="106" t="s">
        <v>730</v>
      </c>
      <c r="B1005" s="261" t="s">
        <v>31</v>
      </c>
      <c r="C1005" s="97" t="s">
        <v>89</v>
      </c>
      <c r="D1005" s="97" t="s">
        <v>222</v>
      </c>
      <c r="E1005" s="97" t="s">
        <v>133</v>
      </c>
      <c r="F1005" s="96" t="s">
        <v>159</v>
      </c>
      <c r="G1005" s="97" t="s">
        <v>729</v>
      </c>
      <c r="H1005" s="96"/>
      <c r="I1005" s="74">
        <f aca="true" t="shared" si="485" ref="I1005:N1005">I1006</f>
        <v>0</v>
      </c>
      <c r="J1005" s="74">
        <f t="shared" si="485"/>
        <v>0</v>
      </c>
      <c r="K1005" s="74">
        <f t="shared" si="485"/>
        <v>0</v>
      </c>
      <c r="L1005" s="74">
        <f t="shared" si="485"/>
        <v>0</v>
      </c>
      <c r="M1005" s="74">
        <f t="shared" si="485"/>
        <v>0</v>
      </c>
      <c r="N1005" s="74">
        <f t="shared" si="485"/>
        <v>0</v>
      </c>
    </row>
    <row r="1006" spans="1:14" s="266" customFormat="1" ht="22.5" customHeight="1" hidden="1">
      <c r="A1006" s="106" t="s">
        <v>675</v>
      </c>
      <c r="B1006" s="261" t="s">
        <v>31</v>
      </c>
      <c r="C1006" s="97" t="s">
        <v>89</v>
      </c>
      <c r="D1006" s="97" t="s">
        <v>222</v>
      </c>
      <c r="E1006" s="97" t="s">
        <v>133</v>
      </c>
      <c r="F1006" s="96" t="s">
        <v>159</v>
      </c>
      <c r="G1006" s="97" t="s">
        <v>729</v>
      </c>
      <c r="H1006" s="96" t="s">
        <v>676</v>
      </c>
      <c r="I1006" s="74"/>
      <c r="J1006" s="74"/>
      <c r="K1006" s="74"/>
      <c r="L1006" s="74"/>
      <c r="M1006" s="74"/>
      <c r="N1006" s="74"/>
    </row>
    <row r="1007" spans="1:14" s="266" customFormat="1" ht="30">
      <c r="A1007" s="106" t="s">
        <v>1002</v>
      </c>
      <c r="B1007" s="261" t="s">
        <v>31</v>
      </c>
      <c r="C1007" s="97" t="s">
        <v>89</v>
      </c>
      <c r="D1007" s="97" t="s">
        <v>222</v>
      </c>
      <c r="E1007" s="97" t="s">
        <v>133</v>
      </c>
      <c r="F1007" s="96" t="s">
        <v>159</v>
      </c>
      <c r="G1007" s="97" t="s">
        <v>1001</v>
      </c>
      <c r="H1007" s="96"/>
      <c r="I1007" s="74">
        <f aca="true" t="shared" si="486" ref="I1007:N1007">I1008</f>
        <v>736.9</v>
      </c>
      <c r="J1007" s="74">
        <f t="shared" si="486"/>
        <v>700</v>
      </c>
      <c r="K1007" s="74">
        <f t="shared" si="486"/>
        <v>0</v>
      </c>
      <c r="L1007" s="74">
        <f t="shared" si="486"/>
        <v>0</v>
      </c>
      <c r="M1007" s="74">
        <f t="shared" si="486"/>
        <v>0</v>
      </c>
      <c r="N1007" s="74">
        <f t="shared" si="486"/>
        <v>0</v>
      </c>
    </row>
    <row r="1008" spans="1:14" s="266" customFormat="1" ht="30">
      <c r="A1008" s="112" t="s">
        <v>675</v>
      </c>
      <c r="B1008" s="261" t="s">
        <v>31</v>
      </c>
      <c r="C1008" s="97" t="s">
        <v>89</v>
      </c>
      <c r="D1008" s="97" t="s">
        <v>222</v>
      </c>
      <c r="E1008" s="97" t="s">
        <v>133</v>
      </c>
      <c r="F1008" s="96" t="s">
        <v>159</v>
      </c>
      <c r="G1008" s="97" t="s">
        <v>1001</v>
      </c>
      <c r="H1008" s="96" t="s">
        <v>676</v>
      </c>
      <c r="I1008" s="116">
        <f>J1008+36.9</f>
        <v>736.9</v>
      </c>
      <c r="J1008" s="116">
        <v>700</v>
      </c>
      <c r="K1008" s="74"/>
      <c r="L1008" s="74"/>
      <c r="M1008" s="74"/>
      <c r="N1008" s="74"/>
    </row>
    <row r="1009" spans="1:14" s="266" customFormat="1" ht="28.5">
      <c r="A1009" s="124" t="s">
        <v>90</v>
      </c>
      <c r="B1009" s="258" t="s">
        <v>31</v>
      </c>
      <c r="C1009" s="93" t="s">
        <v>91</v>
      </c>
      <c r="D1009" s="93"/>
      <c r="E1009" s="93"/>
      <c r="F1009" s="67"/>
      <c r="G1009" s="93"/>
      <c r="H1009" s="67"/>
      <c r="I1009" s="36">
        <f aca="true" t="shared" si="487" ref="I1009:N1016">I1010</f>
        <v>612</v>
      </c>
      <c r="J1009" s="36">
        <f t="shared" si="487"/>
        <v>432</v>
      </c>
      <c r="K1009" s="36">
        <f t="shared" si="487"/>
        <v>627</v>
      </c>
      <c r="L1009" s="36">
        <f t="shared" si="487"/>
        <v>432</v>
      </c>
      <c r="M1009" s="36">
        <f t="shared" si="487"/>
        <v>627</v>
      </c>
      <c r="N1009" s="36">
        <f t="shared" si="487"/>
        <v>432</v>
      </c>
    </row>
    <row r="1010" spans="1:14" s="266" customFormat="1" ht="32.25" customHeight="1">
      <c r="A1010" s="124" t="s">
        <v>221</v>
      </c>
      <c r="B1010" s="258" t="s">
        <v>31</v>
      </c>
      <c r="C1010" s="93" t="s">
        <v>91</v>
      </c>
      <c r="D1010" s="93" t="s">
        <v>222</v>
      </c>
      <c r="E1010" s="93" t="s">
        <v>147</v>
      </c>
      <c r="F1010" s="67" t="s">
        <v>148</v>
      </c>
      <c r="G1010" s="93" t="s">
        <v>149</v>
      </c>
      <c r="H1010" s="67"/>
      <c r="I1010" s="36">
        <f t="shared" si="487"/>
        <v>612</v>
      </c>
      <c r="J1010" s="36">
        <f t="shared" si="487"/>
        <v>432</v>
      </c>
      <c r="K1010" s="36">
        <f t="shared" si="487"/>
        <v>627</v>
      </c>
      <c r="L1010" s="36">
        <f t="shared" si="487"/>
        <v>432</v>
      </c>
      <c r="M1010" s="36">
        <f t="shared" si="487"/>
        <v>627</v>
      </c>
      <c r="N1010" s="36">
        <f t="shared" si="487"/>
        <v>432</v>
      </c>
    </row>
    <row r="1011" spans="1:14" s="259" customFormat="1" ht="28.5">
      <c r="A1011" s="124" t="s">
        <v>468</v>
      </c>
      <c r="B1011" s="258" t="s">
        <v>31</v>
      </c>
      <c r="C1011" s="93" t="s">
        <v>91</v>
      </c>
      <c r="D1011" s="93" t="s">
        <v>222</v>
      </c>
      <c r="E1011" s="93" t="s">
        <v>134</v>
      </c>
      <c r="F1011" s="67" t="s">
        <v>148</v>
      </c>
      <c r="G1011" s="93" t="s">
        <v>149</v>
      </c>
      <c r="H1011" s="67"/>
      <c r="I1011" s="36">
        <f t="shared" si="487"/>
        <v>612</v>
      </c>
      <c r="J1011" s="36">
        <f t="shared" si="487"/>
        <v>432</v>
      </c>
      <c r="K1011" s="36">
        <f t="shared" si="487"/>
        <v>627</v>
      </c>
      <c r="L1011" s="36">
        <f t="shared" si="487"/>
        <v>432</v>
      </c>
      <c r="M1011" s="36">
        <f t="shared" si="487"/>
        <v>627</v>
      </c>
      <c r="N1011" s="36">
        <f t="shared" si="487"/>
        <v>432</v>
      </c>
    </row>
    <row r="1012" spans="1:14" s="266" customFormat="1" ht="31.5" customHeight="1">
      <c r="A1012" s="124" t="s">
        <v>265</v>
      </c>
      <c r="B1012" s="258" t="s">
        <v>31</v>
      </c>
      <c r="C1012" s="93" t="s">
        <v>91</v>
      </c>
      <c r="D1012" s="93" t="s">
        <v>222</v>
      </c>
      <c r="E1012" s="93" t="s">
        <v>134</v>
      </c>
      <c r="F1012" s="67" t="s">
        <v>146</v>
      </c>
      <c r="G1012" s="93" t="s">
        <v>149</v>
      </c>
      <c r="H1012" s="67"/>
      <c r="I1012" s="36">
        <f aca="true" t="shared" si="488" ref="I1012:N1012">I1016+I1013</f>
        <v>612</v>
      </c>
      <c r="J1012" s="36">
        <f t="shared" si="488"/>
        <v>432</v>
      </c>
      <c r="K1012" s="36">
        <f t="shared" si="488"/>
        <v>627</v>
      </c>
      <c r="L1012" s="36">
        <f t="shared" si="488"/>
        <v>432</v>
      </c>
      <c r="M1012" s="36">
        <f t="shared" si="488"/>
        <v>627</v>
      </c>
      <c r="N1012" s="36">
        <f t="shared" si="488"/>
        <v>432</v>
      </c>
    </row>
    <row r="1013" spans="1:14" s="266" customFormat="1" ht="19.5" customHeight="1">
      <c r="A1013" s="108" t="s">
        <v>910</v>
      </c>
      <c r="B1013" s="261" t="s">
        <v>31</v>
      </c>
      <c r="C1013" s="97" t="s">
        <v>95</v>
      </c>
      <c r="D1013" s="96" t="s">
        <v>222</v>
      </c>
      <c r="E1013" s="96" t="s">
        <v>134</v>
      </c>
      <c r="F1013" s="96" t="s">
        <v>146</v>
      </c>
      <c r="G1013" s="96" t="s">
        <v>266</v>
      </c>
      <c r="H1013" s="96"/>
      <c r="I1013" s="74">
        <f aca="true" t="shared" si="489" ref="I1013:N1013">I1014+I1015</f>
        <v>132</v>
      </c>
      <c r="J1013" s="74">
        <f t="shared" si="489"/>
        <v>0</v>
      </c>
      <c r="K1013" s="74">
        <f t="shared" si="489"/>
        <v>147</v>
      </c>
      <c r="L1013" s="74">
        <f t="shared" si="489"/>
        <v>0</v>
      </c>
      <c r="M1013" s="74">
        <f t="shared" si="489"/>
        <v>147</v>
      </c>
      <c r="N1013" s="74">
        <f t="shared" si="489"/>
        <v>0</v>
      </c>
    </row>
    <row r="1014" spans="1:14" s="266" customFormat="1" ht="30">
      <c r="A1014" s="106" t="s">
        <v>670</v>
      </c>
      <c r="B1014" s="261" t="s">
        <v>31</v>
      </c>
      <c r="C1014" s="97" t="s">
        <v>95</v>
      </c>
      <c r="D1014" s="96" t="s">
        <v>222</v>
      </c>
      <c r="E1014" s="96" t="s">
        <v>134</v>
      </c>
      <c r="F1014" s="96" t="s">
        <v>146</v>
      </c>
      <c r="G1014" s="96" t="s">
        <v>266</v>
      </c>
      <c r="H1014" s="96" t="s">
        <v>669</v>
      </c>
      <c r="I1014" s="74">
        <v>80</v>
      </c>
      <c r="J1014" s="74"/>
      <c r="K1014" s="74">
        <v>80</v>
      </c>
      <c r="L1014" s="74"/>
      <c r="M1014" s="74">
        <v>80</v>
      </c>
      <c r="N1014" s="74"/>
    </row>
    <row r="1015" spans="1:14" s="266" customFormat="1" ht="30">
      <c r="A1015" s="106" t="s">
        <v>675</v>
      </c>
      <c r="B1015" s="261" t="s">
        <v>31</v>
      </c>
      <c r="C1015" s="97" t="s">
        <v>91</v>
      </c>
      <c r="D1015" s="96" t="s">
        <v>222</v>
      </c>
      <c r="E1015" s="96" t="s">
        <v>134</v>
      </c>
      <c r="F1015" s="96" t="s">
        <v>146</v>
      </c>
      <c r="G1015" s="96" t="s">
        <v>266</v>
      </c>
      <c r="H1015" s="96" t="s">
        <v>676</v>
      </c>
      <c r="I1015" s="74">
        <f>132-80</f>
        <v>52</v>
      </c>
      <c r="J1015" s="74"/>
      <c r="K1015" s="74">
        <f>147-80</f>
        <v>67</v>
      </c>
      <c r="L1015" s="74"/>
      <c r="M1015" s="74">
        <f>147-80</f>
        <v>67</v>
      </c>
      <c r="N1015" s="74"/>
    </row>
    <row r="1016" spans="1:14" ht="34.5" customHeight="1">
      <c r="A1016" s="106" t="s">
        <v>267</v>
      </c>
      <c r="B1016" s="261" t="s">
        <v>31</v>
      </c>
      <c r="C1016" s="97" t="s">
        <v>91</v>
      </c>
      <c r="D1016" s="97" t="s">
        <v>222</v>
      </c>
      <c r="E1016" s="97" t="s">
        <v>134</v>
      </c>
      <c r="F1016" s="96" t="s">
        <v>146</v>
      </c>
      <c r="G1016" s="97" t="s">
        <v>862</v>
      </c>
      <c r="H1016" s="96"/>
      <c r="I1016" s="74">
        <f t="shared" si="487"/>
        <v>480</v>
      </c>
      <c r="J1016" s="74">
        <f t="shared" si="487"/>
        <v>432</v>
      </c>
      <c r="K1016" s="74">
        <f t="shared" si="487"/>
        <v>480</v>
      </c>
      <c r="L1016" s="74">
        <f t="shared" si="487"/>
        <v>432</v>
      </c>
      <c r="M1016" s="74">
        <f t="shared" si="487"/>
        <v>480</v>
      </c>
      <c r="N1016" s="74">
        <f t="shared" si="487"/>
        <v>432</v>
      </c>
    </row>
    <row r="1017" spans="1:14" ht="33.75" customHeight="1">
      <c r="A1017" s="106" t="s">
        <v>675</v>
      </c>
      <c r="B1017" s="261" t="s">
        <v>31</v>
      </c>
      <c r="C1017" s="97" t="s">
        <v>91</v>
      </c>
      <c r="D1017" s="97" t="s">
        <v>222</v>
      </c>
      <c r="E1017" s="97" t="s">
        <v>134</v>
      </c>
      <c r="F1017" s="96" t="s">
        <v>146</v>
      </c>
      <c r="G1017" s="97" t="s">
        <v>862</v>
      </c>
      <c r="H1017" s="96" t="s">
        <v>676</v>
      </c>
      <c r="I1017" s="74">
        <f>432+48</f>
        <v>480</v>
      </c>
      <c r="J1017" s="74">
        <v>432</v>
      </c>
      <c r="K1017" s="74">
        <f>432+48</f>
        <v>480</v>
      </c>
      <c r="L1017" s="74">
        <v>432</v>
      </c>
      <c r="M1017" s="74">
        <f>432+48</f>
        <v>480</v>
      </c>
      <c r="N1017" s="74">
        <v>432</v>
      </c>
    </row>
    <row r="1018" spans="1:14" s="259" customFormat="1" ht="14.25">
      <c r="A1018" s="124" t="s">
        <v>92</v>
      </c>
      <c r="B1018" s="258">
        <v>119</v>
      </c>
      <c r="C1018" s="93" t="s">
        <v>93</v>
      </c>
      <c r="D1018" s="67"/>
      <c r="E1018" s="67"/>
      <c r="F1018" s="67"/>
      <c r="G1018" s="67"/>
      <c r="H1018" s="67"/>
      <c r="I1018" s="36">
        <f aca="true" t="shared" si="490" ref="I1018:N1020">I1019</f>
        <v>12739.7</v>
      </c>
      <c r="J1018" s="36">
        <f t="shared" si="490"/>
        <v>6528.5</v>
      </c>
      <c r="K1018" s="36">
        <f t="shared" si="490"/>
        <v>12739.7</v>
      </c>
      <c r="L1018" s="36">
        <f t="shared" si="490"/>
        <v>6528.5</v>
      </c>
      <c r="M1018" s="36">
        <f t="shared" si="490"/>
        <v>12739.7</v>
      </c>
      <c r="N1018" s="36">
        <f t="shared" si="490"/>
        <v>6528.5</v>
      </c>
    </row>
    <row r="1019" spans="1:14" ht="33.75" customHeight="1">
      <c r="A1019" s="124" t="s">
        <v>221</v>
      </c>
      <c r="B1019" s="258" t="s">
        <v>31</v>
      </c>
      <c r="C1019" s="93" t="s">
        <v>93</v>
      </c>
      <c r="D1019" s="93" t="s">
        <v>222</v>
      </c>
      <c r="E1019" s="93" t="s">
        <v>147</v>
      </c>
      <c r="F1019" s="93" t="s">
        <v>148</v>
      </c>
      <c r="G1019" s="93" t="s">
        <v>149</v>
      </c>
      <c r="H1019" s="67"/>
      <c r="I1019" s="36">
        <f t="shared" si="490"/>
        <v>12739.7</v>
      </c>
      <c r="J1019" s="36">
        <f t="shared" si="490"/>
        <v>6528.5</v>
      </c>
      <c r="K1019" s="36">
        <f t="shared" si="490"/>
        <v>12739.7</v>
      </c>
      <c r="L1019" s="36">
        <f t="shared" si="490"/>
        <v>6528.5</v>
      </c>
      <c r="M1019" s="36">
        <f t="shared" si="490"/>
        <v>12739.7</v>
      </c>
      <c r="N1019" s="36">
        <f t="shared" si="490"/>
        <v>6528.5</v>
      </c>
    </row>
    <row r="1020" spans="1:14" ht="34.5" customHeight="1">
      <c r="A1020" s="124" t="s">
        <v>268</v>
      </c>
      <c r="B1020" s="258" t="s">
        <v>31</v>
      </c>
      <c r="C1020" s="93" t="s">
        <v>93</v>
      </c>
      <c r="D1020" s="93" t="s">
        <v>222</v>
      </c>
      <c r="E1020" s="93" t="s">
        <v>136</v>
      </c>
      <c r="F1020" s="93" t="s">
        <v>148</v>
      </c>
      <c r="G1020" s="93" t="s">
        <v>149</v>
      </c>
      <c r="H1020" s="67"/>
      <c r="I1020" s="36">
        <f t="shared" si="490"/>
        <v>12739.7</v>
      </c>
      <c r="J1020" s="36">
        <f t="shared" si="490"/>
        <v>6528.5</v>
      </c>
      <c r="K1020" s="36">
        <f t="shared" si="490"/>
        <v>12739.7</v>
      </c>
      <c r="L1020" s="36">
        <f t="shared" si="490"/>
        <v>6528.5</v>
      </c>
      <c r="M1020" s="36">
        <f t="shared" si="490"/>
        <v>12739.7</v>
      </c>
      <c r="N1020" s="36">
        <f t="shared" si="490"/>
        <v>6528.5</v>
      </c>
    </row>
    <row r="1021" spans="1:14" s="266" customFormat="1" ht="28.5">
      <c r="A1021" s="122" t="s">
        <v>269</v>
      </c>
      <c r="B1021" s="258" t="s">
        <v>31</v>
      </c>
      <c r="C1021" s="93" t="s">
        <v>93</v>
      </c>
      <c r="D1021" s="93" t="s">
        <v>222</v>
      </c>
      <c r="E1021" s="93" t="s">
        <v>136</v>
      </c>
      <c r="F1021" s="93" t="s">
        <v>146</v>
      </c>
      <c r="G1021" s="93" t="s">
        <v>149</v>
      </c>
      <c r="H1021" s="67"/>
      <c r="I1021" s="36">
        <f aca="true" t="shared" si="491" ref="I1021:N1021">I1022+I1024+I1026+I1028+I1030</f>
        <v>12739.7</v>
      </c>
      <c r="J1021" s="36">
        <f t="shared" si="491"/>
        <v>6528.5</v>
      </c>
      <c r="K1021" s="36">
        <f t="shared" si="491"/>
        <v>12739.7</v>
      </c>
      <c r="L1021" s="36">
        <f t="shared" si="491"/>
        <v>6528.5</v>
      </c>
      <c r="M1021" s="36">
        <f t="shared" si="491"/>
        <v>12739.7</v>
      </c>
      <c r="N1021" s="36">
        <f t="shared" si="491"/>
        <v>6528.5</v>
      </c>
    </row>
    <row r="1022" spans="1:14" s="266" customFormat="1" ht="30">
      <c r="A1022" s="108" t="s">
        <v>270</v>
      </c>
      <c r="B1022" s="261" t="s">
        <v>31</v>
      </c>
      <c r="C1022" s="97" t="s">
        <v>93</v>
      </c>
      <c r="D1022" s="96" t="s">
        <v>222</v>
      </c>
      <c r="E1022" s="96" t="s">
        <v>136</v>
      </c>
      <c r="F1022" s="96" t="s">
        <v>146</v>
      </c>
      <c r="G1022" s="96" t="s">
        <v>271</v>
      </c>
      <c r="H1022" s="96"/>
      <c r="I1022" s="74">
        <f aca="true" t="shared" si="492" ref="I1022:N1022">I1023</f>
        <v>3335.8</v>
      </c>
      <c r="J1022" s="74">
        <f t="shared" si="492"/>
        <v>0</v>
      </c>
      <c r="K1022" s="74">
        <f t="shared" si="492"/>
        <v>3335.8</v>
      </c>
      <c r="L1022" s="74">
        <f t="shared" si="492"/>
        <v>0</v>
      </c>
      <c r="M1022" s="74">
        <f t="shared" si="492"/>
        <v>3335.8</v>
      </c>
      <c r="N1022" s="74">
        <f t="shared" si="492"/>
        <v>0</v>
      </c>
    </row>
    <row r="1023" spans="1:14" s="266" customFormat="1" ht="30">
      <c r="A1023" s="106" t="s">
        <v>675</v>
      </c>
      <c r="B1023" s="261" t="s">
        <v>31</v>
      </c>
      <c r="C1023" s="97" t="s">
        <v>93</v>
      </c>
      <c r="D1023" s="96" t="s">
        <v>222</v>
      </c>
      <c r="E1023" s="96" t="s">
        <v>136</v>
      </c>
      <c r="F1023" s="96" t="s">
        <v>146</v>
      </c>
      <c r="G1023" s="96" t="s">
        <v>271</v>
      </c>
      <c r="H1023" s="96" t="s">
        <v>676</v>
      </c>
      <c r="I1023" s="74">
        <v>3335.8</v>
      </c>
      <c r="J1023" s="74"/>
      <c r="K1023" s="74">
        <v>3335.8</v>
      </c>
      <c r="L1023" s="74"/>
      <c r="M1023" s="74">
        <v>3335.8</v>
      </c>
      <c r="N1023" s="74"/>
    </row>
    <row r="1024" spans="1:14" s="266" customFormat="1" ht="15">
      <c r="A1024" s="108" t="s">
        <v>490</v>
      </c>
      <c r="B1024" s="261" t="s">
        <v>31</v>
      </c>
      <c r="C1024" s="97" t="s">
        <v>93</v>
      </c>
      <c r="D1024" s="96" t="s">
        <v>222</v>
      </c>
      <c r="E1024" s="96" t="s">
        <v>136</v>
      </c>
      <c r="F1024" s="96" t="s">
        <v>146</v>
      </c>
      <c r="G1024" s="96" t="s">
        <v>273</v>
      </c>
      <c r="H1024" s="96"/>
      <c r="I1024" s="74">
        <f aca="true" t="shared" si="493" ref="I1024:N1024">I1025</f>
        <v>1850</v>
      </c>
      <c r="J1024" s="74">
        <f t="shared" si="493"/>
        <v>0</v>
      </c>
      <c r="K1024" s="74">
        <f t="shared" si="493"/>
        <v>1850</v>
      </c>
      <c r="L1024" s="74">
        <f t="shared" si="493"/>
        <v>0</v>
      </c>
      <c r="M1024" s="74">
        <f t="shared" si="493"/>
        <v>1850</v>
      </c>
      <c r="N1024" s="74">
        <f t="shared" si="493"/>
        <v>0</v>
      </c>
    </row>
    <row r="1025" spans="1:14" ht="30">
      <c r="A1025" s="106" t="s">
        <v>675</v>
      </c>
      <c r="B1025" s="261" t="s">
        <v>31</v>
      </c>
      <c r="C1025" s="97" t="s">
        <v>93</v>
      </c>
      <c r="D1025" s="96" t="s">
        <v>222</v>
      </c>
      <c r="E1025" s="96" t="s">
        <v>136</v>
      </c>
      <c r="F1025" s="96" t="s">
        <v>146</v>
      </c>
      <c r="G1025" s="96" t="s">
        <v>273</v>
      </c>
      <c r="H1025" s="96" t="s">
        <v>676</v>
      </c>
      <c r="I1025" s="74">
        <v>1850</v>
      </c>
      <c r="J1025" s="74"/>
      <c r="K1025" s="74">
        <v>1850</v>
      </c>
      <c r="L1025" s="74"/>
      <c r="M1025" s="74">
        <v>1850</v>
      </c>
      <c r="N1025" s="74"/>
    </row>
    <row r="1026" spans="1:14" ht="15">
      <c r="A1026" s="108" t="s">
        <v>491</v>
      </c>
      <c r="B1026" s="261" t="s">
        <v>31</v>
      </c>
      <c r="C1026" s="97" t="s">
        <v>93</v>
      </c>
      <c r="D1026" s="96" t="s">
        <v>222</v>
      </c>
      <c r="E1026" s="96" t="s">
        <v>136</v>
      </c>
      <c r="F1026" s="96" t="s">
        <v>146</v>
      </c>
      <c r="G1026" s="96" t="s">
        <v>275</v>
      </c>
      <c r="H1026" s="96"/>
      <c r="I1026" s="74">
        <f aca="true" t="shared" si="494" ref="I1026:N1026">I1027</f>
        <v>300</v>
      </c>
      <c r="J1026" s="74">
        <f t="shared" si="494"/>
        <v>0</v>
      </c>
      <c r="K1026" s="74">
        <f t="shared" si="494"/>
        <v>300</v>
      </c>
      <c r="L1026" s="74">
        <f t="shared" si="494"/>
        <v>0</v>
      </c>
      <c r="M1026" s="74">
        <f t="shared" si="494"/>
        <v>300</v>
      </c>
      <c r="N1026" s="74">
        <f t="shared" si="494"/>
        <v>0</v>
      </c>
    </row>
    <row r="1027" spans="1:14" ht="30">
      <c r="A1027" s="106" t="s">
        <v>675</v>
      </c>
      <c r="B1027" s="261" t="s">
        <v>31</v>
      </c>
      <c r="C1027" s="97" t="s">
        <v>93</v>
      </c>
      <c r="D1027" s="96" t="s">
        <v>222</v>
      </c>
      <c r="E1027" s="96" t="s">
        <v>136</v>
      </c>
      <c r="F1027" s="96" t="s">
        <v>146</v>
      </c>
      <c r="G1027" s="96" t="s">
        <v>275</v>
      </c>
      <c r="H1027" s="96" t="s">
        <v>676</v>
      </c>
      <c r="I1027" s="74">
        <v>300</v>
      </c>
      <c r="J1027" s="74"/>
      <c r="K1027" s="74">
        <v>300</v>
      </c>
      <c r="L1027" s="74"/>
      <c r="M1027" s="74">
        <v>300</v>
      </c>
      <c r="N1027" s="74"/>
    </row>
    <row r="1028" spans="1:14" ht="15">
      <c r="A1028" s="106" t="s">
        <v>1322</v>
      </c>
      <c r="B1028" s="261" t="s">
        <v>31</v>
      </c>
      <c r="C1028" s="97" t="s">
        <v>93</v>
      </c>
      <c r="D1028" s="97" t="s">
        <v>222</v>
      </c>
      <c r="E1028" s="96" t="s">
        <v>136</v>
      </c>
      <c r="F1028" s="97" t="s">
        <v>146</v>
      </c>
      <c r="G1028" s="97" t="s">
        <v>860</v>
      </c>
      <c r="H1028" s="96"/>
      <c r="I1028" s="74">
        <f aca="true" t="shared" si="495" ref="I1028:N1028">I1029</f>
        <v>12</v>
      </c>
      <c r="J1028" s="74">
        <f t="shared" si="495"/>
        <v>10.8</v>
      </c>
      <c r="K1028" s="74">
        <f t="shared" si="495"/>
        <v>12</v>
      </c>
      <c r="L1028" s="74">
        <f t="shared" si="495"/>
        <v>10.8</v>
      </c>
      <c r="M1028" s="74">
        <f t="shared" si="495"/>
        <v>12</v>
      </c>
      <c r="N1028" s="74">
        <f t="shared" si="495"/>
        <v>10.8</v>
      </c>
    </row>
    <row r="1029" spans="1:14" ht="30">
      <c r="A1029" s="106" t="s">
        <v>675</v>
      </c>
      <c r="B1029" s="261" t="s">
        <v>31</v>
      </c>
      <c r="C1029" s="97" t="s">
        <v>93</v>
      </c>
      <c r="D1029" s="97" t="s">
        <v>222</v>
      </c>
      <c r="E1029" s="96" t="s">
        <v>136</v>
      </c>
      <c r="F1029" s="97" t="s">
        <v>146</v>
      </c>
      <c r="G1029" s="97" t="s">
        <v>860</v>
      </c>
      <c r="H1029" s="96" t="s">
        <v>676</v>
      </c>
      <c r="I1029" s="74">
        <f>10.8+1.2</f>
        <v>12</v>
      </c>
      <c r="J1029" s="74">
        <v>10.8</v>
      </c>
      <c r="K1029" s="74">
        <f>10.8+1.2</f>
        <v>12</v>
      </c>
      <c r="L1029" s="74">
        <v>10.8</v>
      </c>
      <c r="M1029" s="74">
        <f>10.8+1.2</f>
        <v>12</v>
      </c>
      <c r="N1029" s="74">
        <v>10.8</v>
      </c>
    </row>
    <row r="1030" spans="1:14" ht="33" customHeight="1">
      <c r="A1030" s="106" t="s">
        <v>697</v>
      </c>
      <c r="B1030" s="261">
        <v>119</v>
      </c>
      <c r="C1030" s="97" t="s">
        <v>93</v>
      </c>
      <c r="D1030" s="97" t="s">
        <v>222</v>
      </c>
      <c r="E1030" s="97" t="s">
        <v>136</v>
      </c>
      <c r="F1030" s="97" t="s">
        <v>146</v>
      </c>
      <c r="G1030" s="97" t="s">
        <v>861</v>
      </c>
      <c r="H1030" s="96"/>
      <c r="I1030" s="74">
        <f aca="true" t="shared" si="496" ref="I1030:N1030">I1031</f>
        <v>7241.9</v>
      </c>
      <c r="J1030" s="74">
        <f t="shared" si="496"/>
        <v>6517.7</v>
      </c>
      <c r="K1030" s="74">
        <f t="shared" si="496"/>
        <v>7241.9</v>
      </c>
      <c r="L1030" s="74">
        <f t="shared" si="496"/>
        <v>6517.7</v>
      </c>
      <c r="M1030" s="74">
        <f t="shared" si="496"/>
        <v>7241.9</v>
      </c>
      <c r="N1030" s="74">
        <f t="shared" si="496"/>
        <v>6517.7</v>
      </c>
    </row>
    <row r="1031" spans="1:14" ht="30">
      <c r="A1031" s="106" t="s">
        <v>675</v>
      </c>
      <c r="B1031" s="261">
        <v>119</v>
      </c>
      <c r="C1031" s="97" t="s">
        <v>93</v>
      </c>
      <c r="D1031" s="97" t="s">
        <v>222</v>
      </c>
      <c r="E1031" s="97" t="s">
        <v>136</v>
      </c>
      <c r="F1031" s="97" t="s">
        <v>146</v>
      </c>
      <c r="G1031" s="97" t="s">
        <v>861</v>
      </c>
      <c r="H1031" s="96" t="s">
        <v>676</v>
      </c>
      <c r="I1031" s="74">
        <f>6517.7+724.2</f>
        <v>7241.9</v>
      </c>
      <c r="J1031" s="74">
        <v>6517.7</v>
      </c>
      <c r="K1031" s="74">
        <f>6517.7+724.2</f>
        <v>7241.9</v>
      </c>
      <c r="L1031" s="74">
        <v>6517.7</v>
      </c>
      <c r="M1031" s="74">
        <f>6517.7+724.2</f>
        <v>7241.9</v>
      </c>
      <c r="N1031" s="74">
        <v>6517.7</v>
      </c>
    </row>
    <row r="1032" spans="1:14" s="266" customFormat="1" ht="14.25">
      <c r="A1032" s="124" t="s">
        <v>94</v>
      </c>
      <c r="B1032" s="258" t="s">
        <v>31</v>
      </c>
      <c r="C1032" s="93" t="s">
        <v>95</v>
      </c>
      <c r="D1032" s="93"/>
      <c r="E1032" s="93"/>
      <c r="F1032" s="93"/>
      <c r="G1032" s="93"/>
      <c r="H1032" s="67"/>
      <c r="I1032" s="36">
        <f aca="true" t="shared" si="497" ref="I1032:N1032">I1033+I1062</f>
        <v>20745</v>
      </c>
      <c r="J1032" s="36">
        <f t="shared" si="497"/>
        <v>0</v>
      </c>
      <c r="K1032" s="36">
        <f t="shared" si="497"/>
        <v>21554</v>
      </c>
      <c r="L1032" s="36">
        <f t="shared" si="497"/>
        <v>0</v>
      </c>
      <c r="M1032" s="36">
        <f t="shared" si="497"/>
        <v>22398</v>
      </c>
      <c r="N1032" s="36">
        <f t="shared" si="497"/>
        <v>0</v>
      </c>
    </row>
    <row r="1033" spans="1:14" ht="33.75" customHeight="1">
      <c r="A1033" s="124" t="s">
        <v>221</v>
      </c>
      <c r="B1033" s="258" t="s">
        <v>31</v>
      </c>
      <c r="C1033" s="93" t="s">
        <v>95</v>
      </c>
      <c r="D1033" s="93" t="s">
        <v>222</v>
      </c>
      <c r="E1033" s="93" t="s">
        <v>147</v>
      </c>
      <c r="F1033" s="93" t="s">
        <v>148</v>
      </c>
      <c r="G1033" s="93" t="s">
        <v>149</v>
      </c>
      <c r="H1033" s="67"/>
      <c r="I1033" s="36">
        <f aca="true" t="shared" si="498" ref="I1033:N1033">I1034+I1038+I1042+I1046+I1054</f>
        <v>360</v>
      </c>
      <c r="J1033" s="36">
        <f t="shared" si="498"/>
        <v>0</v>
      </c>
      <c r="K1033" s="36">
        <f t="shared" si="498"/>
        <v>360</v>
      </c>
      <c r="L1033" s="36">
        <f t="shared" si="498"/>
        <v>0</v>
      </c>
      <c r="M1033" s="36">
        <f t="shared" si="498"/>
        <v>360</v>
      </c>
      <c r="N1033" s="36">
        <f t="shared" si="498"/>
        <v>0</v>
      </c>
    </row>
    <row r="1034" spans="1:14" ht="42.75" hidden="1">
      <c r="A1034" s="124" t="s">
        <v>466</v>
      </c>
      <c r="B1034" s="258" t="s">
        <v>31</v>
      </c>
      <c r="C1034" s="93" t="s">
        <v>95</v>
      </c>
      <c r="D1034" s="67" t="s">
        <v>222</v>
      </c>
      <c r="E1034" s="67" t="s">
        <v>131</v>
      </c>
      <c r="F1034" s="67" t="s">
        <v>148</v>
      </c>
      <c r="G1034" s="67" t="s">
        <v>149</v>
      </c>
      <c r="H1034" s="67"/>
      <c r="I1034" s="36">
        <f aca="true" t="shared" si="499" ref="I1034:N1036">I1035</f>
        <v>0</v>
      </c>
      <c r="J1034" s="36">
        <f t="shared" si="499"/>
        <v>0</v>
      </c>
      <c r="K1034" s="36">
        <f t="shared" si="499"/>
        <v>0</v>
      </c>
      <c r="L1034" s="36">
        <f t="shared" si="499"/>
        <v>0</v>
      </c>
      <c r="M1034" s="36">
        <f t="shared" si="499"/>
        <v>0</v>
      </c>
      <c r="N1034" s="36">
        <f t="shared" si="499"/>
        <v>0</v>
      </c>
    </row>
    <row r="1035" spans="1:14" ht="28.5" hidden="1">
      <c r="A1035" s="124" t="s">
        <v>251</v>
      </c>
      <c r="B1035" s="258" t="s">
        <v>31</v>
      </c>
      <c r="C1035" s="93" t="s">
        <v>95</v>
      </c>
      <c r="D1035" s="67" t="s">
        <v>222</v>
      </c>
      <c r="E1035" s="67" t="s">
        <v>131</v>
      </c>
      <c r="F1035" s="67" t="s">
        <v>173</v>
      </c>
      <c r="G1035" s="67" t="s">
        <v>149</v>
      </c>
      <c r="H1035" s="67"/>
      <c r="I1035" s="36">
        <f t="shared" si="499"/>
        <v>0</v>
      </c>
      <c r="J1035" s="36">
        <f t="shared" si="499"/>
        <v>0</v>
      </c>
      <c r="K1035" s="36">
        <f t="shared" si="499"/>
        <v>0</v>
      </c>
      <c r="L1035" s="36">
        <f t="shared" si="499"/>
        <v>0</v>
      </c>
      <c r="M1035" s="36">
        <f t="shared" si="499"/>
        <v>0</v>
      </c>
      <c r="N1035" s="36">
        <f t="shared" si="499"/>
        <v>0</v>
      </c>
    </row>
    <row r="1036" spans="1:14" s="266" customFormat="1" ht="30" hidden="1">
      <c r="A1036" s="106" t="s">
        <v>247</v>
      </c>
      <c r="B1036" s="261" t="s">
        <v>31</v>
      </c>
      <c r="C1036" s="97" t="s">
        <v>95</v>
      </c>
      <c r="D1036" s="96" t="s">
        <v>222</v>
      </c>
      <c r="E1036" s="96" t="s">
        <v>131</v>
      </c>
      <c r="F1036" s="96" t="s">
        <v>173</v>
      </c>
      <c r="G1036" s="96" t="s">
        <v>248</v>
      </c>
      <c r="H1036" s="67"/>
      <c r="I1036" s="74">
        <f t="shared" si="499"/>
        <v>0</v>
      </c>
      <c r="J1036" s="74">
        <f t="shared" si="499"/>
        <v>0</v>
      </c>
      <c r="K1036" s="74">
        <f t="shared" si="499"/>
        <v>0</v>
      </c>
      <c r="L1036" s="74">
        <f t="shared" si="499"/>
        <v>0</v>
      </c>
      <c r="M1036" s="74">
        <f t="shared" si="499"/>
        <v>0</v>
      </c>
      <c r="N1036" s="74">
        <f t="shared" si="499"/>
        <v>0</v>
      </c>
    </row>
    <row r="1037" spans="1:14" s="259" customFormat="1" ht="30" hidden="1">
      <c r="A1037" s="106" t="s">
        <v>675</v>
      </c>
      <c r="B1037" s="261" t="s">
        <v>31</v>
      </c>
      <c r="C1037" s="97" t="s">
        <v>95</v>
      </c>
      <c r="D1037" s="96" t="s">
        <v>222</v>
      </c>
      <c r="E1037" s="96" t="s">
        <v>131</v>
      </c>
      <c r="F1037" s="96" t="s">
        <v>173</v>
      </c>
      <c r="G1037" s="96" t="s">
        <v>248</v>
      </c>
      <c r="H1037" s="96" t="s">
        <v>676</v>
      </c>
      <c r="I1037" s="74"/>
      <c r="J1037" s="74"/>
      <c r="K1037" s="74"/>
      <c r="L1037" s="74"/>
      <c r="M1037" s="74"/>
      <c r="N1037" s="74"/>
    </row>
    <row r="1038" spans="1:14" ht="28.5" hidden="1">
      <c r="A1038" s="124" t="s">
        <v>467</v>
      </c>
      <c r="B1038" s="258" t="s">
        <v>31</v>
      </c>
      <c r="C1038" s="93" t="s">
        <v>95</v>
      </c>
      <c r="D1038" s="67" t="s">
        <v>222</v>
      </c>
      <c r="E1038" s="67" t="s">
        <v>133</v>
      </c>
      <c r="F1038" s="67" t="s">
        <v>148</v>
      </c>
      <c r="G1038" s="67" t="s">
        <v>149</v>
      </c>
      <c r="H1038" s="67"/>
      <c r="I1038" s="36">
        <f aca="true" t="shared" si="500" ref="I1038:N1040">I1039</f>
        <v>0</v>
      </c>
      <c r="J1038" s="36">
        <f t="shared" si="500"/>
        <v>0</v>
      </c>
      <c r="K1038" s="36">
        <f t="shared" si="500"/>
        <v>0</v>
      </c>
      <c r="L1038" s="36">
        <f t="shared" si="500"/>
        <v>0</v>
      </c>
      <c r="M1038" s="36">
        <f t="shared" si="500"/>
        <v>0</v>
      </c>
      <c r="N1038" s="36">
        <f t="shared" si="500"/>
        <v>0</v>
      </c>
    </row>
    <row r="1039" spans="1:14" ht="28.5" hidden="1">
      <c r="A1039" s="124" t="s">
        <v>786</v>
      </c>
      <c r="B1039" s="258" t="s">
        <v>31</v>
      </c>
      <c r="C1039" s="93" t="s">
        <v>95</v>
      </c>
      <c r="D1039" s="67" t="s">
        <v>222</v>
      </c>
      <c r="E1039" s="67" t="s">
        <v>133</v>
      </c>
      <c r="F1039" s="67" t="s">
        <v>159</v>
      </c>
      <c r="G1039" s="67" t="s">
        <v>149</v>
      </c>
      <c r="H1039" s="67"/>
      <c r="I1039" s="36">
        <f t="shared" si="500"/>
        <v>0</v>
      </c>
      <c r="J1039" s="36">
        <f t="shared" si="500"/>
        <v>0</v>
      </c>
      <c r="K1039" s="36">
        <f t="shared" si="500"/>
        <v>0</v>
      </c>
      <c r="L1039" s="36">
        <f t="shared" si="500"/>
        <v>0</v>
      </c>
      <c r="M1039" s="36">
        <f t="shared" si="500"/>
        <v>0</v>
      </c>
      <c r="N1039" s="36">
        <f t="shared" si="500"/>
        <v>0</v>
      </c>
    </row>
    <row r="1040" spans="1:14" s="266" customFormat="1" ht="31.5" customHeight="1" hidden="1">
      <c r="A1040" s="106" t="s">
        <v>260</v>
      </c>
      <c r="B1040" s="261" t="s">
        <v>31</v>
      </c>
      <c r="C1040" s="97" t="s">
        <v>95</v>
      </c>
      <c r="D1040" s="96" t="s">
        <v>222</v>
      </c>
      <c r="E1040" s="96" t="s">
        <v>133</v>
      </c>
      <c r="F1040" s="96" t="s">
        <v>159</v>
      </c>
      <c r="G1040" s="96" t="s">
        <v>261</v>
      </c>
      <c r="H1040" s="67"/>
      <c r="I1040" s="74">
        <f t="shared" si="500"/>
        <v>0</v>
      </c>
      <c r="J1040" s="74">
        <f t="shared" si="500"/>
        <v>0</v>
      </c>
      <c r="K1040" s="74">
        <f t="shared" si="500"/>
        <v>0</v>
      </c>
      <c r="L1040" s="74">
        <f t="shared" si="500"/>
        <v>0</v>
      </c>
      <c r="M1040" s="74">
        <f t="shared" si="500"/>
        <v>0</v>
      </c>
      <c r="N1040" s="74">
        <f t="shared" si="500"/>
        <v>0</v>
      </c>
    </row>
    <row r="1041" spans="1:14" ht="30" hidden="1">
      <c r="A1041" s="106" t="s">
        <v>675</v>
      </c>
      <c r="B1041" s="261" t="s">
        <v>31</v>
      </c>
      <c r="C1041" s="97" t="s">
        <v>95</v>
      </c>
      <c r="D1041" s="96" t="s">
        <v>222</v>
      </c>
      <c r="E1041" s="96" t="s">
        <v>133</v>
      </c>
      <c r="F1041" s="96" t="s">
        <v>159</v>
      </c>
      <c r="G1041" s="96" t="s">
        <v>261</v>
      </c>
      <c r="H1041" s="96" t="s">
        <v>676</v>
      </c>
      <c r="I1041" s="265"/>
      <c r="J1041" s="265"/>
      <c r="K1041" s="74"/>
      <c r="L1041" s="74"/>
      <c r="M1041" s="74"/>
      <c r="N1041" s="74"/>
    </row>
    <row r="1042" spans="1:14" ht="28.5" hidden="1">
      <c r="A1042" s="121" t="s">
        <v>264</v>
      </c>
      <c r="B1042" s="258" t="s">
        <v>31</v>
      </c>
      <c r="C1042" s="93" t="s">
        <v>95</v>
      </c>
      <c r="D1042" s="67" t="s">
        <v>222</v>
      </c>
      <c r="E1042" s="67" t="s">
        <v>134</v>
      </c>
      <c r="F1042" s="67" t="s">
        <v>148</v>
      </c>
      <c r="G1042" s="67" t="s">
        <v>149</v>
      </c>
      <c r="H1042" s="67"/>
      <c r="I1042" s="36">
        <f aca="true" t="shared" si="501" ref="I1042:N1043">I1043</f>
        <v>0</v>
      </c>
      <c r="J1042" s="36">
        <f t="shared" si="501"/>
        <v>0</v>
      </c>
      <c r="K1042" s="36">
        <f t="shared" si="501"/>
        <v>0</v>
      </c>
      <c r="L1042" s="36">
        <f t="shared" si="501"/>
        <v>0</v>
      </c>
      <c r="M1042" s="36">
        <f t="shared" si="501"/>
        <v>0</v>
      </c>
      <c r="N1042" s="36">
        <f t="shared" si="501"/>
        <v>0</v>
      </c>
    </row>
    <row r="1043" spans="1:14" ht="33.75" customHeight="1" hidden="1">
      <c r="A1043" s="122" t="s">
        <v>265</v>
      </c>
      <c r="B1043" s="258" t="s">
        <v>31</v>
      </c>
      <c r="C1043" s="93" t="s">
        <v>95</v>
      </c>
      <c r="D1043" s="67" t="s">
        <v>222</v>
      </c>
      <c r="E1043" s="67" t="s">
        <v>134</v>
      </c>
      <c r="F1043" s="67" t="s">
        <v>146</v>
      </c>
      <c r="G1043" s="67" t="s">
        <v>149</v>
      </c>
      <c r="H1043" s="67"/>
      <c r="I1043" s="36">
        <f>I1044</f>
        <v>0</v>
      </c>
      <c r="J1043" s="36">
        <f t="shared" si="501"/>
        <v>0</v>
      </c>
      <c r="K1043" s="36">
        <f t="shared" si="501"/>
        <v>0</v>
      </c>
      <c r="L1043" s="36">
        <f t="shared" si="501"/>
        <v>0</v>
      </c>
      <c r="M1043" s="36">
        <f t="shared" si="501"/>
        <v>0</v>
      </c>
      <c r="N1043" s="36">
        <f t="shared" si="501"/>
        <v>0</v>
      </c>
    </row>
    <row r="1044" spans="1:14" ht="30" hidden="1">
      <c r="A1044" s="22" t="s">
        <v>757</v>
      </c>
      <c r="B1044" s="261">
        <v>119</v>
      </c>
      <c r="C1044" s="97" t="s">
        <v>95</v>
      </c>
      <c r="D1044" s="96" t="s">
        <v>222</v>
      </c>
      <c r="E1044" s="96" t="s">
        <v>134</v>
      </c>
      <c r="F1044" s="96" t="s">
        <v>146</v>
      </c>
      <c r="G1044" s="96" t="s">
        <v>799</v>
      </c>
      <c r="H1044" s="96"/>
      <c r="I1044" s="74">
        <f aca="true" t="shared" si="502" ref="I1044:N1044">I1045</f>
        <v>0</v>
      </c>
      <c r="J1044" s="74">
        <f t="shared" si="502"/>
        <v>0</v>
      </c>
      <c r="K1044" s="74">
        <f t="shared" si="502"/>
        <v>0</v>
      </c>
      <c r="L1044" s="74">
        <f t="shared" si="502"/>
        <v>0</v>
      </c>
      <c r="M1044" s="74">
        <f t="shared" si="502"/>
        <v>0</v>
      </c>
      <c r="N1044" s="74">
        <f t="shared" si="502"/>
        <v>0</v>
      </c>
    </row>
    <row r="1045" spans="1:14" ht="30" hidden="1">
      <c r="A1045" s="106" t="s">
        <v>675</v>
      </c>
      <c r="B1045" s="261">
        <v>119</v>
      </c>
      <c r="C1045" s="97" t="s">
        <v>95</v>
      </c>
      <c r="D1045" s="96" t="s">
        <v>222</v>
      </c>
      <c r="E1045" s="96" t="s">
        <v>134</v>
      </c>
      <c r="F1045" s="96" t="s">
        <v>146</v>
      </c>
      <c r="G1045" s="96" t="s">
        <v>799</v>
      </c>
      <c r="H1045" s="96" t="s">
        <v>676</v>
      </c>
      <c r="I1045" s="74"/>
      <c r="J1045" s="74"/>
      <c r="K1045" s="74"/>
      <c r="L1045" s="74"/>
      <c r="M1045" s="74"/>
      <c r="N1045" s="74"/>
    </row>
    <row r="1046" spans="1:14" ht="42.75" hidden="1">
      <c r="A1046" s="121" t="s">
        <v>268</v>
      </c>
      <c r="B1046" s="258" t="s">
        <v>31</v>
      </c>
      <c r="C1046" s="93" t="s">
        <v>95</v>
      </c>
      <c r="D1046" s="67" t="s">
        <v>222</v>
      </c>
      <c r="E1046" s="67" t="s">
        <v>136</v>
      </c>
      <c r="F1046" s="67" t="s">
        <v>148</v>
      </c>
      <c r="G1046" s="67" t="s">
        <v>149</v>
      </c>
      <c r="H1046" s="67"/>
      <c r="I1046" s="36">
        <f aca="true" t="shared" si="503" ref="I1046:N1046">I1047</f>
        <v>0</v>
      </c>
      <c r="J1046" s="36">
        <f t="shared" si="503"/>
        <v>0</v>
      </c>
      <c r="K1046" s="36">
        <f t="shared" si="503"/>
        <v>0</v>
      </c>
      <c r="L1046" s="36">
        <f t="shared" si="503"/>
        <v>0</v>
      </c>
      <c r="M1046" s="36">
        <f t="shared" si="503"/>
        <v>0</v>
      </c>
      <c r="N1046" s="36">
        <f t="shared" si="503"/>
        <v>0</v>
      </c>
    </row>
    <row r="1047" spans="1:14" s="259" customFormat="1" ht="28.5" hidden="1">
      <c r="A1047" s="122" t="s">
        <v>269</v>
      </c>
      <c r="B1047" s="258" t="s">
        <v>31</v>
      </c>
      <c r="C1047" s="93" t="s">
        <v>95</v>
      </c>
      <c r="D1047" s="67" t="s">
        <v>222</v>
      </c>
      <c r="E1047" s="67" t="s">
        <v>136</v>
      </c>
      <c r="F1047" s="67" t="s">
        <v>146</v>
      </c>
      <c r="G1047" s="67" t="s">
        <v>149</v>
      </c>
      <c r="H1047" s="67"/>
      <c r="I1047" s="36">
        <f aca="true" t="shared" si="504" ref="I1047:N1047">I1048+I1050+I1052</f>
        <v>0</v>
      </c>
      <c r="J1047" s="36">
        <f t="shared" si="504"/>
        <v>0</v>
      </c>
      <c r="K1047" s="36">
        <f t="shared" si="504"/>
        <v>0</v>
      </c>
      <c r="L1047" s="36">
        <f t="shared" si="504"/>
        <v>0</v>
      </c>
      <c r="M1047" s="36">
        <f t="shared" si="504"/>
        <v>0</v>
      </c>
      <c r="N1047" s="36">
        <f t="shared" si="504"/>
        <v>0</v>
      </c>
    </row>
    <row r="1048" spans="1:14" ht="30" hidden="1">
      <c r="A1048" s="108" t="s">
        <v>270</v>
      </c>
      <c r="B1048" s="261" t="s">
        <v>31</v>
      </c>
      <c r="C1048" s="97" t="s">
        <v>95</v>
      </c>
      <c r="D1048" s="96" t="s">
        <v>222</v>
      </c>
      <c r="E1048" s="96" t="s">
        <v>136</v>
      </c>
      <c r="F1048" s="96" t="s">
        <v>146</v>
      </c>
      <c r="G1048" s="96" t="s">
        <v>271</v>
      </c>
      <c r="H1048" s="96"/>
      <c r="I1048" s="74">
        <f aca="true" t="shared" si="505" ref="I1048:N1048">I1049</f>
        <v>0</v>
      </c>
      <c r="J1048" s="74">
        <f t="shared" si="505"/>
        <v>0</v>
      </c>
      <c r="K1048" s="74">
        <f t="shared" si="505"/>
        <v>0</v>
      </c>
      <c r="L1048" s="74">
        <f t="shared" si="505"/>
        <v>0</v>
      </c>
      <c r="M1048" s="74">
        <f t="shared" si="505"/>
        <v>0</v>
      </c>
      <c r="N1048" s="74">
        <f t="shared" si="505"/>
        <v>0</v>
      </c>
    </row>
    <row r="1049" spans="1:14" ht="30" hidden="1">
      <c r="A1049" s="106" t="s">
        <v>675</v>
      </c>
      <c r="B1049" s="261" t="s">
        <v>31</v>
      </c>
      <c r="C1049" s="97" t="s">
        <v>95</v>
      </c>
      <c r="D1049" s="96" t="s">
        <v>222</v>
      </c>
      <c r="E1049" s="96" t="s">
        <v>136</v>
      </c>
      <c r="F1049" s="96" t="s">
        <v>146</v>
      </c>
      <c r="G1049" s="96" t="s">
        <v>271</v>
      </c>
      <c r="H1049" s="96" t="s">
        <v>676</v>
      </c>
      <c r="I1049" s="116"/>
      <c r="J1049" s="116"/>
      <c r="K1049" s="74"/>
      <c r="L1049" s="74"/>
      <c r="M1049" s="74"/>
      <c r="N1049" s="74"/>
    </row>
    <row r="1050" spans="1:14" ht="15" hidden="1">
      <c r="A1050" s="108" t="s">
        <v>490</v>
      </c>
      <c r="B1050" s="261" t="s">
        <v>31</v>
      </c>
      <c r="C1050" s="97" t="s">
        <v>95</v>
      </c>
      <c r="D1050" s="96" t="s">
        <v>222</v>
      </c>
      <c r="E1050" s="96" t="s">
        <v>136</v>
      </c>
      <c r="F1050" s="96" t="s">
        <v>146</v>
      </c>
      <c r="G1050" s="96" t="s">
        <v>273</v>
      </c>
      <c r="H1050" s="96"/>
      <c r="I1050" s="74">
        <f aca="true" t="shared" si="506" ref="I1050:N1050">I1051</f>
        <v>0</v>
      </c>
      <c r="J1050" s="74">
        <f t="shared" si="506"/>
        <v>0</v>
      </c>
      <c r="K1050" s="74">
        <f t="shared" si="506"/>
        <v>0</v>
      </c>
      <c r="L1050" s="74">
        <f t="shared" si="506"/>
        <v>0</v>
      </c>
      <c r="M1050" s="74">
        <f t="shared" si="506"/>
        <v>0</v>
      </c>
      <c r="N1050" s="74">
        <f t="shared" si="506"/>
        <v>0</v>
      </c>
    </row>
    <row r="1051" spans="1:14" ht="30" hidden="1">
      <c r="A1051" s="106" t="s">
        <v>675</v>
      </c>
      <c r="B1051" s="261" t="s">
        <v>31</v>
      </c>
      <c r="C1051" s="97" t="s">
        <v>95</v>
      </c>
      <c r="D1051" s="96" t="s">
        <v>222</v>
      </c>
      <c r="E1051" s="96" t="s">
        <v>136</v>
      </c>
      <c r="F1051" s="96" t="s">
        <v>146</v>
      </c>
      <c r="G1051" s="96" t="s">
        <v>273</v>
      </c>
      <c r="H1051" s="96" t="s">
        <v>676</v>
      </c>
      <c r="I1051" s="249"/>
      <c r="J1051" s="249"/>
      <c r="K1051" s="74"/>
      <c r="L1051" s="74"/>
      <c r="M1051" s="74"/>
      <c r="N1051" s="74"/>
    </row>
    <row r="1052" spans="1:14" ht="15" hidden="1">
      <c r="A1052" s="108" t="s">
        <v>491</v>
      </c>
      <c r="B1052" s="261" t="s">
        <v>31</v>
      </c>
      <c r="C1052" s="97" t="s">
        <v>95</v>
      </c>
      <c r="D1052" s="96" t="s">
        <v>222</v>
      </c>
      <c r="E1052" s="96" t="s">
        <v>136</v>
      </c>
      <c r="F1052" s="96" t="s">
        <v>146</v>
      </c>
      <c r="G1052" s="96" t="s">
        <v>275</v>
      </c>
      <c r="H1052" s="96"/>
      <c r="I1052" s="74">
        <f aca="true" t="shared" si="507" ref="I1052:N1052">I1053</f>
        <v>0</v>
      </c>
      <c r="J1052" s="74">
        <f t="shared" si="507"/>
        <v>0</v>
      </c>
      <c r="K1052" s="74">
        <f t="shared" si="507"/>
        <v>0</v>
      </c>
      <c r="L1052" s="74">
        <f t="shared" si="507"/>
        <v>0</v>
      </c>
      <c r="M1052" s="74">
        <f t="shared" si="507"/>
        <v>0</v>
      </c>
      <c r="N1052" s="74">
        <f t="shared" si="507"/>
        <v>0</v>
      </c>
    </row>
    <row r="1053" spans="1:14" ht="30" hidden="1">
      <c r="A1053" s="106" t="s">
        <v>675</v>
      </c>
      <c r="B1053" s="261" t="s">
        <v>31</v>
      </c>
      <c r="C1053" s="97" t="s">
        <v>95</v>
      </c>
      <c r="D1053" s="96" t="s">
        <v>222</v>
      </c>
      <c r="E1053" s="96" t="s">
        <v>136</v>
      </c>
      <c r="F1053" s="96" t="s">
        <v>146</v>
      </c>
      <c r="G1053" s="96" t="s">
        <v>275</v>
      </c>
      <c r="H1053" s="96" t="s">
        <v>676</v>
      </c>
      <c r="I1053" s="249"/>
      <c r="J1053" s="249"/>
      <c r="K1053" s="74"/>
      <c r="L1053" s="74"/>
      <c r="M1053" s="74"/>
      <c r="N1053" s="74"/>
    </row>
    <row r="1054" spans="1:14" ht="42.75">
      <c r="A1054" s="121" t="s">
        <v>276</v>
      </c>
      <c r="B1054" s="258" t="s">
        <v>31</v>
      </c>
      <c r="C1054" s="93" t="s">
        <v>95</v>
      </c>
      <c r="D1054" s="67" t="s">
        <v>222</v>
      </c>
      <c r="E1054" s="67" t="s">
        <v>249</v>
      </c>
      <c r="F1054" s="67" t="s">
        <v>148</v>
      </c>
      <c r="G1054" s="67" t="s">
        <v>149</v>
      </c>
      <c r="H1054" s="67"/>
      <c r="I1054" s="36">
        <f aca="true" t="shared" si="508" ref="I1054:N1054">I1055</f>
        <v>360</v>
      </c>
      <c r="J1054" s="36">
        <f t="shared" si="508"/>
        <v>0</v>
      </c>
      <c r="K1054" s="36">
        <f t="shared" si="508"/>
        <v>360</v>
      </c>
      <c r="L1054" s="36">
        <f t="shared" si="508"/>
        <v>0</v>
      </c>
      <c r="M1054" s="36">
        <f t="shared" si="508"/>
        <v>360</v>
      </c>
      <c r="N1054" s="36">
        <f t="shared" si="508"/>
        <v>0</v>
      </c>
    </row>
    <row r="1055" spans="1:14" s="266" customFormat="1" ht="28.5">
      <c r="A1055" s="122" t="s">
        <v>278</v>
      </c>
      <c r="B1055" s="258" t="s">
        <v>31</v>
      </c>
      <c r="C1055" s="93" t="s">
        <v>95</v>
      </c>
      <c r="D1055" s="93" t="s">
        <v>222</v>
      </c>
      <c r="E1055" s="93" t="s">
        <v>249</v>
      </c>
      <c r="F1055" s="67" t="s">
        <v>146</v>
      </c>
      <c r="G1055" s="67" t="s">
        <v>149</v>
      </c>
      <c r="H1055" s="67"/>
      <c r="I1055" s="36">
        <f aca="true" t="shared" si="509" ref="I1055:N1055">I1056+I1059</f>
        <v>360</v>
      </c>
      <c r="J1055" s="36">
        <f t="shared" si="509"/>
        <v>0</v>
      </c>
      <c r="K1055" s="36">
        <f t="shared" si="509"/>
        <v>360</v>
      </c>
      <c r="L1055" s="36">
        <f t="shared" si="509"/>
        <v>0</v>
      </c>
      <c r="M1055" s="36">
        <f t="shared" si="509"/>
        <v>360</v>
      </c>
      <c r="N1055" s="36">
        <f t="shared" si="509"/>
        <v>0</v>
      </c>
    </row>
    <row r="1056" spans="1:14" ht="15">
      <c r="A1056" s="108" t="s">
        <v>279</v>
      </c>
      <c r="B1056" s="261" t="s">
        <v>31</v>
      </c>
      <c r="C1056" s="97" t="s">
        <v>95</v>
      </c>
      <c r="D1056" s="97" t="s">
        <v>222</v>
      </c>
      <c r="E1056" s="97" t="s">
        <v>249</v>
      </c>
      <c r="F1056" s="96" t="s">
        <v>146</v>
      </c>
      <c r="G1056" s="97" t="s">
        <v>280</v>
      </c>
      <c r="H1056" s="96"/>
      <c r="I1056" s="74">
        <f>I1057+I1058</f>
        <v>360</v>
      </c>
      <c r="J1056" s="74">
        <f>J1057+J1058</f>
        <v>0</v>
      </c>
      <c r="K1056" s="74">
        <f>K1057+K1058</f>
        <v>360</v>
      </c>
      <c r="L1056" s="74">
        <f>L1057+L1058</f>
        <v>0</v>
      </c>
      <c r="M1056" s="74">
        <f>M1058+M1057</f>
        <v>360</v>
      </c>
      <c r="N1056" s="74">
        <f>N1058+N1057</f>
        <v>0</v>
      </c>
    </row>
    <row r="1057" spans="1:14" ht="30" hidden="1">
      <c r="A1057" s="108" t="s">
        <v>670</v>
      </c>
      <c r="B1057" s="261" t="s">
        <v>31</v>
      </c>
      <c r="C1057" s="97" t="s">
        <v>95</v>
      </c>
      <c r="D1057" s="97" t="s">
        <v>222</v>
      </c>
      <c r="E1057" s="97" t="s">
        <v>249</v>
      </c>
      <c r="F1057" s="96" t="s">
        <v>146</v>
      </c>
      <c r="G1057" s="97" t="s">
        <v>280</v>
      </c>
      <c r="H1057" s="96" t="s">
        <v>669</v>
      </c>
      <c r="I1057" s="74"/>
      <c r="J1057" s="74"/>
      <c r="K1057" s="74"/>
      <c r="L1057" s="74"/>
      <c r="M1057" s="74"/>
      <c r="N1057" s="74"/>
    </row>
    <row r="1058" spans="1:14" ht="30">
      <c r="A1058" s="106" t="s">
        <v>675</v>
      </c>
      <c r="B1058" s="261" t="s">
        <v>31</v>
      </c>
      <c r="C1058" s="97" t="s">
        <v>95</v>
      </c>
      <c r="D1058" s="97" t="s">
        <v>222</v>
      </c>
      <c r="E1058" s="97" t="s">
        <v>249</v>
      </c>
      <c r="F1058" s="96" t="s">
        <v>146</v>
      </c>
      <c r="G1058" s="97" t="s">
        <v>280</v>
      </c>
      <c r="H1058" s="96" t="s">
        <v>676</v>
      </c>
      <c r="I1058" s="74">
        <v>360</v>
      </c>
      <c r="J1058" s="74"/>
      <c r="K1058" s="74">
        <v>360</v>
      </c>
      <c r="L1058" s="74"/>
      <c r="M1058" s="74">
        <v>360</v>
      </c>
      <c r="N1058" s="74"/>
    </row>
    <row r="1059" spans="1:14" ht="30" hidden="1">
      <c r="A1059" s="106" t="s">
        <v>863</v>
      </c>
      <c r="B1059" s="261" t="s">
        <v>31</v>
      </c>
      <c r="C1059" s="97" t="s">
        <v>95</v>
      </c>
      <c r="D1059" s="97" t="s">
        <v>222</v>
      </c>
      <c r="E1059" s="97" t="s">
        <v>249</v>
      </c>
      <c r="F1059" s="96" t="s">
        <v>146</v>
      </c>
      <c r="G1059" s="97" t="s">
        <v>854</v>
      </c>
      <c r="H1059" s="96"/>
      <c r="I1059" s="74">
        <f aca="true" t="shared" si="510" ref="I1059:N1059">I1061+I1060</f>
        <v>0</v>
      </c>
      <c r="J1059" s="74">
        <f t="shared" si="510"/>
        <v>0</v>
      </c>
      <c r="K1059" s="74">
        <f t="shared" si="510"/>
        <v>0</v>
      </c>
      <c r="L1059" s="74">
        <f t="shared" si="510"/>
        <v>0</v>
      </c>
      <c r="M1059" s="74">
        <f t="shared" si="510"/>
        <v>0</v>
      </c>
      <c r="N1059" s="74">
        <f t="shared" si="510"/>
        <v>0</v>
      </c>
    </row>
    <row r="1060" spans="1:14" ht="30" hidden="1">
      <c r="A1060" s="106" t="s">
        <v>670</v>
      </c>
      <c r="B1060" s="261" t="s">
        <v>31</v>
      </c>
      <c r="C1060" s="97" t="s">
        <v>95</v>
      </c>
      <c r="D1060" s="97" t="s">
        <v>222</v>
      </c>
      <c r="E1060" s="97" t="s">
        <v>249</v>
      </c>
      <c r="F1060" s="96" t="s">
        <v>146</v>
      </c>
      <c r="G1060" s="97" t="s">
        <v>854</v>
      </c>
      <c r="H1060" s="96" t="s">
        <v>669</v>
      </c>
      <c r="I1060" s="74"/>
      <c r="J1060" s="74"/>
      <c r="K1060" s="74"/>
      <c r="L1060" s="74"/>
      <c r="M1060" s="74"/>
      <c r="N1060" s="74"/>
    </row>
    <row r="1061" spans="1:14" ht="30" hidden="1">
      <c r="A1061" s="106" t="s">
        <v>675</v>
      </c>
      <c r="B1061" s="261" t="s">
        <v>31</v>
      </c>
      <c r="C1061" s="97" t="s">
        <v>95</v>
      </c>
      <c r="D1061" s="97" t="s">
        <v>222</v>
      </c>
      <c r="E1061" s="97" t="s">
        <v>249</v>
      </c>
      <c r="F1061" s="96" t="s">
        <v>146</v>
      </c>
      <c r="G1061" s="97" t="s">
        <v>854</v>
      </c>
      <c r="H1061" s="96" t="s">
        <v>676</v>
      </c>
      <c r="I1061" s="74">
        <f>360-360</f>
        <v>0</v>
      </c>
      <c r="J1061" s="74"/>
      <c r="K1061" s="74">
        <f>360-360</f>
        <v>0</v>
      </c>
      <c r="L1061" s="74"/>
      <c r="M1061" s="74">
        <f>360-360</f>
        <v>0</v>
      </c>
      <c r="N1061" s="74"/>
    </row>
    <row r="1062" spans="1:14" ht="15">
      <c r="A1062" s="124" t="s">
        <v>419</v>
      </c>
      <c r="B1062" s="258" t="s">
        <v>31</v>
      </c>
      <c r="C1062" s="93" t="s">
        <v>95</v>
      </c>
      <c r="D1062" s="93" t="s">
        <v>420</v>
      </c>
      <c r="E1062" s="93" t="s">
        <v>147</v>
      </c>
      <c r="F1062" s="93" t="s">
        <v>148</v>
      </c>
      <c r="G1062" s="93" t="s">
        <v>149</v>
      </c>
      <c r="H1062" s="92"/>
      <c r="I1062" s="36">
        <f aca="true" t="shared" si="511" ref="I1062:N1063">I1063</f>
        <v>20385</v>
      </c>
      <c r="J1062" s="36">
        <f t="shared" si="511"/>
        <v>0</v>
      </c>
      <c r="K1062" s="36">
        <f t="shared" si="511"/>
        <v>21194</v>
      </c>
      <c r="L1062" s="36">
        <f t="shared" si="511"/>
        <v>0</v>
      </c>
      <c r="M1062" s="36">
        <f t="shared" si="511"/>
        <v>22038</v>
      </c>
      <c r="N1062" s="36">
        <f t="shared" si="511"/>
        <v>0</v>
      </c>
    </row>
    <row r="1063" spans="1:14" ht="15">
      <c r="A1063" s="121" t="s">
        <v>394</v>
      </c>
      <c r="B1063" s="258" t="s">
        <v>31</v>
      </c>
      <c r="C1063" s="93" t="s">
        <v>95</v>
      </c>
      <c r="D1063" s="67" t="s">
        <v>420</v>
      </c>
      <c r="E1063" s="67" t="s">
        <v>325</v>
      </c>
      <c r="F1063" s="67" t="s">
        <v>148</v>
      </c>
      <c r="G1063" s="67" t="s">
        <v>149</v>
      </c>
      <c r="H1063" s="67"/>
      <c r="I1063" s="36">
        <f t="shared" si="511"/>
        <v>20385</v>
      </c>
      <c r="J1063" s="36">
        <f t="shared" si="511"/>
        <v>0</v>
      </c>
      <c r="K1063" s="36">
        <f t="shared" si="511"/>
        <v>21194</v>
      </c>
      <c r="L1063" s="36">
        <f t="shared" si="511"/>
        <v>0</v>
      </c>
      <c r="M1063" s="36">
        <f t="shared" si="511"/>
        <v>22038</v>
      </c>
      <c r="N1063" s="36">
        <f t="shared" si="511"/>
        <v>0</v>
      </c>
    </row>
    <row r="1064" spans="1:14" s="266" customFormat="1" ht="14.25">
      <c r="A1064" s="121" t="s">
        <v>394</v>
      </c>
      <c r="B1064" s="258" t="s">
        <v>31</v>
      </c>
      <c r="C1064" s="93" t="s">
        <v>95</v>
      </c>
      <c r="D1064" s="67" t="s">
        <v>420</v>
      </c>
      <c r="E1064" s="67" t="s">
        <v>325</v>
      </c>
      <c r="F1064" s="67" t="s">
        <v>146</v>
      </c>
      <c r="G1064" s="67" t="s">
        <v>149</v>
      </c>
      <c r="H1064" s="67"/>
      <c r="I1064" s="36">
        <f aca="true" t="shared" si="512" ref="I1064:N1064">I1065+I1069+I1071</f>
        <v>20385</v>
      </c>
      <c r="J1064" s="36">
        <f t="shared" si="512"/>
        <v>0</v>
      </c>
      <c r="K1064" s="36">
        <f t="shared" si="512"/>
        <v>21194</v>
      </c>
      <c r="L1064" s="36">
        <f t="shared" si="512"/>
        <v>0</v>
      </c>
      <c r="M1064" s="36">
        <f t="shared" si="512"/>
        <v>22038</v>
      </c>
      <c r="N1064" s="36">
        <f t="shared" si="512"/>
        <v>0</v>
      </c>
    </row>
    <row r="1065" spans="1:14" ht="15">
      <c r="A1065" s="106" t="s">
        <v>188</v>
      </c>
      <c r="B1065" s="261" t="s">
        <v>31</v>
      </c>
      <c r="C1065" s="97" t="s">
        <v>95</v>
      </c>
      <c r="D1065" s="96" t="s">
        <v>420</v>
      </c>
      <c r="E1065" s="96" t="s">
        <v>325</v>
      </c>
      <c r="F1065" s="96" t="s">
        <v>146</v>
      </c>
      <c r="G1065" s="97" t="s">
        <v>189</v>
      </c>
      <c r="H1065" s="114"/>
      <c r="I1065" s="74">
        <f aca="true" t="shared" si="513" ref="I1065:N1065">I1066+I1067+I1068</f>
        <v>20385</v>
      </c>
      <c r="J1065" s="74">
        <f t="shared" si="513"/>
        <v>0</v>
      </c>
      <c r="K1065" s="74">
        <f t="shared" si="513"/>
        <v>21194</v>
      </c>
      <c r="L1065" s="74">
        <f t="shared" si="513"/>
        <v>0</v>
      </c>
      <c r="M1065" s="74">
        <f t="shared" si="513"/>
        <v>22038</v>
      </c>
      <c r="N1065" s="74">
        <f t="shared" si="513"/>
        <v>0</v>
      </c>
    </row>
    <row r="1066" spans="1:14" ht="60">
      <c r="A1066" s="108" t="s">
        <v>667</v>
      </c>
      <c r="B1066" s="261" t="s">
        <v>31</v>
      </c>
      <c r="C1066" s="97" t="s">
        <v>95</v>
      </c>
      <c r="D1066" s="96" t="s">
        <v>420</v>
      </c>
      <c r="E1066" s="96" t="s">
        <v>325</v>
      </c>
      <c r="F1066" s="96" t="s">
        <v>146</v>
      </c>
      <c r="G1066" s="97" t="s">
        <v>189</v>
      </c>
      <c r="H1066" s="114">
        <v>100</v>
      </c>
      <c r="I1066" s="74">
        <f>15106+500+4562+21</f>
        <v>20189</v>
      </c>
      <c r="J1066" s="74"/>
      <c r="K1066" s="74">
        <f>15712+4745+24+500</f>
        <v>20981</v>
      </c>
      <c r="L1066" s="74"/>
      <c r="M1066" s="74">
        <f>16340+4935+28+500</f>
        <v>21803</v>
      </c>
      <c r="N1066" s="74"/>
    </row>
    <row r="1067" spans="1:14" ht="30">
      <c r="A1067" s="108" t="s">
        <v>670</v>
      </c>
      <c r="B1067" s="261" t="s">
        <v>31</v>
      </c>
      <c r="C1067" s="97" t="s">
        <v>95</v>
      </c>
      <c r="D1067" s="96" t="s">
        <v>420</v>
      </c>
      <c r="E1067" s="96" t="s">
        <v>325</v>
      </c>
      <c r="F1067" s="96" t="s">
        <v>146</v>
      </c>
      <c r="G1067" s="97" t="s">
        <v>189</v>
      </c>
      <c r="H1067" s="114">
        <v>200</v>
      </c>
      <c r="I1067" s="74">
        <f>119+74</f>
        <v>193</v>
      </c>
      <c r="J1067" s="74"/>
      <c r="K1067" s="74">
        <v>210</v>
      </c>
      <c r="L1067" s="74"/>
      <c r="M1067" s="74">
        <v>232</v>
      </c>
      <c r="N1067" s="74"/>
    </row>
    <row r="1068" spans="1:14" ht="15">
      <c r="A1068" s="108" t="s">
        <v>671</v>
      </c>
      <c r="B1068" s="261" t="s">
        <v>31</v>
      </c>
      <c r="C1068" s="97" t="s">
        <v>95</v>
      </c>
      <c r="D1068" s="96" t="s">
        <v>420</v>
      </c>
      <c r="E1068" s="96" t="s">
        <v>325</v>
      </c>
      <c r="F1068" s="96" t="s">
        <v>146</v>
      </c>
      <c r="G1068" s="97" t="s">
        <v>189</v>
      </c>
      <c r="H1068" s="114">
        <v>800</v>
      </c>
      <c r="I1068" s="74">
        <v>3</v>
      </c>
      <c r="J1068" s="74"/>
      <c r="K1068" s="74">
        <v>3</v>
      </c>
      <c r="L1068" s="74"/>
      <c r="M1068" s="74">
        <v>3</v>
      </c>
      <c r="N1068" s="74"/>
    </row>
    <row r="1069" spans="1:14" ht="41.25" customHeight="1" hidden="1">
      <c r="A1069" s="108" t="s">
        <v>365</v>
      </c>
      <c r="B1069" s="261" t="s">
        <v>31</v>
      </c>
      <c r="C1069" s="97" t="s">
        <v>95</v>
      </c>
      <c r="D1069" s="96" t="s">
        <v>420</v>
      </c>
      <c r="E1069" s="96" t="s">
        <v>325</v>
      </c>
      <c r="F1069" s="96" t="s">
        <v>146</v>
      </c>
      <c r="G1069" s="97" t="s">
        <v>366</v>
      </c>
      <c r="H1069" s="114"/>
      <c r="I1069" s="74">
        <f aca="true" t="shared" si="514" ref="I1069:N1069">I1070</f>
        <v>0</v>
      </c>
      <c r="J1069" s="74">
        <f t="shared" si="514"/>
        <v>0</v>
      </c>
      <c r="K1069" s="74">
        <f t="shared" si="514"/>
        <v>0</v>
      </c>
      <c r="L1069" s="74">
        <f t="shared" si="514"/>
        <v>0</v>
      </c>
      <c r="M1069" s="74">
        <f t="shared" si="514"/>
        <v>0</v>
      </c>
      <c r="N1069" s="74">
        <f t="shared" si="514"/>
        <v>0</v>
      </c>
    </row>
    <row r="1070" spans="1:14" ht="30" hidden="1">
      <c r="A1070" s="106" t="s">
        <v>675</v>
      </c>
      <c r="B1070" s="261" t="s">
        <v>31</v>
      </c>
      <c r="C1070" s="97" t="s">
        <v>95</v>
      </c>
      <c r="D1070" s="96" t="s">
        <v>420</v>
      </c>
      <c r="E1070" s="96" t="s">
        <v>325</v>
      </c>
      <c r="F1070" s="96" t="s">
        <v>146</v>
      </c>
      <c r="G1070" s="97" t="s">
        <v>366</v>
      </c>
      <c r="H1070" s="114">
        <v>600</v>
      </c>
      <c r="I1070" s="116">
        <f>782-297-22-122-21-320</f>
        <v>0</v>
      </c>
      <c r="J1070" s="116"/>
      <c r="K1070" s="74">
        <f>325-304-21</f>
        <v>0</v>
      </c>
      <c r="L1070" s="74"/>
      <c r="M1070" s="74">
        <f>326-21-305</f>
        <v>0</v>
      </c>
      <c r="N1070" s="74"/>
    </row>
    <row r="1071" spans="1:14" ht="45" hidden="1">
      <c r="A1071" s="106" t="s">
        <v>978</v>
      </c>
      <c r="B1071" s="288" t="s">
        <v>31</v>
      </c>
      <c r="C1071" s="285" t="s">
        <v>95</v>
      </c>
      <c r="D1071" s="285" t="s">
        <v>420</v>
      </c>
      <c r="E1071" s="285" t="s">
        <v>325</v>
      </c>
      <c r="F1071" s="285" t="s">
        <v>146</v>
      </c>
      <c r="G1071" s="285" t="s">
        <v>970</v>
      </c>
      <c r="H1071" s="289"/>
      <c r="I1071" s="74">
        <f aca="true" t="shared" si="515" ref="I1071:N1071">I1072</f>
        <v>0</v>
      </c>
      <c r="J1071" s="74">
        <f t="shared" si="515"/>
        <v>0</v>
      </c>
      <c r="K1071" s="74">
        <f t="shared" si="515"/>
        <v>0</v>
      </c>
      <c r="L1071" s="74">
        <f t="shared" si="515"/>
        <v>0</v>
      </c>
      <c r="M1071" s="74">
        <f t="shared" si="515"/>
        <v>0</v>
      </c>
      <c r="N1071" s="74">
        <f t="shared" si="515"/>
        <v>0</v>
      </c>
    </row>
    <row r="1072" spans="1:14" ht="30" hidden="1">
      <c r="A1072" s="108" t="s">
        <v>670</v>
      </c>
      <c r="B1072" s="261" t="s">
        <v>31</v>
      </c>
      <c r="C1072" s="97" t="s">
        <v>95</v>
      </c>
      <c r="D1072" s="97" t="s">
        <v>420</v>
      </c>
      <c r="E1072" s="97" t="s">
        <v>325</v>
      </c>
      <c r="F1072" s="97" t="s">
        <v>146</v>
      </c>
      <c r="G1072" s="97" t="s">
        <v>970</v>
      </c>
      <c r="H1072" s="114">
        <v>200</v>
      </c>
      <c r="I1072" s="116"/>
      <c r="J1072" s="116"/>
      <c r="K1072" s="74"/>
      <c r="L1072" s="74"/>
      <c r="M1072" s="74"/>
      <c r="N1072" s="74"/>
    </row>
    <row r="1073" spans="1:14" ht="15">
      <c r="A1073" s="124" t="s">
        <v>100</v>
      </c>
      <c r="B1073" s="258">
        <v>119</v>
      </c>
      <c r="C1073" s="93" t="s">
        <v>101</v>
      </c>
      <c r="D1073" s="67"/>
      <c r="E1073" s="67"/>
      <c r="F1073" s="67"/>
      <c r="G1073" s="67"/>
      <c r="H1073" s="67"/>
      <c r="I1073" s="36">
        <f aca="true" t="shared" si="516" ref="I1073:N1073">I1074+I1082</f>
        <v>82435.7</v>
      </c>
      <c r="J1073" s="36">
        <f t="shared" si="516"/>
        <v>82435.7</v>
      </c>
      <c r="K1073" s="36">
        <f t="shared" si="516"/>
        <v>82460.7</v>
      </c>
      <c r="L1073" s="36">
        <f t="shared" si="516"/>
        <v>82460.7</v>
      </c>
      <c r="M1073" s="36">
        <f t="shared" si="516"/>
        <v>82460.7</v>
      </c>
      <c r="N1073" s="36">
        <f t="shared" si="516"/>
        <v>82460.7</v>
      </c>
    </row>
    <row r="1074" spans="1:14" ht="15">
      <c r="A1074" s="124" t="s">
        <v>106</v>
      </c>
      <c r="B1074" s="258" t="s">
        <v>31</v>
      </c>
      <c r="C1074" s="93" t="s">
        <v>107</v>
      </c>
      <c r="D1074" s="67"/>
      <c r="E1074" s="67"/>
      <c r="F1074" s="67"/>
      <c r="G1074" s="67"/>
      <c r="H1074" s="67"/>
      <c r="I1074" s="36">
        <f aca="true" t="shared" si="517" ref="I1074:N1078">I1075</f>
        <v>57683.7</v>
      </c>
      <c r="J1074" s="36">
        <f t="shared" si="517"/>
        <v>57683.7</v>
      </c>
      <c r="K1074" s="36">
        <f t="shared" si="517"/>
        <v>57696.5</v>
      </c>
      <c r="L1074" s="36">
        <f t="shared" si="517"/>
        <v>57696.5</v>
      </c>
      <c r="M1074" s="36">
        <f t="shared" si="517"/>
        <v>57696.5</v>
      </c>
      <c r="N1074" s="36">
        <f t="shared" si="517"/>
        <v>57696.5</v>
      </c>
    </row>
    <row r="1075" spans="1:14" ht="33" customHeight="1">
      <c r="A1075" s="124" t="s">
        <v>221</v>
      </c>
      <c r="B1075" s="258" t="s">
        <v>31</v>
      </c>
      <c r="C1075" s="93" t="s">
        <v>107</v>
      </c>
      <c r="D1075" s="67" t="s">
        <v>222</v>
      </c>
      <c r="E1075" s="67" t="s">
        <v>147</v>
      </c>
      <c r="F1075" s="67" t="s">
        <v>148</v>
      </c>
      <c r="G1075" s="67" t="s">
        <v>149</v>
      </c>
      <c r="H1075" s="67"/>
      <c r="I1075" s="36">
        <f t="shared" si="517"/>
        <v>57683.7</v>
      </c>
      <c r="J1075" s="36">
        <f t="shared" si="517"/>
        <v>57683.7</v>
      </c>
      <c r="K1075" s="36">
        <f t="shared" si="517"/>
        <v>57696.5</v>
      </c>
      <c r="L1075" s="36">
        <f t="shared" si="517"/>
        <v>57696.5</v>
      </c>
      <c r="M1075" s="36">
        <f t="shared" si="517"/>
        <v>57696.5</v>
      </c>
      <c r="N1075" s="36">
        <f t="shared" si="517"/>
        <v>57696.5</v>
      </c>
    </row>
    <row r="1076" spans="1:14" ht="42.75">
      <c r="A1076" s="121" t="s">
        <v>238</v>
      </c>
      <c r="B1076" s="258" t="s">
        <v>31</v>
      </c>
      <c r="C1076" s="93" t="s">
        <v>107</v>
      </c>
      <c r="D1076" s="67" t="s">
        <v>222</v>
      </c>
      <c r="E1076" s="67" t="s">
        <v>131</v>
      </c>
      <c r="F1076" s="67" t="s">
        <v>148</v>
      </c>
      <c r="G1076" s="67" t="s">
        <v>149</v>
      </c>
      <c r="H1076" s="67"/>
      <c r="I1076" s="36">
        <f t="shared" si="517"/>
        <v>57683.7</v>
      </c>
      <c r="J1076" s="36">
        <f t="shared" si="517"/>
        <v>57683.7</v>
      </c>
      <c r="K1076" s="36">
        <f t="shared" si="517"/>
        <v>57696.5</v>
      </c>
      <c r="L1076" s="36">
        <f t="shared" si="517"/>
        <v>57696.5</v>
      </c>
      <c r="M1076" s="36">
        <f t="shared" si="517"/>
        <v>57696.5</v>
      </c>
      <c r="N1076" s="36">
        <f t="shared" si="517"/>
        <v>57696.5</v>
      </c>
    </row>
    <row r="1077" spans="1:14" s="266" customFormat="1" ht="28.5">
      <c r="A1077" s="124" t="s">
        <v>239</v>
      </c>
      <c r="B1077" s="258" t="s">
        <v>31</v>
      </c>
      <c r="C1077" s="93" t="s">
        <v>107</v>
      </c>
      <c r="D1077" s="93" t="s">
        <v>222</v>
      </c>
      <c r="E1077" s="93" t="s">
        <v>131</v>
      </c>
      <c r="F1077" s="93" t="s">
        <v>146</v>
      </c>
      <c r="G1077" s="93" t="s">
        <v>149</v>
      </c>
      <c r="H1077" s="67"/>
      <c r="I1077" s="36">
        <f aca="true" t="shared" si="518" ref="I1077:N1077">I1078+I1080</f>
        <v>57683.7</v>
      </c>
      <c r="J1077" s="36">
        <f t="shared" si="518"/>
        <v>57683.7</v>
      </c>
      <c r="K1077" s="36">
        <f t="shared" si="518"/>
        <v>57696.5</v>
      </c>
      <c r="L1077" s="36">
        <f t="shared" si="518"/>
        <v>57696.5</v>
      </c>
      <c r="M1077" s="36">
        <f t="shared" si="518"/>
        <v>57696.5</v>
      </c>
      <c r="N1077" s="36">
        <f t="shared" si="518"/>
        <v>57696.5</v>
      </c>
    </row>
    <row r="1078" spans="1:14" s="259" customFormat="1" ht="90">
      <c r="A1078" s="108" t="s">
        <v>1326</v>
      </c>
      <c r="B1078" s="261" t="s">
        <v>31</v>
      </c>
      <c r="C1078" s="97" t="s">
        <v>107</v>
      </c>
      <c r="D1078" s="97" t="s">
        <v>222</v>
      </c>
      <c r="E1078" s="97" t="s">
        <v>131</v>
      </c>
      <c r="F1078" s="97" t="s">
        <v>146</v>
      </c>
      <c r="G1078" s="97" t="s">
        <v>250</v>
      </c>
      <c r="H1078" s="96"/>
      <c r="I1078" s="74">
        <f t="shared" si="517"/>
        <v>57683.7</v>
      </c>
      <c r="J1078" s="74">
        <f t="shared" si="517"/>
        <v>57683.7</v>
      </c>
      <c r="K1078" s="74">
        <f t="shared" si="517"/>
        <v>57696.5</v>
      </c>
      <c r="L1078" s="74">
        <f t="shared" si="517"/>
        <v>57696.5</v>
      </c>
      <c r="M1078" s="74">
        <f t="shared" si="517"/>
        <v>57696.5</v>
      </c>
      <c r="N1078" s="74">
        <f t="shared" si="517"/>
        <v>57696.5</v>
      </c>
    </row>
    <row r="1079" spans="1:14" s="259" customFormat="1" ht="30">
      <c r="A1079" s="106" t="s">
        <v>675</v>
      </c>
      <c r="B1079" s="261" t="s">
        <v>31</v>
      </c>
      <c r="C1079" s="97" t="s">
        <v>107</v>
      </c>
      <c r="D1079" s="97" t="s">
        <v>222</v>
      </c>
      <c r="E1079" s="97" t="s">
        <v>131</v>
      </c>
      <c r="F1079" s="97" t="s">
        <v>146</v>
      </c>
      <c r="G1079" s="97" t="s">
        <v>250</v>
      </c>
      <c r="H1079" s="96" t="s">
        <v>676</v>
      </c>
      <c r="I1079" s="74">
        <v>57683.7</v>
      </c>
      <c r="J1079" s="74">
        <v>57683.7</v>
      </c>
      <c r="K1079" s="74">
        <v>57696.5</v>
      </c>
      <c r="L1079" s="74">
        <v>57696.5</v>
      </c>
      <c r="M1079" s="74">
        <v>57696.5</v>
      </c>
      <c r="N1079" s="74">
        <v>57696.5</v>
      </c>
    </row>
    <row r="1080" spans="1:14" s="259" customFormat="1" ht="45" hidden="1">
      <c r="A1080" s="106" t="s">
        <v>1099</v>
      </c>
      <c r="B1080" s="261" t="s">
        <v>31</v>
      </c>
      <c r="C1080" s="97" t="s">
        <v>107</v>
      </c>
      <c r="D1080" s="97" t="s">
        <v>222</v>
      </c>
      <c r="E1080" s="97" t="s">
        <v>131</v>
      </c>
      <c r="F1080" s="97" t="s">
        <v>146</v>
      </c>
      <c r="G1080" s="97" t="s">
        <v>1100</v>
      </c>
      <c r="H1080" s="96"/>
      <c r="I1080" s="74">
        <f aca="true" t="shared" si="519" ref="I1080:N1080">I1081</f>
        <v>0</v>
      </c>
      <c r="J1080" s="74">
        <f t="shared" si="519"/>
        <v>0</v>
      </c>
      <c r="K1080" s="74">
        <f t="shared" si="519"/>
        <v>0</v>
      </c>
      <c r="L1080" s="74">
        <f t="shared" si="519"/>
        <v>0</v>
      </c>
      <c r="M1080" s="74">
        <f t="shared" si="519"/>
        <v>0</v>
      </c>
      <c r="N1080" s="74">
        <f t="shared" si="519"/>
        <v>0</v>
      </c>
    </row>
    <row r="1081" spans="1:14" s="259" customFormat="1" ht="30" hidden="1">
      <c r="A1081" s="106" t="s">
        <v>675</v>
      </c>
      <c r="B1081" s="261" t="s">
        <v>31</v>
      </c>
      <c r="C1081" s="97" t="s">
        <v>107</v>
      </c>
      <c r="D1081" s="97" t="s">
        <v>222</v>
      </c>
      <c r="E1081" s="97" t="s">
        <v>131</v>
      </c>
      <c r="F1081" s="97" t="s">
        <v>146</v>
      </c>
      <c r="G1081" s="97" t="s">
        <v>1100</v>
      </c>
      <c r="H1081" s="96" t="s">
        <v>676</v>
      </c>
      <c r="I1081" s="74"/>
      <c r="J1081" s="74"/>
      <c r="K1081" s="74"/>
      <c r="L1081" s="74"/>
      <c r="M1081" s="74"/>
      <c r="N1081" s="74"/>
    </row>
    <row r="1082" spans="1:14" s="259" customFormat="1" ht="14.25">
      <c r="A1082" s="124" t="s">
        <v>108</v>
      </c>
      <c r="B1082" s="258" t="s">
        <v>31</v>
      </c>
      <c r="C1082" s="93" t="s">
        <v>109</v>
      </c>
      <c r="D1082" s="93"/>
      <c r="E1082" s="93"/>
      <c r="F1082" s="93"/>
      <c r="G1082" s="93"/>
      <c r="H1082" s="67"/>
      <c r="I1082" s="36">
        <f aca="true" t="shared" si="520" ref="I1082:N1086">I1083</f>
        <v>24752</v>
      </c>
      <c r="J1082" s="36">
        <f t="shared" si="520"/>
        <v>24752</v>
      </c>
      <c r="K1082" s="36">
        <f t="shared" si="520"/>
        <v>24764.2</v>
      </c>
      <c r="L1082" s="36">
        <f t="shared" si="520"/>
        <v>24764.2</v>
      </c>
      <c r="M1082" s="36">
        <f t="shared" si="520"/>
        <v>24764.2</v>
      </c>
      <c r="N1082" s="36">
        <f t="shared" si="520"/>
        <v>24764.2</v>
      </c>
    </row>
    <row r="1083" spans="1:14" s="259" customFormat="1" ht="35.25" customHeight="1">
      <c r="A1083" s="124" t="s">
        <v>221</v>
      </c>
      <c r="B1083" s="258" t="s">
        <v>31</v>
      </c>
      <c r="C1083" s="93" t="s">
        <v>109</v>
      </c>
      <c r="D1083" s="93" t="s">
        <v>222</v>
      </c>
      <c r="E1083" s="93" t="s">
        <v>147</v>
      </c>
      <c r="F1083" s="93" t="s">
        <v>148</v>
      </c>
      <c r="G1083" s="93" t="s">
        <v>149</v>
      </c>
      <c r="H1083" s="67"/>
      <c r="I1083" s="36">
        <f t="shared" si="520"/>
        <v>24752</v>
      </c>
      <c r="J1083" s="36">
        <f t="shared" si="520"/>
        <v>24752</v>
      </c>
      <c r="K1083" s="36">
        <f t="shared" si="520"/>
        <v>24764.2</v>
      </c>
      <c r="L1083" s="36">
        <f t="shared" si="520"/>
        <v>24764.2</v>
      </c>
      <c r="M1083" s="36">
        <f t="shared" si="520"/>
        <v>24764.2</v>
      </c>
      <c r="N1083" s="36">
        <f t="shared" si="520"/>
        <v>24764.2</v>
      </c>
    </row>
    <row r="1084" spans="1:14" s="259" customFormat="1" ht="28.5">
      <c r="A1084" s="121" t="s">
        <v>465</v>
      </c>
      <c r="B1084" s="258" t="s">
        <v>31</v>
      </c>
      <c r="C1084" s="93" t="s">
        <v>109</v>
      </c>
      <c r="D1084" s="93" t="s">
        <v>222</v>
      </c>
      <c r="E1084" s="93" t="s">
        <v>130</v>
      </c>
      <c r="F1084" s="93" t="s">
        <v>148</v>
      </c>
      <c r="G1084" s="93" t="s">
        <v>149</v>
      </c>
      <c r="H1084" s="67"/>
      <c r="I1084" s="36">
        <f t="shared" si="520"/>
        <v>24752</v>
      </c>
      <c r="J1084" s="36">
        <f t="shared" si="520"/>
        <v>24752</v>
      </c>
      <c r="K1084" s="36">
        <f t="shared" si="520"/>
        <v>24764.2</v>
      </c>
      <c r="L1084" s="36">
        <f t="shared" si="520"/>
        <v>24764.2</v>
      </c>
      <c r="M1084" s="36">
        <f t="shared" si="520"/>
        <v>24764.2</v>
      </c>
      <c r="N1084" s="36">
        <f t="shared" si="520"/>
        <v>24764.2</v>
      </c>
    </row>
    <row r="1085" spans="1:14" s="259" customFormat="1" ht="28.5">
      <c r="A1085" s="122" t="s">
        <v>223</v>
      </c>
      <c r="B1085" s="258" t="s">
        <v>31</v>
      </c>
      <c r="C1085" s="93" t="s">
        <v>109</v>
      </c>
      <c r="D1085" s="93" t="s">
        <v>222</v>
      </c>
      <c r="E1085" s="93" t="s">
        <v>130</v>
      </c>
      <c r="F1085" s="93" t="s">
        <v>146</v>
      </c>
      <c r="G1085" s="93" t="s">
        <v>149</v>
      </c>
      <c r="H1085" s="67"/>
      <c r="I1085" s="36">
        <f t="shared" si="520"/>
        <v>24752</v>
      </c>
      <c r="J1085" s="36">
        <f t="shared" si="520"/>
        <v>24752</v>
      </c>
      <c r="K1085" s="36">
        <f t="shared" si="520"/>
        <v>24764.2</v>
      </c>
      <c r="L1085" s="36">
        <f t="shared" si="520"/>
        <v>24764.2</v>
      </c>
      <c r="M1085" s="36">
        <f t="shared" si="520"/>
        <v>24764.2</v>
      </c>
      <c r="N1085" s="36">
        <f t="shared" si="520"/>
        <v>24764.2</v>
      </c>
    </row>
    <row r="1086" spans="1:14" s="259" customFormat="1" ht="45">
      <c r="A1086" s="108" t="s">
        <v>231</v>
      </c>
      <c r="B1086" s="261" t="s">
        <v>31</v>
      </c>
      <c r="C1086" s="97" t="s">
        <v>109</v>
      </c>
      <c r="D1086" s="97" t="s">
        <v>222</v>
      </c>
      <c r="E1086" s="97" t="s">
        <v>130</v>
      </c>
      <c r="F1086" s="97" t="s">
        <v>146</v>
      </c>
      <c r="G1086" s="97" t="s">
        <v>232</v>
      </c>
      <c r="H1086" s="96" t="s">
        <v>226</v>
      </c>
      <c r="I1086" s="74">
        <f t="shared" si="520"/>
        <v>24752</v>
      </c>
      <c r="J1086" s="74">
        <f t="shared" si="520"/>
        <v>24752</v>
      </c>
      <c r="K1086" s="74">
        <f t="shared" si="520"/>
        <v>24764.2</v>
      </c>
      <c r="L1086" s="74">
        <f t="shared" si="520"/>
        <v>24764.2</v>
      </c>
      <c r="M1086" s="74">
        <f t="shared" si="520"/>
        <v>24764.2</v>
      </c>
      <c r="N1086" s="74">
        <f t="shared" si="520"/>
        <v>24764.2</v>
      </c>
    </row>
    <row r="1087" spans="1:14" s="259" customFormat="1" ht="30">
      <c r="A1087" s="108" t="s">
        <v>675</v>
      </c>
      <c r="B1087" s="261" t="s">
        <v>31</v>
      </c>
      <c r="C1087" s="97" t="s">
        <v>109</v>
      </c>
      <c r="D1087" s="97" t="s">
        <v>222</v>
      </c>
      <c r="E1087" s="97" t="s">
        <v>130</v>
      </c>
      <c r="F1087" s="97" t="s">
        <v>146</v>
      </c>
      <c r="G1087" s="97" t="s">
        <v>232</v>
      </c>
      <c r="H1087" s="96" t="s">
        <v>676</v>
      </c>
      <c r="I1087" s="74">
        <v>24752</v>
      </c>
      <c r="J1087" s="74">
        <v>24752</v>
      </c>
      <c r="K1087" s="74">
        <v>24764.2</v>
      </c>
      <c r="L1087" s="74">
        <v>24764.2</v>
      </c>
      <c r="M1087" s="74">
        <v>24764.2</v>
      </c>
      <c r="N1087" s="74">
        <v>24764.2</v>
      </c>
    </row>
    <row r="1088" spans="1:14" s="260" customFormat="1" ht="15" hidden="1">
      <c r="A1088" s="124" t="s">
        <v>112</v>
      </c>
      <c r="B1088" s="258" t="s">
        <v>31</v>
      </c>
      <c r="C1088" s="93" t="s">
        <v>113</v>
      </c>
      <c r="D1088" s="67"/>
      <c r="E1088" s="67"/>
      <c r="F1088" s="67"/>
      <c r="G1088" s="67"/>
      <c r="H1088" s="67"/>
      <c r="I1088" s="36">
        <f aca="true" t="shared" si="521" ref="I1088:N1089">I1089</f>
        <v>0</v>
      </c>
      <c r="J1088" s="36">
        <f t="shared" si="521"/>
        <v>0</v>
      </c>
      <c r="K1088" s="36">
        <f t="shared" si="521"/>
        <v>0</v>
      </c>
      <c r="L1088" s="36">
        <f t="shared" si="521"/>
        <v>0</v>
      </c>
      <c r="M1088" s="36">
        <f t="shared" si="521"/>
        <v>0</v>
      </c>
      <c r="N1088" s="36">
        <f t="shared" si="521"/>
        <v>0</v>
      </c>
    </row>
    <row r="1089" spans="1:14" s="260" customFormat="1" ht="15" hidden="1">
      <c r="A1089" s="124" t="s">
        <v>114</v>
      </c>
      <c r="B1089" s="258" t="s">
        <v>31</v>
      </c>
      <c r="C1089" s="93" t="s">
        <v>115</v>
      </c>
      <c r="D1089" s="67"/>
      <c r="E1089" s="67"/>
      <c r="F1089" s="67"/>
      <c r="G1089" s="67"/>
      <c r="H1089" s="67"/>
      <c r="I1089" s="36">
        <f t="shared" si="521"/>
        <v>0</v>
      </c>
      <c r="J1089" s="36">
        <f t="shared" si="521"/>
        <v>0</v>
      </c>
      <c r="K1089" s="36">
        <f t="shared" si="521"/>
        <v>0</v>
      </c>
      <c r="L1089" s="36">
        <f t="shared" si="521"/>
        <v>0</v>
      </c>
      <c r="M1089" s="36">
        <f t="shared" si="521"/>
        <v>0</v>
      </c>
      <c r="N1089" s="36">
        <f t="shared" si="521"/>
        <v>0</v>
      </c>
    </row>
    <row r="1090" spans="1:14" ht="42.75" hidden="1">
      <c r="A1090" s="124" t="s">
        <v>204</v>
      </c>
      <c r="B1090" s="258" t="s">
        <v>31</v>
      </c>
      <c r="C1090" s="93" t="s">
        <v>115</v>
      </c>
      <c r="D1090" s="67" t="s">
        <v>205</v>
      </c>
      <c r="E1090" s="67" t="s">
        <v>147</v>
      </c>
      <c r="F1090" s="67" t="s">
        <v>148</v>
      </c>
      <c r="G1090" s="67" t="s">
        <v>149</v>
      </c>
      <c r="H1090" s="67"/>
      <c r="I1090" s="36">
        <f aca="true" t="shared" si="522" ref="I1090:N1090">I1091+I1095</f>
        <v>0</v>
      </c>
      <c r="J1090" s="36">
        <f t="shared" si="522"/>
        <v>0</v>
      </c>
      <c r="K1090" s="36">
        <f t="shared" si="522"/>
        <v>0</v>
      </c>
      <c r="L1090" s="36">
        <f t="shared" si="522"/>
        <v>0</v>
      </c>
      <c r="M1090" s="36">
        <f t="shared" si="522"/>
        <v>0</v>
      </c>
      <c r="N1090" s="36">
        <f t="shared" si="522"/>
        <v>0</v>
      </c>
    </row>
    <row r="1091" spans="1:14" s="266" customFormat="1" ht="42.75" hidden="1">
      <c r="A1091" s="121" t="s">
        <v>492</v>
      </c>
      <c r="B1091" s="258" t="s">
        <v>31</v>
      </c>
      <c r="C1091" s="93" t="s">
        <v>115</v>
      </c>
      <c r="D1091" s="67" t="s">
        <v>205</v>
      </c>
      <c r="E1091" s="67" t="s">
        <v>131</v>
      </c>
      <c r="F1091" s="67" t="s">
        <v>148</v>
      </c>
      <c r="G1091" s="67" t="s">
        <v>149</v>
      </c>
      <c r="H1091" s="67"/>
      <c r="I1091" s="36">
        <f aca="true" t="shared" si="523" ref="I1091:N1093">I1092</f>
        <v>0</v>
      </c>
      <c r="J1091" s="36">
        <f t="shared" si="523"/>
        <v>0</v>
      </c>
      <c r="K1091" s="36">
        <f t="shared" si="523"/>
        <v>0</v>
      </c>
      <c r="L1091" s="36">
        <f t="shared" si="523"/>
        <v>0</v>
      </c>
      <c r="M1091" s="36">
        <f t="shared" si="523"/>
        <v>0</v>
      </c>
      <c r="N1091" s="36">
        <f t="shared" si="523"/>
        <v>0</v>
      </c>
    </row>
    <row r="1092" spans="1:14" s="266" customFormat="1" ht="28.5" hidden="1">
      <c r="A1092" s="121" t="s">
        <v>911</v>
      </c>
      <c r="B1092" s="258" t="s">
        <v>31</v>
      </c>
      <c r="C1092" s="93" t="s">
        <v>115</v>
      </c>
      <c r="D1092" s="67" t="s">
        <v>205</v>
      </c>
      <c r="E1092" s="67" t="s">
        <v>131</v>
      </c>
      <c r="F1092" s="67" t="s">
        <v>146</v>
      </c>
      <c r="G1092" s="67" t="s">
        <v>149</v>
      </c>
      <c r="H1092" s="67"/>
      <c r="I1092" s="36">
        <f t="shared" si="523"/>
        <v>0</v>
      </c>
      <c r="J1092" s="36">
        <f t="shared" si="523"/>
        <v>0</v>
      </c>
      <c r="K1092" s="36">
        <f t="shared" si="523"/>
        <v>0</v>
      </c>
      <c r="L1092" s="36">
        <f t="shared" si="523"/>
        <v>0</v>
      </c>
      <c r="M1092" s="36">
        <f t="shared" si="523"/>
        <v>0</v>
      </c>
      <c r="N1092" s="36">
        <f t="shared" si="523"/>
        <v>0</v>
      </c>
    </row>
    <row r="1093" spans="1:14" s="266" customFormat="1" ht="30" hidden="1">
      <c r="A1093" s="112" t="s">
        <v>474</v>
      </c>
      <c r="B1093" s="261" t="s">
        <v>31</v>
      </c>
      <c r="C1093" s="97" t="s">
        <v>115</v>
      </c>
      <c r="D1093" s="96" t="s">
        <v>205</v>
      </c>
      <c r="E1093" s="96" t="s">
        <v>131</v>
      </c>
      <c r="F1093" s="96" t="s">
        <v>146</v>
      </c>
      <c r="G1093" s="96" t="s">
        <v>217</v>
      </c>
      <c r="H1093" s="96"/>
      <c r="I1093" s="74">
        <f t="shared" si="523"/>
        <v>0</v>
      </c>
      <c r="J1093" s="74">
        <f t="shared" si="523"/>
        <v>0</v>
      </c>
      <c r="K1093" s="74">
        <f t="shared" si="523"/>
        <v>0</v>
      </c>
      <c r="L1093" s="74">
        <f t="shared" si="523"/>
        <v>0</v>
      </c>
      <c r="M1093" s="74">
        <f t="shared" si="523"/>
        <v>0</v>
      </c>
      <c r="N1093" s="74">
        <f t="shared" si="523"/>
        <v>0</v>
      </c>
    </row>
    <row r="1094" spans="1:14" ht="30" hidden="1">
      <c r="A1094" s="112" t="s">
        <v>675</v>
      </c>
      <c r="B1094" s="261" t="s">
        <v>31</v>
      </c>
      <c r="C1094" s="97" t="s">
        <v>115</v>
      </c>
      <c r="D1094" s="96" t="s">
        <v>205</v>
      </c>
      <c r="E1094" s="96" t="s">
        <v>131</v>
      </c>
      <c r="F1094" s="96" t="s">
        <v>146</v>
      </c>
      <c r="G1094" s="96" t="s">
        <v>217</v>
      </c>
      <c r="H1094" s="96" t="s">
        <v>676</v>
      </c>
      <c r="I1094" s="74"/>
      <c r="J1094" s="74"/>
      <c r="K1094" s="74"/>
      <c r="L1094" s="74"/>
      <c r="M1094" s="74"/>
      <c r="N1094" s="74"/>
    </row>
    <row r="1095" spans="1:14" ht="42.75" hidden="1">
      <c r="A1095" s="121" t="s">
        <v>475</v>
      </c>
      <c r="B1095" s="258" t="s">
        <v>31</v>
      </c>
      <c r="C1095" s="93" t="s">
        <v>115</v>
      </c>
      <c r="D1095" s="67" t="s">
        <v>205</v>
      </c>
      <c r="E1095" s="67" t="s">
        <v>133</v>
      </c>
      <c r="F1095" s="67" t="s">
        <v>148</v>
      </c>
      <c r="G1095" s="67" t="s">
        <v>149</v>
      </c>
      <c r="H1095" s="67"/>
      <c r="I1095" s="36">
        <f aca="true" t="shared" si="524" ref="I1095:N1097">I1096</f>
        <v>0</v>
      </c>
      <c r="J1095" s="36">
        <f t="shared" si="524"/>
        <v>0</v>
      </c>
      <c r="K1095" s="36">
        <f t="shared" si="524"/>
        <v>0</v>
      </c>
      <c r="L1095" s="36">
        <f t="shared" si="524"/>
        <v>0</v>
      </c>
      <c r="M1095" s="36">
        <f t="shared" si="524"/>
        <v>0</v>
      </c>
      <c r="N1095" s="36">
        <f t="shared" si="524"/>
        <v>0</v>
      </c>
    </row>
    <row r="1096" spans="1:14" s="266" customFormat="1" ht="28.5" hidden="1">
      <c r="A1096" s="121" t="s">
        <v>747</v>
      </c>
      <c r="B1096" s="258" t="s">
        <v>31</v>
      </c>
      <c r="C1096" s="93" t="s">
        <v>115</v>
      </c>
      <c r="D1096" s="67" t="s">
        <v>205</v>
      </c>
      <c r="E1096" s="67" t="s">
        <v>133</v>
      </c>
      <c r="F1096" s="67" t="s">
        <v>146</v>
      </c>
      <c r="G1096" s="67" t="s">
        <v>149</v>
      </c>
      <c r="H1096" s="67"/>
      <c r="I1096" s="36">
        <f t="shared" si="524"/>
        <v>0</v>
      </c>
      <c r="J1096" s="36">
        <f t="shared" si="524"/>
        <v>0</v>
      </c>
      <c r="K1096" s="36">
        <f t="shared" si="524"/>
        <v>0</v>
      </c>
      <c r="L1096" s="36">
        <f t="shared" si="524"/>
        <v>0</v>
      </c>
      <c r="M1096" s="36">
        <f t="shared" si="524"/>
        <v>0</v>
      </c>
      <c r="N1096" s="36">
        <f t="shared" si="524"/>
        <v>0</v>
      </c>
    </row>
    <row r="1097" spans="1:14" ht="45" hidden="1">
      <c r="A1097" s="112" t="s">
        <v>748</v>
      </c>
      <c r="B1097" s="261" t="s">
        <v>31</v>
      </c>
      <c r="C1097" s="97" t="s">
        <v>115</v>
      </c>
      <c r="D1097" s="96" t="s">
        <v>205</v>
      </c>
      <c r="E1097" s="96" t="s">
        <v>133</v>
      </c>
      <c r="F1097" s="96" t="s">
        <v>146</v>
      </c>
      <c r="G1097" s="96" t="s">
        <v>219</v>
      </c>
      <c r="H1097" s="96"/>
      <c r="I1097" s="74">
        <f t="shared" si="524"/>
        <v>0</v>
      </c>
      <c r="J1097" s="74">
        <f t="shared" si="524"/>
        <v>0</v>
      </c>
      <c r="K1097" s="74">
        <f t="shared" si="524"/>
        <v>0</v>
      </c>
      <c r="L1097" s="74">
        <f t="shared" si="524"/>
        <v>0</v>
      </c>
      <c r="M1097" s="74">
        <f t="shared" si="524"/>
        <v>0</v>
      </c>
      <c r="N1097" s="74">
        <f t="shared" si="524"/>
        <v>0</v>
      </c>
    </row>
    <row r="1098" spans="1:14" ht="30" hidden="1">
      <c r="A1098" s="112" t="s">
        <v>675</v>
      </c>
      <c r="B1098" s="261" t="s">
        <v>31</v>
      </c>
      <c r="C1098" s="97" t="s">
        <v>115</v>
      </c>
      <c r="D1098" s="96" t="s">
        <v>205</v>
      </c>
      <c r="E1098" s="96" t="s">
        <v>133</v>
      </c>
      <c r="F1098" s="96" t="s">
        <v>146</v>
      </c>
      <c r="G1098" s="96" t="s">
        <v>219</v>
      </c>
      <c r="H1098" s="96" t="s">
        <v>676</v>
      </c>
      <c r="I1098" s="74"/>
      <c r="J1098" s="74"/>
      <c r="K1098" s="74"/>
      <c r="L1098" s="74"/>
      <c r="M1098" s="74"/>
      <c r="N1098" s="74"/>
    </row>
    <row r="1099" spans="1:14" ht="28.5">
      <c r="A1099" s="124" t="s">
        <v>32</v>
      </c>
      <c r="B1099" s="258" t="s">
        <v>33</v>
      </c>
      <c r="C1099" s="93"/>
      <c r="D1099" s="93"/>
      <c r="E1099" s="93"/>
      <c r="F1099" s="93"/>
      <c r="G1099" s="93"/>
      <c r="H1099" s="92"/>
      <c r="I1099" s="36">
        <f aca="true" t="shared" si="525" ref="I1099:N1099">I1100</f>
        <v>7899.6</v>
      </c>
      <c r="J1099" s="36">
        <f t="shared" si="525"/>
        <v>656.3</v>
      </c>
      <c r="K1099" s="36">
        <f t="shared" si="525"/>
        <v>7899.6</v>
      </c>
      <c r="L1099" s="36">
        <f t="shared" si="525"/>
        <v>656.3</v>
      </c>
      <c r="M1099" s="36">
        <f t="shared" si="525"/>
        <v>7443.3</v>
      </c>
      <c r="N1099" s="36">
        <f t="shared" si="525"/>
        <v>200</v>
      </c>
    </row>
    <row r="1100" spans="1:14" ht="15">
      <c r="A1100" s="124" t="s">
        <v>37</v>
      </c>
      <c r="B1100" s="258" t="s">
        <v>33</v>
      </c>
      <c r="C1100" s="93" t="s">
        <v>38</v>
      </c>
      <c r="D1100" s="93"/>
      <c r="E1100" s="93"/>
      <c r="F1100" s="93"/>
      <c r="G1100" s="93"/>
      <c r="H1100" s="92"/>
      <c r="I1100" s="36">
        <f aca="true" t="shared" si="526" ref="I1100:N1100">I1101+I1122</f>
        <v>7899.6</v>
      </c>
      <c r="J1100" s="36">
        <f t="shared" si="526"/>
        <v>656.3</v>
      </c>
      <c r="K1100" s="36">
        <f t="shared" si="526"/>
        <v>7899.6</v>
      </c>
      <c r="L1100" s="36">
        <f t="shared" si="526"/>
        <v>656.3</v>
      </c>
      <c r="M1100" s="36">
        <f t="shared" si="526"/>
        <v>7443.3</v>
      </c>
      <c r="N1100" s="36">
        <f t="shared" si="526"/>
        <v>200</v>
      </c>
    </row>
    <row r="1101" spans="1:14" ht="33" customHeight="1">
      <c r="A1101" s="122" t="s">
        <v>47</v>
      </c>
      <c r="B1101" s="258" t="s">
        <v>33</v>
      </c>
      <c r="C1101" s="93" t="s">
        <v>48</v>
      </c>
      <c r="D1101" s="93"/>
      <c r="E1101" s="93"/>
      <c r="F1101" s="93"/>
      <c r="G1101" s="93"/>
      <c r="H1101" s="92"/>
      <c r="I1101" s="36">
        <f aca="true" t="shared" si="527" ref="I1101:N1101">I1102+I1107</f>
        <v>7855.6</v>
      </c>
      <c r="J1101" s="36">
        <f t="shared" si="527"/>
        <v>656.3</v>
      </c>
      <c r="K1101" s="36">
        <f t="shared" si="527"/>
        <v>7855.6</v>
      </c>
      <c r="L1101" s="36">
        <f t="shared" si="527"/>
        <v>656.3</v>
      </c>
      <c r="M1101" s="36">
        <f t="shared" si="527"/>
        <v>7399.3</v>
      </c>
      <c r="N1101" s="36">
        <f t="shared" si="527"/>
        <v>200</v>
      </c>
    </row>
    <row r="1102" spans="1:14" ht="42.75">
      <c r="A1102" s="124" t="s">
        <v>327</v>
      </c>
      <c r="B1102" s="258" t="s">
        <v>33</v>
      </c>
      <c r="C1102" s="93" t="s">
        <v>48</v>
      </c>
      <c r="D1102" s="67" t="s">
        <v>297</v>
      </c>
      <c r="E1102" s="67" t="s">
        <v>147</v>
      </c>
      <c r="F1102" s="67" t="s">
        <v>148</v>
      </c>
      <c r="G1102" s="67" t="s">
        <v>149</v>
      </c>
      <c r="H1102" s="67"/>
      <c r="I1102" s="36">
        <f aca="true" t="shared" si="528" ref="I1102:N1105">I1103</f>
        <v>19</v>
      </c>
      <c r="J1102" s="36">
        <f t="shared" si="528"/>
        <v>0</v>
      </c>
      <c r="K1102" s="36">
        <f t="shared" si="528"/>
        <v>19</v>
      </c>
      <c r="L1102" s="36">
        <f t="shared" si="528"/>
        <v>0</v>
      </c>
      <c r="M1102" s="36">
        <f t="shared" si="528"/>
        <v>19</v>
      </c>
      <c r="N1102" s="36">
        <f t="shared" si="528"/>
        <v>0</v>
      </c>
    </row>
    <row r="1103" spans="1:14" ht="34.5" customHeight="1">
      <c r="A1103" s="121" t="s">
        <v>764</v>
      </c>
      <c r="B1103" s="258" t="s">
        <v>33</v>
      </c>
      <c r="C1103" s="93" t="s">
        <v>48</v>
      </c>
      <c r="D1103" s="67" t="s">
        <v>297</v>
      </c>
      <c r="E1103" s="67" t="s">
        <v>133</v>
      </c>
      <c r="F1103" s="67" t="s">
        <v>148</v>
      </c>
      <c r="G1103" s="67" t="s">
        <v>149</v>
      </c>
      <c r="H1103" s="67"/>
      <c r="I1103" s="36">
        <f t="shared" si="528"/>
        <v>19</v>
      </c>
      <c r="J1103" s="36">
        <f t="shared" si="528"/>
        <v>0</v>
      </c>
      <c r="K1103" s="36">
        <f t="shared" si="528"/>
        <v>19</v>
      </c>
      <c r="L1103" s="36">
        <f t="shared" si="528"/>
        <v>0</v>
      </c>
      <c r="M1103" s="36">
        <f t="shared" si="528"/>
        <v>19</v>
      </c>
      <c r="N1103" s="36">
        <f t="shared" si="528"/>
        <v>0</v>
      </c>
    </row>
    <row r="1104" spans="1:14" s="266" customFormat="1" ht="28.5">
      <c r="A1104" s="121" t="s">
        <v>765</v>
      </c>
      <c r="B1104" s="258" t="s">
        <v>33</v>
      </c>
      <c r="C1104" s="93" t="s">
        <v>48</v>
      </c>
      <c r="D1104" s="67" t="s">
        <v>297</v>
      </c>
      <c r="E1104" s="67" t="s">
        <v>133</v>
      </c>
      <c r="F1104" s="67" t="s">
        <v>146</v>
      </c>
      <c r="G1104" s="67" t="s">
        <v>149</v>
      </c>
      <c r="H1104" s="67"/>
      <c r="I1104" s="36">
        <f t="shared" si="528"/>
        <v>19</v>
      </c>
      <c r="J1104" s="36">
        <f t="shared" si="528"/>
        <v>0</v>
      </c>
      <c r="K1104" s="36">
        <f t="shared" si="528"/>
        <v>19</v>
      </c>
      <c r="L1104" s="36">
        <f t="shared" si="528"/>
        <v>0</v>
      </c>
      <c r="M1104" s="36">
        <f t="shared" si="528"/>
        <v>19</v>
      </c>
      <c r="N1104" s="36">
        <f t="shared" si="528"/>
        <v>0</v>
      </c>
    </row>
    <row r="1105" spans="1:14" ht="30">
      <c r="A1105" s="112" t="s">
        <v>339</v>
      </c>
      <c r="B1105" s="261" t="s">
        <v>33</v>
      </c>
      <c r="C1105" s="97" t="s">
        <v>48</v>
      </c>
      <c r="D1105" s="96" t="s">
        <v>297</v>
      </c>
      <c r="E1105" s="96" t="s">
        <v>133</v>
      </c>
      <c r="F1105" s="96" t="s">
        <v>146</v>
      </c>
      <c r="G1105" s="96" t="s">
        <v>340</v>
      </c>
      <c r="H1105" s="96"/>
      <c r="I1105" s="74">
        <f t="shared" si="528"/>
        <v>19</v>
      </c>
      <c r="J1105" s="74">
        <f t="shared" si="528"/>
        <v>0</v>
      </c>
      <c r="K1105" s="74">
        <f t="shared" si="528"/>
        <v>19</v>
      </c>
      <c r="L1105" s="74">
        <f t="shared" si="528"/>
        <v>0</v>
      </c>
      <c r="M1105" s="74">
        <f t="shared" si="528"/>
        <v>19</v>
      </c>
      <c r="N1105" s="74">
        <f t="shared" si="528"/>
        <v>0</v>
      </c>
    </row>
    <row r="1106" spans="1:14" ht="30">
      <c r="A1106" s="108" t="s">
        <v>670</v>
      </c>
      <c r="B1106" s="261" t="s">
        <v>33</v>
      </c>
      <c r="C1106" s="97" t="s">
        <v>48</v>
      </c>
      <c r="D1106" s="96" t="s">
        <v>297</v>
      </c>
      <c r="E1106" s="96" t="s">
        <v>133</v>
      </c>
      <c r="F1106" s="96" t="s">
        <v>146</v>
      </c>
      <c r="G1106" s="96" t="s">
        <v>340</v>
      </c>
      <c r="H1106" s="96" t="s">
        <v>669</v>
      </c>
      <c r="I1106" s="74">
        <v>19</v>
      </c>
      <c r="J1106" s="74"/>
      <c r="K1106" s="74">
        <v>19</v>
      </c>
      <c r="L1106" s="74"/>
      <c r="M1106" s="74">
        <v>19</v>
      </c>
      <c r="N1106" s="74"/>
    </row>
    <row r="1107" spans="1:14" ht="28.5">
      <c r="A1107" s="124" t="s">
        <v>391</v>
      </c>
      <c r="B1107" s="258" t="s">
        <v>33</v>
      </c>
      <c r="C1107" s="93" t="s">
        <v>48</v>
      </c>
      <c r="D1107" s="93" t="s">
        <v>392</v>
      </c>
      <c r="E1107" s="93" t="s">
        <v>147</v>
      </c>
      <c r="F1107" s="93" t="s">
        <v>148</v>
      </c>
      <c r="G1107" s="93" t="s">
        <v>149</v>
      </c>
      <c r="H1107" s="92"/>
      <c r="I1107" s="36">
        <f aca="true" t="shared" si="529" ref="I1107:N1107">I1108+I1118</f>
        <v>7836.6</v>
      </c>
      <c r="J1107" s="36">
        <f t="shared" si="529"/>
        <v>656.3</v>
      </c>
      <c r="K1107" s="36">
        <f t="shared" si="529"/>
        <v>7836.6</v>
      </c>
      <c r="L1107" s="36">
        <f t="shared" si="529"/>
        <v>656.3</v>
      </c>
      <c r="M1107" s="36">
        <f t="shared" si="529"/>
        <v>7380.3</v>
      </c>
      <c r="N1107" s="36">
        <f t="shared" si="529"/>
        <v>200</v>
      </c>
    </row>
    <row r="1108" spans="1:14" ht="28.5">
      <c r="A1108" s="121" t="s">
        <v>477</v>
      </c>
      <c r="B1108" s="258" t="s">
        <v>33</v>
      </c>
      <c r="C1108" s="93" t="s">
        <v>48</v>
      </c>
      <c r="D1108" s="67" t="s">
        <v>392</v>
      </c>
      <c r="E1108" s="67" t="s">
        <v>133</v>
      </c>
      <c r="F1108" s="67" t="s">
        <v>148</v>
      </c>
      <c r="G1108" s="67" t="s">
        <v>149</v>
      </c>
      <c r="H1108" s="67"/>
      <c r="I1108" s="36">
        <f aca="true" t="shared" si="530" ref="I1108:N1108">I1109</f>
        <v>5176.6</v>
      </c>
      <c r="J1108" s="36">
        <f t="shared" si="530"/>
        <v>656.3</v>
      </c>
      <c r="K1108" s="36">
        <f t="shared" si="530"/>
        <v>5176.6</v>
      </c>
      <c r="L1108" s="36">
        <f t="shared" si="530"/>
        <v>656.3</v>
      </c>
      <c r="M1108" s="36">
        <f t="shared" si="530"/>
        <v>4720.3</v>
      </c>
      <c r="N1108" s="36">
        <f t="shared" si="530"/>
        <v>200</v>
      </c>
    </row>
    <row r="1109" spans="1:14" ht="15">
      <c r="A1109" s="108" t="s">
        <v>394</v>
      </c>
      <c r="B1109" s="261" t="s">
        <v>33</v>
      </c>
      <c r="C1109" s="97" t="s">
        <v>48</v>
      </c>
      <c r="D1109" s="97" t="s">
        <v>392</v>
      </c>
      <c r="E1109" s="97" t="s">
        <v>133</v>
      </c>
      <c r="F1109" s="97" t="s">
        <v>146</v>
      </c>
      <c r="G1109" s="97" t="s">
        <v>149</v>
      </c>
      <c r="H1109" s="114"/>
      <c r="I1109" s="74">
        <f aca="true" t="shared" si="531" ref="I1109:N1109">I1110+I1114+I1116</f>
        <v>5176.6</v>
      </c>
      <c r="J1109" s="74">
        <f t="shared" si="531"/>
        <v>656.3</v>
      </c>
      <c r="K1109" s="74">
        <f t="shared" si="531"/>
        <v>5176.6</v>
      </c>
      <c r="L1109" s="74">
        <f t="shared" si="531"/>
        <v>656.3</v>
      </c>
      <c r="M1109" s="74">
        <f t="shared" si="531"/>
        <v>4720.3</v>
      </c>
      <c r="N1109" s="74">
        <f t="shared" si="531"/>
        <v>200</v>
      </c>
    </row>
    <row r="1110" spans="1:14" ht="15">
      <c r="A1110" s="108" t="s">
        <v>395</v>
      </c>
      <c r="B1110" s="261" t="s">
        <v>33</v>
      </c>
      <c r="C1110" s="97" t="s">
        <v>48</v>
      </c>
      <c r="D1110" s="97" t="s">
        <v>392</v>
      </c>
      <c r="E1110" s="97" t="s">
        <v>133</v>
      </c>
      <c r="F1110" s="97" t="s">
        <v>146</v>
      </c>
      <c r="G1110" s="97" t="s">
        <v>396</v>
      </c>
      <c r="H1110" s="114"/>
      <c r="I1110" s="74">
        <f aca="true" t="shared" si="532" ref="I1110:N1110">I1111+I1112+I1113</f>
        <v>4520.3</v>
      </c>
      <c r="J1110" s="74">
        <f t="shared" si="532"/>
        <v>0</v>
      </c>
      <c r="K1110" s="74">
        <f t="shared" si="532"/>
        <v>4520.3</v>
      </c>
      <c r="L1110" s="74">
        <f t="shared" si="532"/>
        <v>0</v>
      </c>
      <c r="M1110" s="74">
        <f t="shared" si="532"/>
        <v>4520.3</v>
      </c>
      <c r="N1110" s="74">
        <f t="shared" si="532"/>
        <v>0</v>
      </c>
    </row>
    <row r="1111" spans="1:14" ht="60">
      <c r="A1111" s="108" t="s">
        <v>667</v>
      </c>
      <c r="B1111" s="261" t="s">
        <v>33</v>
      </c>
      <c r="C1111" s="97" t="s">
        <v>48</v>
      </c>
      <c r="D1111" s="97" t="s">
        <v>392</v>
      </c>
      <c r="E1111" s="97" t="s">
        <v>133</v>
      </c>
      <c r="F1111" s="97" t="s">
        <v>146</v>
      </c>
      <c r="G1111" s="97" t="s">
        <v>396</v>
      </c>
      <c r="H1111" s="114">
        <v>100</v>
      </c>
      <c r="I1111" s="74">
        <v>4225</v>
      </c>
      <c r="J1111" s="74"/>
      <c r="K1111" s="74">
        <v>4225</v>
      </c>
      <c r="L1111" s="74"/>
      <c r="M1111" s="74">
        <v>4225</v>
      </c>
      <c r="N1111" s="74"/>
    </row>
    <row r="1112" spans="1:14" ht="30">
      <c r="A1112" s="108" t="s">
        <v>670</v>
      </c>
      <c r="B1112" s="261" t="s">
        <v>33</v>
      </c>
      <c r="C1112" s="97" t="s">
        <v>48</v>
      </c>
      <c r="D1112" s="97" t="s">
        <v>392</v>
      </c>
      <c r="E1112" s="97" t="s">
        <v>133</v>
      </c>
      <c r="F1112" s="97" t="s">
        <v>146</v>
      </c>
      <c r="G1112" s="97" t="s">
        <v>396</v>
      </c>
      <c r="H1112" s="114">
        <v>200</v>
      </c>
      <c r="I1112" s="74">
        <v>295</v>
      </c>
      <c r="J1112" s="74"/>
      <c r="K1112" s="74">
        <v>295</v>
      </c>
      <c r="L1112" s="74"/>
      <c r="M1112" s="74">
        <v>295</v>
      </c>
      <c r="N1112" s="74"/>
    </row>
    <row r="1113" spans="1:14" s="259" customFormat="1" ht="15">
      <c r="A1113" s="108" t="s">
        <v>671</v>
      </c>
      <c r="B1113" s="261" t="s">
        <v>33</v>
      </c>
      <c r="C1113" s="97" t="s">
        <v>48</v>
      </c>
      <c r="D1113" s="97" t="s">
        <v>392</v>
      </c>
      <c r="E1113" s="97" t="s">
        <v>133</v>
      </c>
      <c r="F1113" s="97" t="s">
        <v>146</v>
      </c>
      <c r="G1113" s="97" t="s">
        <v>396</v>
      </c>
      <c r="H1113" s="114">
        <v>800</v>
      </c>
      <c r="I1113" s="74">
        <v>0.3</v>
      </c>
      <c r="J1113" s="74"/>
      <c r="K1113" s="74">
        <v>0.3</v>
      </c>
      <c r="L1113" s="74"/>
      <c r="M1113" s="74">
        <v>0.3</v>
      </c>
      <c r="N1113" s="74"/>
    </row>
    <row r="1114" spans="1:14" s="259" customFormat="1" ht="45">
      <c r="A1114" s="108" t="s">
        <v>404</v>
      </c>
      <c r="B1114" s="261" t="s">
        <v>33</v>
      </c>
      <c r="C1114" s="97" t="s">
        <v>48</v>
      </c>
      <c r="D1114" s="97" t="s">
        <v>392</v>
      </c>
      <c r="E1114" s="97" t="s">
        <v>133</v>
      </c>
      <c r="F1114" s="97" t="s">
        <v>146</v>
      </c>
      <c r="G1114" s="97" t="s">
        <v>405</v>
      </c>
      <c r="H1114" s="114"/>
      <c r="I1114" s="74">
        <f aca="true" t="shared" si="533" ref="I1114:N1114">I1115</f>
        <v>656.3</v>
      </c>
      <c r="J1114" s="74">
        <f t="shared" si="533"/>
        <v>656.3</v>
      </c>
      <c r="K1114" s="74">
        <f t="shared" si="533"/>
        <v>656.3</v>
      </c>
      <c r="L1114" s="74">
        <f t="shared" si="533"/>
        <v>656.3</v>
      </c>
      <c r="M1114" s="74">
        <f t="shared" si="533"/>
        <v>200</v>
      </c>
      <c r="N1114" s="74">
        <f t="shared" si="533"/>
        <v>200</v>
      </c>
    </row>
    <row r="1115" spans="1:14" s="259" customFormat="1" ht="60">
      <c r="A1115" s="108" t="s">
        <v>667</v>
      </c>
      <c r="B1115" s="261" t="s">
        <v>33</v>
      </c>
      <c r="C1115" s="97" t="s">
        <v>48</v>
      </c>
      <c r="D1115" s="97" t="s">
        <v>392</v>
      </c>
      <c r="E1115" s="97" t="s">
        <v>133</v>
      </c>
      <c r="F1115" s="97" t="s">
        <v>146</v>
      </c>
      <c r="G1115" s="97" t="s">
        <v>405</v>
      </c>
      <c r="H1115" s="114">
        <v>100</v>
      </c>
      <c r="I1115" s="74">
        <v>656.3</v>
      </c>
      <c r="J1115" s="74">
        <f>456.3+200</f>
        <v>656.3</v>
      </c>
      <c r="K1115" s="74">
        <v>656.3</v>
      </c>
      <c r="L1115" s="74">
        <f>200+456.3</f>
        <v>656.3</v>
      </c>
      <c r="M1115" s="74">
        <v>200</v>
      </c>
      <c r="N1115" s="74">
        <v>200</v>
      </c>
    </row>
    <row r="1116" spans="1:14" s="260" customFormat="1" ht="45" hidden="1">
      <c r="A1116" s="108" t="s">
        <v>462</v>
      </c>
      <c r="B1116" s="261" t="s">
        <v>33</v>
      </c>
      <c r="C1116" s="97" t="s">
        <v>48</v>
      </c>
      <c r="D1116" s="97" t="s">
        <v>392</v>
      </c>
      <c r="E1116" s="97" t="s">
        <v>133</v>
      </c>
      <c r="F1116" s="97" t="s">
        <v>146</v>
      </c>
      <c r="G1116" s="97" t="s">
        <v>417</v>
      </c>
      <c r="H1116" s="128"/>
      <c r="I1116" s="74">
        <f aca="true" t="shared" si="534" ref="I1116:N1116">I1117</f>
        <v>0</v>
      </c>
      <c r="J1116" s="74">
        <f t="shared" si="534"/>
        <v>0</v>
      </c>
      <c r="K1116" s="74">
        <f t="shared" si="534"/>
        <v>0</v>
      </c>
      <c r="L1116" s="74">
        <f t="shared" si="534"/>
        <v>0</v>
      </c>
      <c r="M1116" s="74">
        <f t="shared" si="534"/>
        <v>0</v>
      </c>
      <c r="N1116" s="74">
        <f t="shared" si="534"/>
        <v>0</v>
      </c>
    </row>
    <row r="1117" spans="1:14" s="260" customFormat="1" ht="60" hidden="1">
      <c r="A1117" s="108" t="s">
        <v>667</v>
      </c>
      <c r="B1117" s="261" t="s">
        <v>33</v>
      </c>
      <c r="C1117" s="97" t="s">
        <v>48</v>
      </c>
      <c r="D1117" s="97" t="s">
        <v>392</v>
      </c>
      <c r="E1117" s="97" t="s">
        <v>133</v>
      </c>
      <c r="F1117" s="97" t="s">
        <v>146</v>
      </c>
      <c r="G1117" s="97" t="s">
        <v>417</v>
      </c>
      <c r="H1117" s="128">
        <v>100</v>
      </c>
      <c r="I1117" s="74"/>
      <c r="J1117" s="74"/>
      <c r="K1117" s="74"/>
      <c r="L1117" s="74"/>
      <c r="M1117" s="74"/>
      <c r="N1117" s="74"/>
    </row>
    <row r="1118" spans="1:14" ht="28.5">
      <c r="A1118" s="121" t="s">
        <v>418</v>
      </c>
      <c r="B1118" s="258" t="s">
        <v>33</v>
      </c>
      <c r="C1118" s="93" t="s">
        <v>48</v>
      </c>
      <c r="D1118" s="67" t="s">
        <v>392</v>
      </c>
      <c r="E1118" s="67" t="s">
        <v>134</v>
      </c>
      <c r="F1118" s="67" t="s">
        <v>148</v>
      </c>
      <c r="G1118" s="67" t="s">
        <v>149</v>
      </c>
      <c r="H1118" s="67"/>
      <c r="I1118" s="36">
        <f aca="true" t="shared" si="535" ref="I1118:N1120">I1119</f>
        <v>2660</v>
      </c>
      <c r="J1118" s="36">
        <f t="shared" si="535"/>
        <v>0</v>
      </c>
      <c r="K1118" s="36">
        <f t="shared" si="535"/>
        <v>2660</v>
      </c>
      <c r="L1118" s="36">
        <f t="shared" si="535"/>
        <v>0</v>
      </c>
      <c r="M1118" s="36">
        <f t="shared" si="535"/>
        <v>2660</v>
      </c>
      <c r="N1118" s="36">
        <f t="shared" si="535"/>
        <v>0</v>
      </c>
    </row>
    <row r="1119" spans="1:14" ht="15">
      <c r="A1119" s="108" t="s">
        <v>394</v>
      </c>
      <c r="B1119" s="261" t="s">
        <v>33</v>
      </c>
      <c r="C1119" s="97" t="s">
        <v>48</v>
      </c>
      <c r="D1119" s="97" t="s">
        <v>392</v>
      </c>
      <c r="E1119" s="97" t="s">
        <v>134</v>
      </c>
      <c r="F1119" s="97" t="s">
        <v>146</v>
      </c>
      <c r="G1119" s="97" t="s">
        <v>149</v>
      </c>
      <c r="H1119" s="114"/>
      <c r="I1119" s="74">
        <f t="shared" si="535"/>
        <v>2660</v>
      </c>
      <c r="J1119" s="74">
        <f t="shared" si="535"/>
        <v>0</v>
      </c>
      <c r="K1119" s="74">
        <f t="shared" si="535"/>
        <v>2660</v>
      </c>
      <c r="L1119" s="74">
        <f t="shared" si="535"/>
        <v>0</v>
      </c>
      <c r="M1119" s="74">
        <f t="shared" si="535"/>
        <v>2660</v>
      </c>
      <c r="N1119" s="74">
        <f t="shared" si="535"/>
        <v>0</v>
      </c>
    </row>
    <row r="1120" spans="1:14" ht="15">
      <c r="A1120" s="108" t="s">
        <v>395</v>
      </c>
      <c r="B1120" s="261" t="s">
        <v>33</v>
      </c>
      <c r="C1120" s="97" t="s">
        <v>48</v>
      </c>
      <c r="D1120" s="97" t="s">
        <v>392</v>
      </c>
      <c r="E1120" s="97" t="s">
        <v>134</v>
      </c>
      <c r="F1120" s="97" t="s">
        <v>146</v>
      </c>
      <c r="G1120" s="97" t="s">
        <v>396</v>
      </c>
      <c r="H1120" s="114"/>
      <c r="I1120" s="74">
        <f t="shared" si="535"/>
        <v>2660</v>
      </c>
      <c r="J1120" s="74">
        <f t="shared" si="535"/>
        <v>0</v>
      </c>
      <c r="K1120" s="74">
        <f t="shared" si="535"/>
        <v>2660</v>
      </c>
      <c r="L1120" s="74">
        <f t="shared" si="535"/>
        <v>0</v>
      </c>
      <c r="M1120" s="74">
        <f t="shared" si="535"/>
        <v>2660</v>
      </c>
      <c r="N1120" s="74">
        <f t="shared" si="535"/>
        <v>0</v>
      </c>
    </row>
    <row r="1121" spans="1:14" ht="60">
      <c r="A1121" s="108" t="s">
        <v>667</v>
      </c>
      <c r="B1121" s="261" t="s">
        <v>33</v>
      </c>
      <c r="C1121" s="97" t="s">
        <v>48</v>
      </c>
      <c r="D1121" s="97" t="s">
        <v>392</v>
      </c>
      <c r="E1121" s="97" t="s">
        <v>134</v>
      </c>
      <c r="F1121" s="97" t="s">
        <v>146</v>
      </c>
      <c r="G1121" s="97" t="s">
        <v>396</v>
      </c>
      <c r="H1121" s="114">
        <v>100</v>
      </c>
      <c r="I1121" s="74">
        <v>2660</v>
      </c>
      <c r="J1121" s="74"/>
      <c r="K1121" s="74">
        <v>2660</v>
      </c>
      <c r="L1121" s="74"/>
      <c r="M1121" s="74">
        <v>2660</v>
      </c>
      <c r="N1121" s="74"/>
    </row>
    <row r="1122" spans="1:14" s="266" customFormat="1" ht="14.25">
      <c r="A1122" s="87" t="s">
        <v>51</v>
      </c>
      <c r="B1122" s="258">
        <v>120</v>
      </c>
      <c r="C1122" s="93" t="s">
        <v>52</v>
      </c>
      <c r="D1122" s="93"/>
      <c r="E1122" s="93"/>
      <c r="F1122" s="93"/>
      <c r="G1122" s="93"/>
      <c r="H1122" s="92"/>
      <c r="I1122" s="36">
        <f aca="true" t="shared" si="536" ref="I1122:J1126">I1123</f>
        <v>44</v>
      </c>
      <c r="J1122" s="36">
        <f t="shared" si="536"/>
        <v>0</v>
      </c>
      <c r="K1122" s="36">
        <f aca="true" t="shared" si="537" ref="K1122:N1126">K1123</f>
        <v>44</v>
      </c>
      <c r="L1122" s="36">
        <f t="shared" si="537"/>
        <v>0</v>
      </c>
      <c r="M1122" s="36">
        <f t="shared" si="537"/>
        <v>44</v>
      </c>
      <c r="N1122" s="36">
        <f t="shared" si="537"/>
        <v>0</v>
      </c>
    </row>
    <row r="1123" spans="1:14" s="266" customFormat="1" ht="42.75">
      <c r="A1123" s="107" t="s">
        <v>327</v>
      </c>
      <c r="B1123" s="258">
        <v>120</v>
      </c>
      <c r="C1123" s="93" t="s">
        <v>52</v>
      </c>
      <c r="D1123" s="93" t="s">
        <v>297</v>
      </c>
      <c r="E1123" s="93" t="s">
        <v>147</v>
      </c>
      <c r="F1123" s="93" t="s">
        <v>148</v>
      </c>
      <c r="G1123" s="93" t="s">
        <v>149</v>
      </c>
      <c r="H1123" s="92"/>
      <c r="I1123" s="36">
        <f t="shared" si="536"/>
        <v>44</v>
      </c>
      <c r="J1123" s="36">
        <f t="shared" si="536"/>
        <v>0</v>
      </c>
      <c r="K1123" s="36">
        <f t="shared" si="537"/>
        <v>44</v>
      </c>
      <c r="L1123" s="36">
        <f t="shared" si="537"/>
        <v>0</v>
      </c>
      <c r="M1123" s="36">
        <f t="shared" si="537"/>
        <v>44</v>
      </c>
      <c r="N1123" s="36">
        <f t="shared" si="537"/>
        <v>0</v>
      </c>
    </row>
    <row r="1124" spans="1:14" s="266" customFormat="1" ht="38.25" customHeight="1">
      <c r="A1124" s="94" t="s">
        <v>764</v>
      </c>
      <c r="B1124" s="258">
        <v>120</v>
      </c>
      <c r="C1124" s="93" t="s">
        <v>52</v>
      </c>
      <c r="D1124" s="93" t="s">
        <v>297</v>
      </c>
      <c r="E1124" s="93" t="s">
        <v>133</v>
      </c>
      <c r="F1124" s="93" t="s">
        <v>148</v>
      </c>
      <c r="G1124" s="93" t="s">
        <v>149</v>
      </c>
      <c r="H1124" s="92"/>
      <c r="I1124" s="36">
        <f t="shared" si="536"/>
        <v>44</v>
      </c>
      <c r="J1124" s="36">
        <f t="shared" si="536"/>
        <v>0</v>
      </c>
      <c r="K1124" s="36">
        <f t="shared" si="537"/>
        <v>44</v>
      </c>
      <c r="L1124" s="36">
        <f t="shared" si="537"/>
        <v>0</v>
      </c>
      <c r="M1124" s="36">
        <f t="shared" si="537"/>
        <v>44</v>
      </c>
      <c r="N1124" s="36">
        <f t="shared" si="537"/>
        <v>0</v>
      </c>
    </row>
    <row r="1125" spans="1:14" ht="28.5">
      <c r="A1125" s="94" t="s">
        <v>765</v>
      </c>
      <c r="B1125" s="258">
        <v>120</v>
      </c>
      <c r="C1125" s="93" t="s">
        <v>52</v>
      </c>
      <c r="D1125" s="93" t="s">
        <v>297</v>
      </c>
      <c r="E1125" s="93" t="s">
        <v>133</v>
      </c>
      <c r="F1125" s="93" t="s">
        <v>146</v>
      </c>
      <c r="G1125" s="93" t="s">
        <v>149</v>
      </c>
      <c r="H1125" s="92"/>
      <c r="I1125" s="36">
        <f t="shared" si="536"/>
        <v>44</v>
      </c>
      <c r="J1125" s="36">
        <f t="shared" si="536"/>
        <v>0</v>
      </c>
      <c r="K1125" s="36">
        <f t="shared" si="537"/>
        <v>44</v>
      </c>
      <c r="L1125" s="36">
        <f t="shared" si="537"/>
        <v>0</v>
      </c>
      <c r="M1125" s="36">
        <f t="shared" si="537"/>
        <v>44</v>
      </c>
      <c r="N1125" s="36">
        <f t="shared" si="537"/>
        <v>0</v>
      </c>
    </row>
    <row r="1126" spans="1:14" ht="30">
      <c r="A1126" s="99" t="s">
        <v>766</v>
      </c>
      <c r="B1126" s="261">
        <v>120</v>
      </c>
      <c r="C1126" s="97" t="s">
        <v>52</v>
      </c>
      <c r="D1126" s="97" t="s">
        <v>297</v>
      </c>
      <c r="E1126" s="97" t="s">
        <v>133</v>
      </c>
      <c r="F1126" s="97" t="s">
        <v>146</v>
      </c>
      <c r="G1126" s="97" t="s">
        <v>338</v>
      </c>
      <c r="H1126" s="114"/>
      <c r="I1126" s="74">
        <f t="shared" si="536"/>
        <v>44</v>
      </c>
      <c r="J1126" s="74">
        <f t="shared" si="536"/>
        <v>0</v>
      </c>
      <c r="K1126" s="74">
        <f t="shared" si="537"/>
        <v>44</v>
      </c>
      <c r="L1126" s="74">
        <f t="shared" si="537"/>
        <v>0</v>
      </c>
      <c r="M1126" s="74">
        <f t="shared" si="537"/>
        <v>44</v>
      </c>
      <c r="N1126" s="74">
        <f t="shared" si="537"/>
        <v>0</v>
      </c>
    </row>
    <row r="1127" spans="1:14" ht="30">
      <c r="A1127" s="99" t="s">
        <v>670</v>
      </c>
      <c r="B1127" s="261">
        <v>120</v>
      </c>
      <c r="C1127" s="97" t="s">
        <v>52</v>
      </c>
      <c r="D1127" s="97" t="s">
        <v>297</v>
      </c>
      <c r="E1127" s="97" t="s">
        <v>133</v>
      </c>
      <c r="F1127" s="97" t="s">
        <v>146</v>
      </c>
      <c r="G1127" s="97" t="s">
        <v>338</v>
      </c>
      <c r="H1127" s="114">
        <v>200</v>
      </c>
      <c r="I1127" s="74">
        <v>44</v>
      </c>
      <c r="J1127" s="74"/>
      <c r="K1127" s="74">
        <v>44</v>
      </c>
      <c r="L1127" s="74"/>
      <c r="M1127" s="74">
        <v>44</v>
      </c>
      <c r="N1127" s="74"/>
    </row>
    <row r="1128" spans="1:14" ht="15">
      <c r="A1128" s="534" t="s">
        <v>915</v>
      </c>
      <c r="B1128" s="535"/>
      <c r="C1128" s="535"/>
      <c r="D1128" s="535"/>
      <c r="E1128" s="535"/>
      <c r="F1128" s="535"/>
      <c r="G1128" s="535"/>
      <c r="H1128" s="536"/>
      <c r="I1128" s="36">
        <f aca="true" t="shared" si="538" ref="I1128:N1128">I13+I593+I730+I780+I821+I861+I1099</f>
        <v>2538941.7</v>
      </c>
      <c r="J1128" s="36">
        <f t="shared" si="538"/>
        <v>1466679.2</v>
      </c>
      <c r="K1128" s="36">
        <f t="shared" si="538"/>
        <v>2515948.4</v>
      </c>
      <c r="L1128" s="36">
        <f t="shared" si="538"/>
        <v>1526944.3</v>
      </c>
      <c r="M1128" s="36">
        <f t="shared" si="538"/>
        <v>2496835.8999999994</v>
      </c>
      <c r="N1128" s="36">
        <f t="shared" si="538"/>
        <v>1507521.0999999999</v>
      </c>
    </row>
    <row r="1129" spans="1:14" ht="15">
      <c r="A1129" s="526" t="s">
        <v>913</v>
      </c>
      <c r="B1129" s="537"/>
      <c r="C1129" s="537"/>
      <c r="D1129" s="537"/>
      <c r="E1129" s="537"/>
      <c r="F1129" s="537"/>
      <c r="G1129" s="537"/>
      <c r="H1129" s="538"/>
      <c r="I1129" s="280"/>
      <c r="J1129" s="280"/>
      <c r="K1129" s="116">
        <v>26000</v>
      </c>
      <c r="L1129" s="116"/>
      <c r="M1129" s="116">
        <v>53000</v>
      </c>
      <c r="N1129" s="116"/>
    </row>
    <row r="1130" spans="1:14" s="266" customFormat="1" ht="15">
      <c r="A1130" s="529" t="s">
        <v>914</v>
      </c>
      <c r="B1130" s="537"/>
      <c r="C1130" s="537"/>
      <c r="D1130" s="537"/>
      <c r="E1130" s="537"/>
      <c r="F1130" s="537"/>
      <c r="G1130" s="537"/>
      <c r="H1130" s="538"/>
      <c r="I1130" s="84">
        <f aca="true" t="shared" si="539" ref="I1130:N1130">SUM(I1128:I1129)</f>
        <v>2538941.7</v>
      </c>
      <c r="J1130" s="84">
        <f t="shared" si="539"/>
        <v>1466679.2</v>
      </c>
      <c r="K1130" s="84">
        <f t="shared" si="539"/>
        <v>2541948.4</v>
      </c>
      <c r="L1130" s="84">
        <f t="shared" si="539"/>
        <v>1526944.3</v>
      </c>
      <c r="M1130" s="84">
        <f t="shared" si="539"/>
        <v>2549835.8999999994</v>
      </c>
      <c r="N1130" s="84">
        <f t="shared" si="539"/>
        <v>1507521.0999999999</v>
      </c>
    </row>
    <row r="1132" spans="10:14" ht="15" hidden="1">
      <c r="J1132" s="404">
        <f>I1130-J1130</f>
        <v>1072262.5000000002</v>
      </c>
      <c r="L1132" s="404">
        <f>K1130-L1130</f>
        <v>1015004.0999999999</v>
      </c>
      <c r="N1132" s="404">
        <f>M1130-N1130</f>
        <v>1042314.7999999996</v>
      </c>
    </row>
    <row r="1133" ht="15" hidden="1"/>
    <row r="1134" spans="12:14" ht="15" hidden="1">
      <c r="L1134" s="247">
        <v>1015004.1</v>
      </c>
      <c r="N1134" s="247">
        <v>1042314.8</v>
      </c>
    </row>
    <row r="1135" ht="15" hidden="1"/>
    <row r="1136" spans="12:14" ht="15" hidden="1">
      <c r="L1136" s="404">
        <f>L1132-L1134</f>
        <v>0</v>
      </c>
      <c r="N1136" s="404">
        <f>N1132-N1134</f>
        <v>0</v>
      </c>
    </row>
  </sheetData>
  <sheetProtection/>
  <mergeCells count="13">
    <mergeCell ref="A1129:H1129"/>
    <mergeCell ref="A1130:H1130"/>
    <mergeCell ref="I10:N10"/>
    <mergeCell ref="I11:J11"/>
    <mergeCell ref="K11:L11"/>
    <mergeCell ref="M11:N11"/>
    <mergeCell ref="H10:H12"/>
    <mergeCell ref="A8:N8"/>
    <mergeCell ref="D10:G12"/>
    <mergeCell ref="B10:B12"/>
    <mergeCell ref="C10:C12"/>
    <mergeCell ref="A10:A12"/>
    <mergeCell ref="A1128:H1128"/>
  </mergeCells>
  <printOptions/>
  <pageMargins left="0.7086614173228347" right="0" top="0.5511811023622047" bottom="0.35433070866141736" header="0.31496062992125984" footer="0.31496062992125984"/>
  <pageSetup fitToHeight="56" fitToWidth="1" horizontalDpi="600" verticalDpi="600" orientation="landscape" paperSize="9" scale="73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90"/>
  <sheetViews>
    <sheetView zoomScale="80" zoomScaleNormal="80" zoomScalePageLayoutView="0" workbookViewId="0" topLeftCell="A1">
      <selection activeCell="A1" sqref="A1:P78"/>
    </sheetView>
  </sheetViews>
  <sheetFormatPr defaultColWidth="10.140625" defaultRowHeight="15"/>
  <cols>
    <col min="1" max="1" width="3.8515625" style="204" customWidth="1"/>
    <col min="2" max="2" width="47.421875" style="205" customWidth="1"/>
    <col min="3" max="3" width="8.28125" style="142" hidden="1" customWidth="1"/>
    <col min="4" max="4" width="6.7109375" style="142" customWidth="1"/>
    <col min="5" max="5" width="12.8515625" style="142" customWidth="1"/>
    <col min="6" max="6" width="12.57421875" style="239" customWidth="1"/>
    <col min="7" max="7" width="10.421875" style="239" customWidth="1"/>
    <col min="8" max="8" width="10.28125" style="239" customWidth="1"/>
    <col min="9" max="10" width="10.00390625" style="239" customWidth="1"/>
    <col min="11" max="13" width="11.8515625" style="239" customWidth="1"/>
    <col min="14" max="15" width="11.57421875" style="239" customWidth="1"/>
    <col min="16" max="16" width="22.7109375" style="305" customWidth="1"/>
    <col min="17" max="17" width="13.57421875" style="146" hidden="1" customWidth="1"/>
    <col min="18" max="18" width="10.140625" style="142" customWidth="1"/>
    <col min="19" max="19" width="22.28125" style="142" customWidth="1"/>
    <col min="20" max="16384" width="10.140625" style="142" customWidth="1"/>
  </cols>
  <sheetData>
    <row r="1" spans="1:17" s="203" customFormat="1" ht="15">
      <c r="A1" s="153"/>
      <c r="B1" s="152"/>
      <c r="C1" s="151"/>
      <c r="D1" s="151"/>
      <c r="E1" s="151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1" t="s">
        <v>0</v>
      </c>
      <c r="Q1" s="202"/>
    </row>
    <row r="2" spans="1:17" s="203" customFormat="1" ht="15">
      <c r="A2" s="153"/>
      <c r="B2" s="152"/>
      <c r="C2" s="151"/>
      <c r="D2" s="151"/>
      <c r="E2" s="151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 t="s">
        <v>865</v>
      </c>
      <c r="Q2" s="202"/>
    </row>
    <row r="3" spans="1:17" s="203" customFormat="1" ht="15">
      <c r="A3" s="153"/>
      <c r="B3" s="152"/>
      <c r="C3" s="151"/>
      <c r="D3" s="151"/>
      <c r="E3" s="151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 t="s">
        <v>2</v>
      </c>
      <c r="Q3" s="202"/>
    </row>
    <row r="4" spans="1:17" s="203" customFormat="1" ht="15">
      <c r="A4" s="153"/>
      <c r="B4" s="152"/>
      <c r="C4" s="151"/>
      <c r="D4" s="151"/>
      <c r="E4" s="151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1" t="s">
        <v>1432</v>
      </c>
      <c r="Q4" s="202"/>
    </row>
    <row r="5" spans="1:17" s="203" customFormat="1" ht="15">
      <c r="A5" s="153"/>
      <c r="B5" s="152"/>
      <c r="C5" s="151"/>
      <c r="D5" s="151"/>
      <c r="E5" s="151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1" t="s">
        <v>832</v>
      </c>
      <c r="Q5" s="202"/>
    </row>
    <row r="6" spans="1:17" s="203" customFormat="1" ht="15">
      <c r="A6" s="153"/>
      <c r="B6" s="152"/>
      <c r="C6" s="151"/>
      <c r="D6" s="151"/>
      <c r="E6" s="151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424"/>
      <c r="Q6" s="202"/>
    </row>
    <row r="7" spans="1:16" ht="25.5" customHeight="1">
      <c r="A7" s="565" t="s">
        <v>1295</v>
      </c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</row>
    <row r="8" ht="15">
      <c r="P8" s="425"/>
    </row>
    <row r="9" spans="1:16" ht="15">
      <c r="A9" s="206"/>
      <c r="B9" s="207"/>
      <c r="C9" s="208"/>
      <c r="D9" s="208"/>
      <c r="E9" s="208"/>
      <c r="F9" s="299"/>
      <c r="G9" s="209"/>
      <c r="H9" s="209"/>
      <c r="I9" s="209"/>
      <c r="J9" s="209"/>
      <c r="K9" s="209"/>
      <c r="L9" s="209"/>
      <c r="M9" s="209"/>
      <c r="N9" s="209"/>
      <c r="O9" s="209"/>
      <c r="P9" s="86" t="s">
        <v>710</v>
      </c>
    </row>
    <row r="10" spans="1:17" s="140" customFormat="1" ht="18" customHeight="1">
      <c r="A10" s="444" t="s">
        <v>709</v>
      </c>
      <c r="B10" s="444" t="s">
        <v>866</v>
      </c>
      <c r="C10" s="444" t="s">
        <v>867</v>
      </c>
      <c r="D10" s="558" t="s">
        <v>868</v>
      </c>
      <c r="E10" s="558" t="s">
        <v>22</v>
      </c>
      <c r="F10" s="564" t="s">
        <v>996</v>
      </c>
      <c r="G10" s="566" t="s">
        <v>1043</v>
      </c>
      <c r="H10" s="568" t="s">
        <v>869</v>
      </c>
      <c r="I10" s="569"/>
      <c r="J10" s="566" t="s">
        <v>1044</v>
      </c>
      <c r="K10" s="568" t="s">
        <v>869</v>
      </c>
      <c r="L10" s="569"/>
      <c r="M10" s="566" t="s">
        <v>1297</v>
      </c>
      <c r="N10" s="568" t="s">
        <v>869</v>
      </c>
      <c r="O10" s="569"/>
      <c r="P10" s="545" t="s">
        <v>1408</v>
      </c>
      <c r="Q10" s="558" t="s">
        <v>870</v>
      </c>
    </row>
    <row r="11" spans="1:17" s="140" customFormat="1" ht="39" customHeight="1">
      <c r="A11" s="444"/>
      <c r="B11" s="444"/>
      <c r="C11" s="444"/>
      <c r="D11" s="559"/>
      <c r="E11" s="563"/>
      <c r="F11" s="564"/>
      <c r="G11" s="567"/>
      <c r="H11" s="91" t="s">
        <v>871</v>
      </c>
      <c r="I11" s="91" t="s">
        <v>872</v>
      </c>
      <c r="J11" s="567"/>
      <c r="K11" s="91" t="s">
        <v>871</v>
      </c>
      <c r="L11" s="91" t="s">
        <v>872</v>
      </c>
      <c r="M11" s="567"/>
      <c r="N11" s="91" t="s">
        <v>871</v>
      </c>
      <c r="O11" s="91" t="s">
        <v>872</v>
      </c>
      <c r="P11" s="546"/>
      <c r="Q11" s="559"/>
    </row>
    <row r="12" spans="1:17" ht="21" customHeight="1">
      <c r="A12" s="555" t="s">
        <v>204</v>
      </c>
      <c r="B12" s="556"/>
      <c r="C12" s="556"/>
      <c r="D12" s="556"/>
      <c r="E12" s="556"/>
      <c r="F12" s="556"/>
      <c r="G12" s="556"/>
      <c r="H12" s="556"/>
      <c r="I12" s="556"/>
      <c r="J12" s="556"/>
      <c r="K12" s="556"/>
      <c r="L12" s="556"/>
      <c r="M12" s="556"/>
      <c r="N12" s="556"/>
      <c r="O12" s="556"/>
      <c r="P12" s="557"/>
      <c r="Q12" s="70"/>
    </row>
    <row r="13" spans="1:17" ht="18" customHeight="1">
      <c r="A13" s="211"/>
      <c r="B13" s="556" t="s">
        <v>220</v>
      </c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556"/>
      <c r="P13" s="557"/>
      <c r="Q13" s="70"/>
    </row>
    <row r="14" spans="1:19" ht="45" customHeight="1">
      <c r="A14" s="212">
        <v>1</v>
      </c>
      <c r="B14" s="167" t="s">
        <v>873</v>
      </c>
      <c r="C14" s="238"/>
      <c r="D14" s="212" t="s">
        <v>1296</v>
      </c>
      <c r="E14" s="212" t="s">
        <v>1385</v>
      </c>
      <c r="F14" s="296">
        <v>25179.2</v>
      </c>
      <c r="G14" s="296">
        <f>H14+I14</f>
        <v>13239.9</v>
      </c>
      <c r="H14" s="296">
        <v>13239.9</v>
      </c>
      <c r="I14" s="310"/>
      <c r="J14" s="296">
        <f>K14+L14</f>
        <v>11939.3</v>
      </c>
      <c r="K14" s="225">
        <v>11939.3</v>
      </c>
      <c r="L14" s="225"/>
      <c r="M14" s="225">
        <f>N14+O14</f>
        <v>0</v>
      </c>
      <c r="N14" s="225"/>
      <c r="O14" s="225"/>
      <c r="P14" s="89" t="s">
        <v>1025</v>
      </c>
      <c r="Q14" s="70"/>
      <c r="S14" s="145"/>
    </row>
    <row r="15" spans="1:17" ht="15.75" customHeight="1">
      <c r="A15" s="90"/>
      <c r="B15" s="213" t="s">
        <v>874</v>
      </c>
      <c r="C15" s="213"/>
      <c r="D15" s="213"/>
      <c r="E15" s="213"/>
      <c r="F15" s="214">
        <f>F14</f>
        <v>25179.2</v>
      </c>
      <c r="G15" s="214">
        <f>H15+I15</f>
        <v>13239.9</v>
      </c>
      <c r="H15" s="214">
        <f aca="true" t="shared" si="0" ref="H15:O16">H14</f>
        <v>13239.9</v>
      </c>
      <c r="I15" s="214">
        <f t="shared" si="0"/>
        <v>0</v>
      </c>
      <c r="J15" s="214">
        <f t="shared" si="0"/>
        <v>11939.3</v>
      </c>
      <c r="K15" s="214">
        <f t="shared" si="0"/>
        <v>11939.3</v>
      </c>
      <c r="L15" s="214">
        <f t="shared" si="0"/>
        <v>0</v>
      </c>
      <c r="M15" s="214">
        <f t="shared" si="0"/>
        <v>0</v>
      </c>
      <c r="N15" s="214">
        <f t="shared" si="0"/>
        <v>0</v>
      </c>
      <c r="O15" s="214">
        <f t="shared" si="0"/>
        <v>0</v>
      </c>
      <c r="P15" s="301"/>
      <c r="Q15" s="70"/>
    </row>
    <row r="16" spans="1:17" ht="15">
      <c r="A16" s="90"/>
      <c r="B16" s="213" t="s">
        <v>875</v>
      </c>
      <c r="C16" s="213"/>
      <c r="D16" s="213"/>
      <c r="E16" s="213"/>
      <c r="F16" s="214">
        <f>F15</f>
        <v>25179.2</v>
      </c>
      <c r="G16" s="214">
        <f>H16+I16</f>
        <v>13239.9</v>
      </c>
      <c r="H16" s="214">
        <f t="shared" si="0"/>
        <v>13239.9</v>
      </c>
      <c r="I16" s="214">
        <f t="shared" si="0"/>
        <v>0</v>
      </c>
      <c r="J16" s="214">
        <f t="shared" si="0"/>
        <v>11939.3</v>
      </c>
      <c r="K16" s="214">
        <f t="shared" si="0"/>
        <v>11939.3</v>
      </c>
      <c r="L16" s="214">
        <f t="shared" si="0"/>
        <v>0</v>
      </c>
      <c r="M16" s="214">
        <f t="shared" si="0"/>
        <v>0</v>
      </c>
      <c r="N16" s="214">
        <f t="shared" si="0"/>
        <v>0</v>
      </c>
      <c r="O16" s="214">
        <f t="shared" si="0"/>
        <v>0</v>
      </c>
      <c r="P16" s="301"/>
      <c r="Q16" s="70"/>
    </row>
    <row r="17" spans="1:17" ht="18.75" customHeight="1">
      <c r="A17" s="552" t="s">
        <v>876</v>
      </c>
      <c r="B17" s="553"/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4"/>
      <c r="Q17" s="70"/>
    </row>
    <row r="18" spans="1:17" ht="18" customHeight="1">
      <c r="A18" s="560" t="s">
        <v>137</v>
      </c>
      <c r="B18" s="561"/>
      <c r="C18" s="561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2"/>
      <c r="Q18" s="70"/>
    </row>
    <row r="19" spans="1:17" ht="50.25" customHeight="1">
      <c r="A19" s="210">
        <v>2</v>
      </c>
      <c r="B19" s="215" t="s">
        <v>877</v>
      </c>
      <c r="C19" s="216" t="s">
        <v>878</v>
      </c>
      <c r="D19" s="212">
        <v>2021</v>
      </c>
      <c r="E19" s="212" t="s">
        <v>1386</v>
      </c>
      <c r="F19" s="144">
        <v>3540</v>
      </c>
      <c r="G19" s="226">
        <f aca="true" t="shared" si="1" ref="G19:G30">H19+I19</f>
        <v>3540</v>
      </c>
      <c r="H19" s="218">
        <v>3540</v>
      </c>
      <c r="I19" s="218"/>
      <c r="J19" s="218">
        <f>K19+L19</f>
        <v>0</v>
      </c>
      <c r="K19" s="218"/>
      <c r="L19" s="218"/>
      <c r="M19" s="218">
        <f>N19+O19</f>
        <v>0</v>
      </c>
      <c r="N19" s="218"/>
      <c r="O19" s="218"/>
      <c r="P19" s="227" t="s">
        <v>1412</v>
      </c>
      <c r="Q19" s="70"/>
    </row>
    <row r="20" spans="1:17" ht="19.5" customHeight="1" hidden="1">
      <c r="A20" s="210"/>
      <c r="B20" s="215" t="s">
        <v>879</v>
      </c>
      <c r="C20" s="216"/>
      <c r="D20" s="212">
        <v>2021</v>
      </c>
      <c r="E20" s="426" t="s">
        <v>1387</v>
      </c>
      <c r="F20" s="298"/>
      <c r="G20" s="217">
        <f t="shared" si="1"/>
        <v>0</v>
      </c>
      <c r="H20" s="219"/>
      <c r="I20" s="219"/>
      <c r="J20" s="218">
        <f aca="true" t="shared" si="2" ref="J20:J30">K20+L20</f>
        <v>0</v>
      </c>
      <c r="K20" s="219"/>
      <c r="L20" s="219"/>
      <c r="M20" s="218">
        <f aca="true" t="shared" si="3" ref="M20:M30">N20+O20</f>
        <v>0</v>
      </c>
      <c r="N20" s="219"/>
      <c r="O20" s="219"/>
      <c r="P20" s="227" t="s">
        <v>1027</v>
      </c>
      <c r="Q20" s="70"/>
    </row>
    <row r="21" spans="1:17" ht="21" customHeight="1">
      <c r="A21" s="210">
        <v>3</v>
      </c>
      <c r="B21" s="220" t="s">
        <v>880</v>
      </c>
      <c r="C21" s="216"/>
      <c r="D21" s="212">
        <v>2021</v>
      </c>
      <c r="E21" s="426" t="s">
        <v>1387</v>
      </c>
      <c r="F21" s="144">
        <v>3025.5</v>
      </c>
      <c r="G21" s="217">
        <f t="shared" si="1"/>
        <v>0</v>
      </c>
      <c r="H21" s="218"/>
      <c r="I21" s="219"/>
      <c r="J21" s="218">
        <f t="shared" si="2"/>
        <v>0</v>
      </c>
      <c r="K21" s="218"/>
      <c r="L21" s="219"/>
      <c r="M21" s="218">
        <f t="shared" si="3"/>
        <v>0</v>
      </c>
      <c r="N21" s="219"/>
      <c r="O21" s="219"/>
      <c r="P21" s="227" t="s">
        <v>1027</v>
      </c>
      <c r="Q21" s="70"/>
    </row>
    <row r="22" spans="1:17" ht="24" customHeight="1" hidden="1">
      <c r="A22" s="210"/>
      <c r="B22" s="220" t="s">
        <v>989</v>
      </c>
      <c r="C22" s="216"/>
      <c r="D22" s="212">
        <v>2021</v>
      </c>
      <c r="E22" s="426" t="s">
        <v>1387</v>
      </c>
      <c r="F22" s="144"/>
      <c r="G22" s="217">
        <f t="shared" si="1"/>
        <v>0</v>
      </c>
      <c r="H22" s="218"/>
      <c r="I22" s="219"/>
      <c r="J22" s="218">
        <f t="shared" si="2"/>
        <v>0</v>
      </c>
      <c r="K22" s="219"/>
      <c r="L22" s="219"/>
      <c r="M22" s="218">
        <f t="shared" si="3"/>
        <v>0</v>
      </c>
      <c r="N22" s="219"/>
      <c r="O22" s="219"/>
      <c r="P22" s="227" t="s">
        <v>1027</v>
      </c>
      <c r="Q22" s="70"/>
    </row>
    <row r="23" spans="1:17" ht="25.5" customHeight="1">
      <c r="A23" s="210">
        <v>4</v>
      </c>
      <c r="B23" s="220" t="s">
        <v>881</v>
      </c>
      <c r="C23" s="216"/>
      <c r="D23" s="212">
        <v>2021</v>
      </c>
      <c r="E23" s="426" t="s">
        <v>1387</v>
      </c>
      <c r="F23" s="144">
        <v>2929.6</v>
      </c>
      <c r="G23" s="217">
        <f t="shared" si="1"/>
        <v>0</v>
      </c>
      <c r="H23" s="219"/>
      <c r="I23" s="219"/>
      <c r="J23" s="218">
        <f t="shared" si="2"/>
        <v>0</v>
      </c>
      <c r="K23" s="219"/>
      <c r="L23" s="219"/>
      <c r="M23" s="218">
        <f t="shared" si="3"/>
        <v>0</v>
      </c>
      <c r="N23" s="219"/>
      <c r="O23" s="219"/>
      <c r="P23" s="227" t="s">
        <v>1027</v>
      </c>
      <c r="Q23" s="70"/>
    </row>
    <row r="24" spans="1:17" ht="33.75" customHeight="1">
      <c r="A24" s="210">
        <v>5</v>
      </c>
      <c r="B24" s="215" t="s">
        <v>882</v>
      </c>
      <c r="C24" s="216"/>
      <c r="D24" s="212">
        <v>2023</v>
      </c>
      <c r="E24" s="426" t="s">
        <v>1387</v>
      </c>
      <c r="F24" s="144">
        <v>2000</v>
      </c>
      <c r="G24" s="217">
        <f t="shared" si="1"/>
        <v>0</v>
      </c>
      <c r="H24" s="218"/>
      <c r="I24" s="219"/>
      <c r="J24" s="218">
        <f t="shared" si="2"/>
        <v>0</v>
      </c>
      <c r="K24" s="219"/>
      <c r="L24" s="219"/>
      <c r="M24" s="218">
        <f t="shared" si="3"/>
        <v>2000</v>
      </c>
      <c r="N24" s="218">
        <v>2000</v>
      </c>
      <c r="O24" s="219"/>
      <c r="P24" s="227" t="s">
        <v>1027</v>
      </c>
      <c r="Q24" s="70"/>
    </row>
    <row r="25" spans="1:17" ht="21.75" customHeight="1">
      <c r="A25" s="210">
        <v>6</v>
      </c>
      <c r="B25" s="220" t="s">
        <v>980</v>
      </c>
      <c r="C25" s="216"/>
      <c r="D25" s="212">
        <v>2021</v>
      </c>
      <c r="E25" s="426" t="s">
        <v>1387</v>
      </c>
      <c r="F25" s="144">
        <v>536.8</v>
      </c>
      <c r="G25" s="217">
        <f t="shared" si="1"/>
        <v>0</v>
      </c>
      <c r="H25" s="218"/>
      <c r="I25" s="219"/>
      <c r="J25" s="218">
        <f t="shared" si="2"/>
        <v>0</v>
      </c>
      <c r="K25" s="219"/>
      <c r="L25" s="219"/>
      <c r="M25" s="218">
        <f t="shared" si="3"/>
        <v>0</v>
      </c>
      <c r="N25" s="219"/>
      <c r="O25" s="219"/>
      <c r="P25" s="227" t="s">
        <v>1027</v>
      </c>
      <c r="Q25" s="70"/>
    </row>
    <row r="26" spans="1:17" ht="33.75" customHeight="1">
      <c r="A26" s="210">
        <v>7</v>
      </c>
      <c r="B26" s="220" t="s">
        <v>1388</v>
      </c>
      <c r="C26" s="216"/>
      <c r="D26" s="212">
        <v>2021</v>
      </c>
      <c r="E26" s="426" t="s">
        <v>1387</v>
      </c>
      <c r="F26" s="218">
        <v>700</v>
      </c>
      <c r="G26" s="217">
        <f t="shared" si="1"/>
        <v>0</v>
      </c>
      <c r="H26" s="218"/>
      <c r="I26" s="219"/>
      <c r="J26" s="218">
        <f t="shared" si="2"/>
        <v>0</v>
      </c>
      <c r="K26" s="219"/>
      <c r="L26" s="219"/>
      <c r="M26" s="218">
        <f>N26+O26</f>
        <v>0</v>
      </c>
      <c r="N26" s="219"/>
      <c r="O26" s="219"/>
      <c r="P26" s="227" t="s">
        <v>1389</v>
      </c>
      <c r="Q26" s="70"/>
    </row>
    <row r="27" spans="1:17" ht="32.25" customHeight="1">
      <c r="A27" s="210">
        <v>8</v>
      </c>
      <c r="B27" s="220" t="s">
        <v>1390</v>
      </c>
      <c r="C27" s="216"/>
      <c r="D27" s="212">
        <v>2021</v>
      </c>
      <c r="E27" s="426" t="s">
        <v>1387</v>
      </c>
      <c r="F27" s="218">
        <v>830.9</v>
      </c>
      <c r="G27" s="217">
        <f t="shared" si="1"/>
        <v>0</v>
      </c>
      <c r="H27" s="218"/>
      <c r="I27" s="219"/>
      <c r="J27" s="218">
        <f t="shared" si="2"/>
        <v>0</v>
      </c>
      <c r="K27" s="219"/>
      <c r="L27" s="219"/>
      <c r="M27" s="218">
        <f>N27+O27</f>
        <v>0</v>
      </c>
      <c r="N27" s="219"/>
      <c r="O27" s="219"/>
      <c r="P27" s="227" t="s">
        <v>1391</v>
      </c>
      <c r="Q27" s="70"/>
    </row>
    <row r="28" spans="1:17" ht="32.25" customHeight="1" hidden="1">
      <c r="A28" s="210"/>
      <c r="B28" s="220" t="s">
        <v>887</v>
      </c>
      <c r="C28" s="216"/>
      <c r="D28" s="212">
        <v>2021</v>
      </c>
      <c r="E28" s="426" t="s">
        <v>1387</v>
      </c>
      <c r="F28" s="218"/>
      <c r="G28" s="217">
        <f t="shared" si="1"/>
        <v>0</v>
      </c>
      <c r="H28" s="218"/>
      <c r="I28" s="219"/>
      <c r="J28" s="218">
        <f t="shared" si="2"/>
        <v>0</v>
      </c>
      <c r="K28" s="219"/>
      <c r="L28" s="219"/>
      <c r="M28" s="218">
        <f>N28+O28</f>
        <v>0</v>
      </c>
      <c r="N28" s="219"/>
      <c r="O28" s="219"/>
      <c r="P28" s="227" t="s">
        <v>1027</v>
      </c>
      <c r="Q28" s="70"/>
    </row>
    <row r="29" spans="1:17" ht="32.25" customHeight="1" hidden="1">
      <c r="A29" s="210"/>
      <c r="B29" s="220" t="s">
        <v>1045</v>
      </c>
      <c r="C29" s="216"/>
      <c r="D29" s="212">
        <v>2021</v>
      </c>
      <c r="E29" s="426" t="s">
        <v>1387</v>
      </c>
      <c r="F29" s="218"/>
      <c r="G29" s="217">
        <f t="shared" si="1"/>
        <v>0</v>
      </c>
      <c r="H29" s="218"/>
      <c r="I29" s="219"/>
      <c r="J29" s="218">
        <f t="shared" si="2"/>
        <v>0</v>
      </c>
      <c r="K29" s="219"/>
      <c r="L29" s="219"/>
      <c r="M29" s="218">
        <f>N29+O29</f>
        <v>0</v>
      </c>
      <c r="N29" s="219"/>
      <c r="O29" s="219"/>
      <c r="P29" s="227" t="s">
        <v>1027</v>
      </c>
      <c r="Q29" s="70"/>
    </row>
    <row r="30" spans="1:17" ht="31.5" customHeight="1" hidden="1">
      <c r="A30" s="210"/>
      <c r="B30" s="215" t="s">
        <v>1019</v>
      </c>
      <c r="C30" s="216"/>
      <c r="D30" s="212">
        <v>2021</v>
      </c>
      <c r="E30" s="426" t="s">
        <v>1387</v>
      </c>
      <c r="F30" s="144"/>
      <c r="G30" s="217">
        <f t="shared" si="1"/>
        <v>0</v>
      </c>
      <c r="H30" s="219"/>
      <c r="I30" s="219"/>
      <c r="J30" s="218">
        <f t="shared" si="2"/>
        <v>0</v>
      </c>
      <c r="K30" s="219"/>
      <c r="L30" s="219"/>
      <c r="M30" s="218">
        <f t="shared" si="3"/>
        <v>0</v>
      </c>
      <c r="N30" s="219"/>
      <c r="O30" s="219"/>
      <c r="P30" s="227" t="s">
        <v>1027</v>
      </c>
      <c r="Q30" s="70"/>
    </row>
    <row r="31" spans="1:17" ht="17.25" customHeight="1">
      <c r="A31" s="210"/>
      <c r="B31" s="221" t="s">
        <v>884</v>
      </c>
      <c r="C31" s="222"/>
      <c r="D31" s="222"/>
      <c r="E31" s="222"/>
      <c r="F31" s="223">
        <f aca="true" t="shared" si="4" ref="F31:O31">SUM(F19:F30)</f>
        <v>13562.8</v>
      </c>
      <c r="G31" s="223">
        <f t="shared" si="4"/>
        <v>3540</v>
      </c>
      <c r="H31" s="223">
        <f t="shared" si="4"/>
        <v>3540</v>
      </c>
      <c r="I31" s="223">
        <f t="shared" si="4"/>
        <v>0</v>
      </c>
      <c r="J31" s="223">
        <f t="shared" si="4"/>
        <v>0</v>
      </c>
      <c r="K31" s="223">
        <f t="shared" si="4"/>
        <v>0</v>
      </c>
      <c r="L31" s="223">
        <f t="shared" si="4"/>
        <v>0</v>
      </c>
      <c r="M31" s="223">
        <f t="shared" si="4"/>
        <v>2000</v>
      </c>
      <c r="N31" s="223">
        <f t="shared" si="4"/>
        <v>2000</v>
      </c>
      <c r="O31" s="223">
        <f t="shared" si="4"/>
        <v>0</v>
      </c>
      <c r="P31" s="298"/>
      <c r="Q31" s="70"/>
    </row>
    <row r="32" spans="1:17" ht="18" customHeight="1">
      <c r="A32" s="549" t="s">
        <v>885</v>
      </c>
      <c r="B32" s="550"/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1"/>
      <c r="Q32" s="70"/>
    </row>
    <row r="33" spans="1:17" ht="31.5" customHeight="1" hidden="1">
      <c r="A33" s="297"/>
      <c r="B33" s="423" t="s">
        <v>886</v>
      </c>
      <c r="C33" s="224"/>
      <c r="D33" s="212">
        <v>2021</v>
      </c>
      <c r="E33" s="426" t="s">
        <v>1392</v>
      </c>
      <c r="F33" s="144"/>
      <c r="G33" s="217">
        <f>H33+I33</f>
        <v>0</v>
      </c>
      <c r="H33" s="218"/>
      <c r="I33" s="311"/>
      <c r="J33" s="226">
        <f>K33+L33</f>
        <v>0</v>
      </c>
      <c r="K33" s="312"/>
      <c r="L33" s="312"/>
      <c r="M33" s="226">
        <f>N33+O33</f>
        <v>0</v>
      </c>
      <c r="N33" s="312"/>
      <c r="O33" s="312"/>
      <c r="P33" s="227" t="s">
        <v>1027</v>
      </c>
      <c r="Q33" s="70"/>
    </row>
    <row r="34" spans="1:17" ht="35.25" customHeight="1">
      <c r="A34" s="210">
        <v>9</v>
      </c>
      <c r="B34" s="70" t="s">
        <v>1020</v>
      </c>
      <c r="C34" s="224"/>
      <c r="D34" s="212">
        <v>2021</v>
      </c>
      <c r="E34" s="426" t="s">
        <v>1392</v>
      </c>
      <c r="F34" s="144">
        <v>9102.5</v>
      </c>
      <c r="G34" s="217">
        <f>H34+I34</f>
        <v>800.2</v>
      </c>
      <c r="H34" s="218">
        <v>800.2</v>
      </c>
      <c r="I34" s="311"/>
      <c r="J34" s="226">
        <f aca="true" t="shared" si="5" ref="J34:J48">K34+L34</f>
        <v>0</v>
      </c>
      <c r="K34" s="312"/>
      <c r="L34" s="312"/>
      <c r="M34" s="226">
        <f aca="true" t="shared" si="6" ref="M34:M48">N34+O34</f>
        <v>0</v>
      </c>
      <c r="N34" s="312"/>
      <c r="O34" s="312"/>
      <c r="P34" s="227" t="s">
        <v>1027</v>
      </c>
      <c r="Q34" s="70"/>
    </row>
    <row r="35" spans="1:17" ht="34.5" customHeight="1">
      <c r="A35" s="210">
        <v>10</v>
      </c>
      <c r="B35" s="70" t="s">
        <v>883</v>
      </c>
      <c r="C35" s="224"/>
      <c r="D35" s="212">
        <v>2021</v>
      </c>
      <c r="E35" s="426" t="s">
        <v>1393</v>
      </c>
      <c r="F35" s="144">
        <f>3100.1+2147.9</f>
        <v>5248</v>
      </c>
      <c r="G35" s="217">
        <f>H35+I35</f>
        <v>4247.9</v>
      </c>
      <c r="H35" s="218">
        <v>2100</v>
      </c>
      <c r="I35" s="225">
        <v>2147.9</v>
      </c>
      <c r="J35" s="226">
        <f t="shared" si="5"/>
        <v>1000.1</v>
      </c>
      <c r="K35" s="226">
        <v>1000.1</v>
      </c>
      <c r="L35" s="312"/>
      <c r="M35" s="226">
        <f t="shared" si="6"/>
        <v>0</v>
      </c>
      <c r="N35" s="312"/>
      <c r="O35" s="312"/>
      <c r="P35" s="227" t="s">
        <v>1394</v>
      </c>
      <c r="Q35" s="70"/>
    </row>
    <row r="36" spans="1:17" ht="38.25" customHeight="1" hidden="1">
      <c r="A36" s="545"/>
      <c r="B36" s="547" t="s">
        <v>887</v>
      </c>
      <c r="C36" s="224"/>
      <c r="D36" s="212">
        <v>2021</v>
      </c>
      <c r="E36" s="426"/>
      <c r="F36" s="144"/>
      <c r="G36" s="217">
        <f aca="true" t="shared" si="7" ref="G36:G49">H36+I36</f>
        <v>0</v>
      </c>
      <c r="H36" s="218"/>
      <c r="I36" s="225"/>
      <c r="J36" s="226">
        <f t="shared" si="5"/>
        <v>0</v>
      </c>
      <c r="K36" s="226"/>
      <c r="L36" s="226"/>
      <c r="M36" s="226">
        <f t="shared" si="6"/>
        <v>0</v>
      </c>
      <c r="N36" s="226"/>
      <c r="O36" s="226"/>
      <c r="P36" s="227" t="s">
        <v>1027</v>
      </c>
      <c r="Q36" s="70"/>
    </row>
    <row r="37" spans="1:17" ht="33" customHeight="1" hidden="1">
      <c r="A37" s="546"/>
      <c r="B37" s="548"/>
      <c r="C37" s="224"/>
      <c r="D37" s="212">
        <v>2021</v>
      </c>
      <c r="E37" s="426"/>
      <c r="F37" s="144"/>
      <c r="G37" s="217">
        <f t="shared" si="7"/>
        <v>0</v>
      </c>
      <c r="H37" s="218"/>
      <c r="I37" s="225"/>
      <c r="J37" s="226">
        <f t="shared" si="5"/>
        <v>0</v>
      </c>
      <c r="K37" s="226"/>
      <c r="L37" s="226"/>
      <c r="M37" s="226">
        <f t="shared" si="6"/>
        <v>0</v>
      </c>
      <c r="N37" s="226"/>
      <c r="O37" s="226"/>
      <c r="P37" s="227"/>
      <c r="Q37" s="70"/>
    </row>
    <row r="38" spans="1:17" ht="24.75" customHeight="1" hidden="1">
      <c r="A38" s="210"/>
      <c r="B38" s="215" t="s">
        <v>1021</v>
      </c>
      <c r="C38" s="224"/>
      <c r="D38" s="212">
        <v>2021</v>
      </c>
      <c r="E38" s="426"/>
      <c r="F38" s="144"/>
      <c r="G38" s="217"/>
      <c r="H38" s="218"/>
      <c r="I38" s="226"/>
      <c r="J38" s="226">
        <f t="shared" si="5"/>
        <v>0</v>
      </c>
      <c r="K38" s="226"/>
      <c r="L38" s="226"/>
      <c r="M38" s="226">
        <f t="shared" si="6"/>
        <v>0</v>
      </c>
      <c r="N38" s="226"/>
      <c r="O38" s="226"/>
      <c r="P38" s="227" t="s">
        <v>1027</v>
      </c>
      <c r="Q38" s="70"/>
    </row>
    <row r="39" spans="1:17" ht="34.5" customHeight="1" hidden="1">
      <c r="A39" s="210"/>
      <c r="B39" s="215" t="s">
        <v>1022</v>
      </c>
      <c r="C39" s="224"/>
      <c r="D39" s="212">
        <v>2021</v>
      </c>
      <c r="E39" s="426"/>
      <c r="F39" s="144"/>
      <c r="G39" s="217">
        <f t="shared" si="7"/>
        <v>0</v>
      </c>
      <c r="H39" s="218"/>
      <c r="I39" s="226"/>
      <c r="J39" s="226">
        <f t="shared" si="5"/>
        <v>0</v>
      </c>
      <c r="K39" s="226"/>
      <c r="L39" s="226"/>
      <c r="M39" s="226">
        <f t="shared" si="6"/>
        <v>0</v>
      </c>
      <c r="N39" s="226"/>
      <c r="O39" s="226"/>
      <c r="P39" s="227" t="s">
        <v>1027</v>
      </c>
      <c r="Q39" s="70"/>
    </row>
    <row r="40" spans="1:17" ht="33.75" customHeight="1">
      <c r="A40" s="210">
        <v>11</v>
      </c>
      <c r="B40" s="215" t="s">
        <v>1023</v>
      </c>
      <c r="C40" s="224"/>
      <c r="D40" s="212">
        <v>2021</v>
      </c>
      <c r="E40" s="426" t="s">
        <v>1392</v>
      </c>
      <c r="F40" s="218">
        <v>600</v>
      </c>
      <c r="G40" s="217">
        <f t="shared" si="7"/>
        <v>0</v>
      </c>
      <c r="H40" s="218"/>
      <c r="I40" s="226"/>
      <c r="J40" s="226">
        <f t="shared" si="5"/>
        <v>0</v>
      </c>
      <c r="K40" s="226"/>
      <c r="L40" s="226"/>
      <c r="M40" s="226">
        <f t="shared" si="6"/>
        <v>0</v>
      </c>
      <c r="N40" s="226"/>
      <c r="O40" s="226"/>
      <c r="P40" s="227" t="s">
        <v>1389</v>
      </c>
      <c r="Q40" s="70"/>
    </row>
    <row r="41" spans="1:17" ht="78" customHeight="1">
      <c r="A41" s="210">
        <v>12</v>
      </c>
      <c r="B41" s="215" t="s">
        <v>981</v>
      </c>
      <c r="C41" s="224"/>
      <c r="D41" s="212">
        <v>2021</v>
      </c>
      <c r="E41" s="426" t="s">
        <v>1395</v>
      </c>
      <c r="F41" s="218">
        <f>5144.5+22000</f>
        <v>27144.5</v>
      </c>
      <c r="G41" s="217">
        <f t="shared" si="7"/>
        <v>26144.5</v>
      </c>
      <c r="H41" s="218">
        <v>4144.5</v>
      </c>
      <c r="I41" s="226">
        <v>22000</v>
      </c>
      <c r="J41" s="226">
        <f t="shared" si="5"/>
        <v>0</v>
      </c>
      <c r="K41" s="226"/>
      <c r="L41" s="226"/>
      <c r="M41" s="226">
        <f t="shared" si="6"/>
        <v>0</v>
      </c>
      <c r="N41" s="226"/>
      <c r="O41" s="226"/>
      <c r="P41" s="227" t="s">
        <v>1396</v>
      </c>
      <c r="Q41" s="70"/>
    </row>
    <row r="42" spans="1:17" ht="51" customHeight="1">
      <c r="A42" s="210">
        <v>13</v>
      </c>
      <c r="B42" s="215" t="s">
        <v>1036</v>
      </c>
      <c r="C42" s="224"/>
      <c r="D42" s="212">
        <v>2021</v>
      </c>
      <c r="E42" s="427" t="s">
        <v>1397</v>
      </c>
      <c r="F42" s="218">
        <v>1540</v>
      </c>
      <c r="G42" s="217">
        <f>H42+I42</f>
        <v>1540</v>
      </c>
      <c r="H42" s="218">
        <v>1540</v>
      </c>
      <c r="I42" s="226"/>
      <c r="J42" s="226">
        <f t="shared" si="5"/>
        <v>0</v>
      </c>
      <c r="K42" s="226"/>
      <c r="L42" s="226"/>
      <c r="M42" s="226">
        <f t="shared" si="6"/>
        <v>0</v>
      </c>
      <c r="N42" s="226"/>
      <c r="O42" s="226"/>
      <c r="P42" s="227" t="s">
        <v>1412</v>
      </c>
      <c r="Q42" s="70"/>
    </row>
    <row r="43" spans="1:17" ht="34.5" customHeight="1" hidden="1">
      <c r="A43" s="210"/>
      <c r="B43" s="215" t="s">
        <v>1019</v>
      </c>
      <c r="C43" s="224"/>
      <c r="D43" s="212">
        <v>2021</v>
      </c>
      <c r="E43" s="427"/>
      <c r="F43" s="218"/>
      <c r="G43" s="217">
        <f>H43+I43</f>
        <v>0</v>
      </c>
      <c r="H43" s="218"/>
      <c r="I43" s="226"/>
      <c r="J43" s="226">
        <f t="shared" si="5"/>
        <v>0</v>
      </c>
      <c r="K43" s="226"/>
      <c r="L43" s="226"/>
      <c r="M43" s="226">
        <f t="shared" si="6"/>
        <v>0</v>
      </c>
      <c r="N43" s="226"/>
      <c r="O43" s="226"/>
      <c r="P43" s="227" t="s">
        <v>1027</v>
      </c>
      <c r="Q43" s="70"/>
    </row>
    <row r="44" spans="1:17" ht="33.75" customHeight="1" hidden="1">
      <c r="A44" s="210"/>
      <c r="B44" s="215" t="s">
        <v>1045</v>
      </c>
      <c r="C44" s="224"/>
      <c r="D44" s="212">
        <v>2021</v>
      </c>
      <c r="E44" s="427"/>
      <c r="F44" s="218"/>
      <c r="G44" s="217">
        <f t="shared" si="7"/>
        <v>0</v>
      </c>
      <c r="H44" s="217"/>
      <c r="I44" s="226"/>
      <c r="J44" s="226">
        <f t="shared" si="5"/>
        <v>0</v>
      </c>
      <c r="K44" s="226"/>
      <c r="L44" s="226"/>
      <c r="M44" s="226">
        <f t="shared" si="6"/>
        <v>0</v>
      </c>
      <c r="N44" s="226"/>
      <c r="O44" s="226"/>
      <c r="P44" s="227" t="s">
        <v>1027</v>
      </c>
      <c r="Q44" s="70"/>
    </row>
    <row r="45" spans="1:17" ht="33.75" customHeight="1" hidden="1">
      <c r="A45" s="210"/>
      <c r="B45" s="215" t="s">
        <v>1050</v>
      </c>
      <c r="C45" s="224"/>
      <c r="D45" s="212">
        <v>2021</v>
      </c>
      <c r="E45" s="427"/>
      <c r="F45" s="218"/>
      <c r="G45" s="217">
        <f t="shared" si="7"/>
        <v>0</v>
      </c>
      <c r="H45" s="217"/>
      <c r="I45" s="226"/>
      <c r="J45" s="226">
        <f t="shared" si="5"/>
        <v>0</v>
      </c>
      <c r="K45" s="226"/>
      <c r="L45" s="226"/>
      <c r="M45" s="226">
        <f t="shared" si="6"/>
        <v>0</v>
      </c>
      <c r="N45" s="226"/>
      <c r="O45" s="226"/>
      <c r="P45" s="227" t="s">
        <v>1027</v>
      </c>
      <c r="Q45" s="70"/>
    </row>
    <row r="46" spans="1:17" ht="35.25" customHeight="1" hidden="1">
      <c r="A46" s="210"/>
      <c r="B46" s="215" t="s">
        <v>1035</v>
      </c>
      <c r="C46" s="224"/>
      <c r="D46" s="212">
        <v>2021</v>
      </c>
      <c r="E46" s="427"/>
      <c r="F46" s="218"/>
      <c r="G46" s="217">
        <f t="shared" si="7"/>
        <v>0</v>
      </c>
      <c r="H46" s="218"/>
      <c r="I46" s="226"/>
      <c r="J46" s="226">
        <f t="shared" si="5"/>
        <v>0</v>
      </c>
      <c r="K46" s="226"/>
      <c r="L46" s="226"/>
      <c r="M46" s="226">
        <f t="shared" si="6"/>
        <v>0</v>
      </c>
      <c r="N46" s="226"/>
      <c r="O46" s="226"/>
      <c r="P46" s="227" t="s">
        <v>1027</v>
      </c>
      <c r="Q46" s="70"/>
    </row>
    <row r="47" spans="1:17" ht="30.75" customHeight="1">
      <c r="A47" s="210">
        <v>14</v>
      </c>
      <c r="B47" s="215" t="s">
        <v>1051</v>
      </c>
      <c r="C47" s="224"/>
      <c r="D47" s="212">
        <v>2023</v>
      </c>
      <c r="E47" s="426" t="s">
        <v>1392</v>
      </c>
      <c r="F47" s="427" t="s">
        <v>1398</v>
      </c>
      <c r="G47" s="217">
        <f t="shared" si="7"/>
        <v>0</v>
      </c>
      <c r="H47" s="218"/>
      <c r="I47" s="226"/>
      <c r="J47" s="226">
        <f t="shared" si="5"/>
        <v>0</v>
      </c>
      <c r="K47" s="226"/>
      <c r="L47" s="226"/>
      <c r="M47" s="226">
        <f t="shared" si="6"/>
        <v>3605.7</v>
      </c>
      <c r="N47" s="226">
        <v>3605.7</v>
      </c>
      <c r="O47" s="226"/>
      <c r="P47" s="227" t="s">
        <v>1027</v>
      </c>
      <c r="Q47" s="70"/>
    </row>
    <row r="48" spans="1:17" ht="35.25" customHeight="1" hidden="1">
      <c r="A48" s="210"/>
      <c r="B48" s="215" t="s">
        <v>1101</v>
      </c>
      <c r="C48" s="224"/>
      <c r="D48" s="212">
        <v>2021</v>
      </c>
      <c r="E48" s="427"/>
      <c r="F48" s="218"/>
      <c r="G48" s="217">
        <f t="shared" si="7"/>
        <v>0</v>
      </c>
      <c r="H48" s="218"/>
      <c r="I48" s="226"/>
      <c r="J48" s="226">
        <f t="shared" si="5"/>
        <v>0</v>
      </c>
      <c r="K48" s="226"/>
      <c r="L48" s="226"/>
      <c r="M48" s="226">
        <f t="shared" si="6"/>
        <v>0</v>
      </c>
      <c r="N48" s="226"/>
      <c r="O48" s="226"/>
      <c r="P48" s="227" t="s">
        <v>1027</v>
      </c>
      <c r="Q48" s="70"/>
    </row>
    <row r="49" spans="1:19" ht="45" customHeight="1">
      <c r="A49" s="210">
        <v>15</v>
      </c>
      <c r="B49" s="215" t="s">
        <v>888</v>
      </c>
      <c r="C49" s="216" t="s">
        <v>889</v>
      </c>
      <c r="D49" s="212" t="s">
        <v>1296</v>
      </c>
      <c r="E49" s="426" t="s">
        <v>1399</v>
      </c>
      <c r="F49" s="144">
        <v>82841</v>
      </c>
      <c r="G49" s="217">
        <f t="shared" si="7"/>
        <v>43000</v>
      </c>
      <c r="H49" s="218">
        <v>43000</v>
      </c>
      <c r="I49" s="218"/>
      <c r="J49" s="218">
        <f>K49+L49</f>
        <v>39841</v>
      </c>
      <c r="K49" s="218">
        <v>39841</v>
      </c>
      <c r="L49" s="218"/>
      <c r="M49" s="218">
        <f>N49+O49</f>
        <v>0</v>
      </c>
      <c r="N49" s="218"/>
      <c r="O49" s="218"/>
      <c r="P49" s="89" t="s">
        <v>1025</v>
      </c>
      <c r="Q49" s="70"/>
      <c r="S49" s="145"/>
    </row>
    <row r="50" spans="1:17" ht="19.5" customHeight="1">
      <c r="A50" s="210"/>
      <c r="B50" s="221" t="s">
        <v>874</v>
      </c>
      <c r="C50" s="222"/>
      <c r="D50" s="222"/>
      <c r="E50" s="222"/>
      <c r="F50" s="223">
        <f>F33+F34+F35+F36+F38+F39+F40+F41+F42+F43+F44+F45+F46+F47+F48+F49</f>
        <v>130081.7</v>
      </c>
      <c r="G50" s="223">
        <f aca="true" t="shared" si="8" ref="G50:O50">SUM(G33:G49)</f>
        <v>75732.6</v>
      </c>
      <c r="H50" s="223">
        <f t="shared" si="8"/>
        <v>51584.7</v>
      </c>
      <c r="I50" s="223">
        <f t="shared" si="8"/>
        <v>24147.9</v>
      </c>
      <c r="J50" s="223">
        <f t="shared" si="8"/>
        <v>40841.1</v>
      </c>
      <c r="K50" s="223">
        <f t="shared" si="8"/>
        <v>40841.1</v>
      </c>
      <c r="L50" s="223">
        <f t="shared" si="8"/>
        <v>0</v>
      </c>
      <c r="M50" s="223">
        <f t="shared" si="8"/>
        <v>3605.7</v>
      </c>
      <c r="N50" s="223">
        <f t="shared" si="8"/>
        <v>3605.7</v>
      </c>
      <c r="O50" s="223">
        <f t="shared" si="8"/>
        <v>0</v>
      </c>
      <c r="P50" s="302"/>
      <c r="Q50" s="70"/>
    </row>
    <row r="51" spans="1:17" ht="22.5" customHeight="1">
      <c r="A51" s="549" t="s">
        <v>138</v>
      </c>
      <c r="B51" s="550"/>
      <c r="C51" s="550"/>
      <c r="D51" s="550"/>
      <c r="E51" s="550"/>
      <c r="F51" s="550"/>
      <c r="G51" s="550"/>
      <c r="H51" s="550"/>
      <c r="I51" s="550"/>
      <c r="J51" s="550"/>
      <c r="K51" s="550"/>
      <c r="L51" s="550"/>
      <c r="M51" s="550"/>
      <c r="N51" s="550"/>
      <c r="O51" s="550"/>
      <c r="P51" s="551"/>
      <c r="Q51" s="70"/>
    </row>
    <row r="52" spans="1:17" ht="31.5" customHeight="1">
      <c r="A52" s="210">
        <v>16</v>
      </c>
      <c r="B52" s="227" t="s">
        <v>890</v>
      </c>
      <c r="C52" s="216" t="s">
        <v>891</v>
      </c>
      <c r="D52" s="212">
        <v>2021</v>
      </c>
      <c r="E52" s="426" t="s">
        <v>1400</v>
      </c>
      <c r="F52" s="225">
        <v>4800</v>
      </c>
      <c r="G52" s="226">
        <f>H52+I52</f>
        <v>1200</v>
      </c>
      <c r="H52" s="226">
        <v>1200</v>
      </c>
      <c r="I52" s="226"/>
      <c r="J52" s="226">
        <f>K52+L52</f>
        <v>0</v>
      </c>
      <c r="K52" s="226"/>
      <c r="L52" s="226"/>
      <c r="M52" s="226">
        <f>N52+O52</f>
        <v>1000</v>
      </c>
      <c r="N52" s="226">
        <v>1000</v>
      </c>
      <c r="O52" s="226"/>
      <c r="P52" s="227" t="s">
        <v>1027</v>
      </c>
      <c r="Q52" s="70"/>
    </row>
    <row r="53" spans="1:17" ht="29.25" customHeight="1" hidden="1">
      <c r="A53" s="210"/>
      <c r="B53" s="227" t="s">
        <v>1052</v>
      </c>
      <c r="C53" s="216"/>
      <c r="D53" s="212">
        <v>2021</v>
      </c>
      <c r="E53" s="426"/>
      <c r="F53" s="225"/>
      <c r="G53" s="226">
        <f>H53+I53</f>
        <v>0</v>
      </c>
      <c r="H53" s="226"/>
      <c r="I53" s="226"/>
      <c r="J53" s="226">
        <f>K53+L53</f>
        <v>0</v>
      </c>
      <c r="K53" s="226"/>
      <c r="L53" s="226"/>
      <c r="M53" s="226">
        <f>N53+O53</f>
        <v>0</v>
      </c>
      <c r="N53" s="226"/>
      <c r="O53" s="226"/>
      <c r="P53" s="227" t="s">
        <v>1027</v>
      </c>
      <c r="Q53" s="70"/>
    </row>
    <row r="54" spans="1:17" ht="32.25" customHeight="1">
      <c r="A54" s="210">
        <v>17</v>
      </c>
      <c r="B54" s="228" t="s">
        <v>892</v>
      </c>
      <c r="C54" s="216" t="s">
        <v>889</v>
      </c>
      <c r="D54" s="212">
        <v>2021</v>
      </c>
      <c r="E54" s="426" t="s">
        <v>1400</v>
      </c>
      <c r="F54" s="296">
        <v>5332</v>
      </c>
      <c r="G54" s="226">
        <f>H54+I54</f>
        <v>0</v>
      </c>
      <c r="H54" s="226"/>
      <c r="I54" s="226"/>
      <c r="J54" s="226">
        <f>K54+L54</f>
        <v>0</v>
      </c>
      <c r="K54" s="226"/>
      <c r="L54" s="226"/>
      <c r="M54" s="226">
        <f>N54+O54</f>
        <v>0</v>
      </c>
      <c r="N54" s="226"/>
      <c r="O54" s="226"/>
      <c r="P54" s="227" t="s">
        <v>1027</v>
      </c>
      <c r="Q54" s="70"/>
    </row>
    <row r="55" spans="1:17" ht="32.25" customHeight="1">
      <c r="A55" s="210">
        <v>18</v>
      </c>
      <c r="B55" s="228" t="s">
        <v>1024</v>
      </c>
      <c r="C55" s="216"/>
      <c r="D55" s="212">
        <v>2021</v>
      </c>
      <c r="E55" s="426" t="s">
        <v>1400</v>
      </c>
      <c r="F55" s="217">
        <v>7000</v>
      </c>
      <c r="G55" s="226">
        <f>H55+I55</f>
        <v>0</v>
      </c>
      <c r="H55" s="226"/>
      <c r="I55" s="226"/>
      <c r="J55" s="226">
        <f>K55+L55</f>
        <v>0</v>
      </c>
      <c r="K55" s="226"/>
      <c r="L55" s="226"/>
      <c r="M55" s="226">
        <f>N55+O55</f>
        <v>0</v>
      </c>
      <c r="N55" s="226"/>
      <c r="O55" s="226"/>
      <c r="P55" s="227" t="s">
        <v>1027</v>
      </c>
      <c r="Q55" s="70"/>
    </row>
    <row r="56" spans="1:17" ht="15.75" customHeight="1">
      <c r="A56" s="210"/>
      <c r="B56" s="137" t="s">
        <v>874</v>
      </c>
      <c r="C56" s="216"/>
      <c r="D56" s="216"/>
      <c r="E56" s="428"/>
      <c r="F56" s="229">
        <f>SUM(F52:F55)</f>
        <v>17132</v>
      </c>
      <c r="G56" s="229">
        <f>SUM(G52:G55)</f>
        <v>1200</v>
      </c>
      <c r="H56" s="229">
        <f>SUM(H52:H55)</f>
        <v>1200</v>
      </c>
      <c r="I56" s="229">
        <f aca="true" t="shared" si="9" ref="I56:O56">SUM(I52:I55)</f>
        <v>0</v>
      </c>
      <c r="J56" s="229">
        <f t="shared" si="9"/>
        <v>0</v>
      </c>
      <c r="K56" s="229">
        <f t="shared" si="9"/>
        <v>0</v>
      </c>
      <c r="L56" s="229">
        <f t="shared" si="9"/>
        <v>0</v>
      </c>
      <c r="M56" s="229">
        <f t="shared" si="9"/>
        <v>1000</v>
      </c>
      <c r="N56" s="229">
        <f t="shared" si="9"/>
        <v>1000</v>
      </c>
      <c r="O56" s="229">
        <f t="shared" si="9"/>
        <v>0</v>
      </c>
      <c r="P56" s="303"/>
      <c r="Q56" s="70"/>
    </row>
    <row r="57" spans="1:17" ht="15.75" customHeight="1">
      <c r="A57" s="230"/>
      <c r="B57" s="231" t="s">
        <v>875</v>
      </c>
      <c r="C57" s="232"/>
      <c r="D57" s="232"/>
      <c r="E57" s="232"/>
      <c r="F57" s="300">
        <f aca="true" t="shared" si="10" ref="F57:O57">F56+F50+F31</f>
        <v>160776.5</v>
      </c>
      <c r="G57" s="229">
        <f t="shared" si="10"/>
        <v>80472.6</v>
      </c>
      <c r="H57" s="229">
        <f t="shared" si="10"/>
        <v>56324.7</v>
      </c>
      <c r="I57" s="229">
        <f t="shared" si="10"/>
        <v>24147.9</v>
      </c>
      <c r="J57" s="229">
        <f t="shared" si="10"/>
        <v>40841.1</v>
      </c>
      <c r="K57" s="229">
        <f t="shared" si="10"/>
        <v>40841.1</v>
      </c>
      <c r="L57" s="229">
        <f t="shared" si="10"/>
        <v>0</v>
      </c>
      <c r="M57" s="229">
        <f t="shared" si="10"/>
        <v>6605.7</v>
      </c>
      <c r="N57" s="229">
        <f t="shared" si="10"/>
        <v>6605.7</v>
      </c>
      <c r="O57" s="229">
        <f t="shared" si="10"/>
        <v>0</v>
      </c>
      <c r="P57" s="304"/>
      <c r="Q57" s="70"/>
    </row>
    <row r="58" spans="1:17" ht="20.25" customHeight="1">
      <c r="A58" s="552" t="s">
        <v>893</v>
      </c>
      <c r="B58" s="553"/>
      <c r="C58" s="553"/>
      <c r="D58" s="553"/>
      <c r="E58" s="553"/>
      <c r="F58" s="553"/>
      <c r="G58" s="553"/>
      <c r="H58" s="553"/>
      <c r="I58" s="553"/>
      <c r="J58" s="553"/>
      <c r="K58" s="553"/>
      <c r="L58" s="553"/>
      <c r="M58" s="553"/>
      <c r="N58" s="553"/>
      <c r="O58" s="553"/>
      <c r="P58" s="554"/>
      <c r="Q58" s="70"/>
    </row>
    <row r="59" spans="1:17" ht="18.75" customHeight="1">
      <c r="A59" s="549" t="s">
        <v>187</v>
      </c>
      <c r="B59" s="550"/>
      <c r="C59" s="550"/>
      <c r="D59" s="550"/>
      <c r="E59" s="550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1"/>
      <c r="Q59" s="70"/>
    </row>
    <row r="60" spans="1:17" ht="31.5" customHeight="1" hidden="1">
      <c r="A60" s="210"/>
      <c r="B60" s="228" t="s">
        <v>997</v>
      </c>
      <c r="C60" s="216" t="s">
        <v>889</v>
      </c>
      <c r="D60" s="212">
        <v>2021</v>
      </c>
      <c r="E60" s="426"/>
      <c r="F60" s="225"/>
      <c r="G60" s="226">
        <f aca="true" t="shared" si="11" ref="G60:G65">H60+I60</f>
        <v>0</v>
      </c>
      <c r="H60" s="226"/>
      <c r="I60" s="226"/>
      <c r="J60" s="226">
        <f aca="true" t="shared" si="12" ref="J60:J65">K60+L60</f>
        <v>0</v>
      </c>
      <c r="K60" s="234"/>
      <c r="L60" s="234"/>
      <c r="M60" s="226">
        <f aca="true" t="shared" si="13" ref="M60:M65">N60+O60</f>
        <v>0</v>
      </c>
      <c r="N60" s="234"/>
      <c r="O60" s="234"/>
      <c r="P60" s="227" t="s">
        <v>1027</v>
      </c>
      <c r="Q60" s="70"/>
    </row>
    <row r="61" spans="1:17" ht="33.75" customHeight="1" hidden="1">
      <c r="A61" s="210"/>
      <c r="B61" s="89" t="s">
        <v>894</v>
      </c>
      <c r="C61" s="216" t="s">
        <v>889</v>
      </c>
      <c r="D61" s="212">
        <v>2021</v>
      </c>
      <c r="E61" s="426"/>
      <c r="F61" s="225"/>
      <c r="G61" s="226">
        <f t="shared" si="11"/>
        <v>0</v>
      </c>
      <c r="H61" s="226"/>
      <c r="I61" s="226"/>
      <c r="J61" s="226">
        <f t="shared" si="12"/>
        <v>0</v>
      </c>
      <c r="K61" s="234"/>
      <c r="L61" s="234"/>
      <c r="M61" s="226">
        <f t="shared" si="13"/>
        <v>0</v>
      </c>
      <c r="N61" s="234"/>
      <c r="O61" s="234"/>
      <c r="P61" s="227" t="s">
        <v>1027</v>
      </c>
      <c r="Q61" s="70"/>
    </row>
    <row r="62" spans="1:17" ht="33.75" customHeight="1" hidden="1">
      <c r="A62" s="210"/>
      <c r="B62" s="227" t="s">
        <v>895</v>
      </c>
      <c r="C62" s="216" t="s">
        <v>889</v>
      </c>
      <c r="D62" s="212">
        <v>2021</v>
      </c>
      <c r="E62" s="426"/>
      <c r="F62" s="225"/>
      <c r="G62" s="226">
        <f t="shared" si="11"/>
        <v>0</v>
      </c>
      <c r="H62" s="226"/>
      <c r="I62" s="226"/>
      <c r="J62" s="226">
        <f t="shared" si="12"/>
        <v>0</v>
      </c>
      <c r="K62" s="234"/>
      <c r="L62" s="234"/>
      <c r="M62" s="226">
        <f t="shared" si="13"/>
        <v>0</v>
      </c>
      <c r="N62" s="234"/>
      <c r="O62" s="234"/>
      <c r="P62" s="227" t="s">
        <v>1027</v>
      </c>
      <c r="Q62" s="70"/>
    </row>
    <row r="63" spans="1:17" ht="54.75" customHeight="1">
      <c r="A63" s="210">
        <v>19</v>
      </c>
      <c r="B63" s="89" t="s">
        <v>896</v>
      </c>
      <c r="C63" s="216" t="s">
        <v>889</v>
      </c>
      <c r="D63" s="212">
        <v>2021</v>
      </c>
      <c r="E63" s="426" t="s">
        <v>1401</v>
      </c>
      <c r="F63" s="212">
        <v>1305.5</v>
      </c>
      <c r="G63" s="226">
        <f t="shared" si="11"/>
        <v>1305.5</v>
      </c>
      <c r="H63" s="226">
        <v>1305.5</v>
      </c>
      <c r="I63" s="226"/>
      <c r="J63" s="226">
        <f t="shared" si="12"/>
        <v>0</v>
      </c>
      <c r="K63" s="226"/>
      <c r="L63" s="234"/>
      <c r="M63" s="226">
        <f t="shared" si="13"/>
        <v>0</v>
      </c>
      <c r="N63" s="234"/>
      <c r="O63" s="234"/>
      <c r="P63" s="227" t="s">
        <v>1411</v>
      </c>
      <c r="Q63" s="70"/>
    </row>
    <row r="64" spans="1:17" ht="31.5" customHeight="1" hidden="1">
      <c r="A64" s="210"/>
      <c r="B64" s="89" t="s">
        <v>897</v>
      </c>
      <c r="C64" s="216" t="s">
        <v>889</v>
      </c>
      <c r="D64" s="212">
        <v>2021</v>
      </c>
      <c r="E64" s="426"/>
      <c r="F64" s="225"/>
      <c r="G64" s="226">
        <f t="shared" si="11"/>
        <v>0</v>
      </c>
      <c r="H64" s="226"/>
      <c r="I64" s="226"/>
      <c r="J64" s="226">
        <f t="shared" si="12"/>
        <v>0</v>
      </c>
      <c r="K64" s="234"/>
      <c r="L64" s="234"/>
      <c r="M64" s="226">
        <f t="shared" si="13"/>
        <v>0</v>
      </c>
      <c r="N64" s="234"/>
      <c r="O64" s="234"/>
      <c r="P64" s="227" t="s">
        <v>1027</v>
      </c>
      <c r="Q64" s="70"/>
    </row>
    <row r="65" spans="1:17" ht="33" customHeight="1">
      <c r="A65" s="297">
        <v>20</v>
      </c>
      <c r="B65" s="89" t="s">
        <v>1028</v>
      </c>
      <c r="C65" s="216" t="s">
        <v>889</v>
      </c>
      <c r="D65" s="212">
        <v>2021</v>
      </c>
      <c r="E65" s="426" t="s">
        <v>1402</v>
      </c>
      <c r="F65" s="225">
        <v>420</v>
      </c>
      <c r="G65" s="226">
        <f t="shared" si="11"/>
        <v>0</v>
      </c>
      <c r="H65" s="226"/>
      <c r="I65" s="226"/>
      <c r="J65" s="226">
        <f t="shared" si="12"/>
        <v>0</v>
      </c>
      <c r="K65" s="234"/>
      <c r="L65" s="234"/>
      <c r="M65" s="226">
        <f t="shared" si="13"/>
        <v>0</v>
      </c>
      <c r="N65" s="234"/>
      <c r="O65" s="234"/>
      <c r="P65" s="227" t="s">
        <v>1027</v>
      </c>
      <c r="Q65" s="70"/>
    </row>
    <row r="66" spans="1:17" ht="32.25" customHeight="1">
      <c r="A66" s="297">
        <v>21</v>
      </c>
      <c r="B66" s="89" t="s">
        <v>1403</v>
      </c>
      <c r="C66" s="216"/>
      <c r="D66" s="212">
        <v>2021</v>
      </c>
      <c r="E66" s="426" t="s">
        <v>1402</v>
      </c>
      <c r="F66" s="225">
        <v>420</v>
      </c>
      <c r="G66" s="226"/>
      <c r="H66" s="226"/>
      <c r="I66" s="226"/>
      <c r="J66" s="226"/>
      <c r="K66" s="234"/>
      <c r="L66" s="234"/>
      <c r="M66" s="226"/>
      <c r="N66" s="234"/>
      <c r="O66" s="234"/>
      <c r="P66" s="227" t="s">
        <v>1027</v>
      </c>
      <c r="Q66" s="70"/>
    </row>
    <row r="67" spans="1:17" ht="19.5" customHeight="1">
      <c r="A67" s="210"/>
      <c r="B67" s="115" t="s">
        <v>898</v>
      </c>
      <c r="C67" s="216"/>
      <c r="D67" s="216"/>
      <c r="E67" s="216"/>
      <c r="F67" s="235">
        <f>SUM(F60:F66)</f>
        <v>2145.5</v>
      </c>
      <c r="G67" s="235">
        <f aca="true" t="shared" si="14" ref="G67:O67">SUM(G60:G66)</f>
        <v>1305.5</v>
      </c>
      <c r="H67" s="235">
        <f t="shared" si="14"/>
        <v>1305.5</v>
      </c>
      <c r="I67" s="235">
        <f t="shared" si="14"/>
        <v>0</v>
      </c>
      <c r="J67" s="235">
        <f t="shared" si="14"/>
        <v>0</v>
      </c>
      <c r="K67" s="235">
        <f t="shared" si="14"/>
        <v>0</v>
      </c>
      <c r="L67" s="235">
        <f t="shared" si="14"/>
        <v>0</v>
      </c>
      <c r="M67" s="235">
        <f t="shared" si="14"/>
        <v>0</v>
      </c>
      <c r="N67" s="235">
        <f t="shared" si="14"/>
        <v>0</v>
      </c>
      <c r="O67" s="235">
        <f t="shared" si="14"/>
        <v>0</v>
      </c>
      <c r="P67" s="210"/>
      <c r="Q67" s="70"/>
    </row>
    <row r="68" spans="1:17" ht="17.25" customHeight="1">
      <c r="A68" s="210"/>
      <c r="B68" s="221" t="s">
        <v>875</v>
      </c>
      <c r="C68" s="216"/>
      <c r="D68" s="216"/>
      <c r="E68" s="428"/>
      <c r="F68" s="236">
        <f aca="true" t="shared" si="15" ref="F68:O68">F67</f>
        <v>2145.5</v>
      </c>
      <c r="G68" s="236">
        <f t="shared" si="15"/>
        <v>1305.5</v>
      </c>
      <c r="H68" s="236">
        <f t="shared" si="15"/>
        <v>1305.5</v>
      </c>
      <c r="I68" s="236">
        <f t="shared" si="15"/>
        <v>0</v>
      </c>
      <c r="J68" s="236">
        <f t="shared" si="15"/>
        <v>0</v>
      </c>
      <c r="K68" s="236">
        <f t="shared" si="15"/>
        <v>0</v>
      </c>
      <c r="L68" s="236">
        <f t="shared" si="15"/>
        <v>0</v>
      </c>
      <c r="M68" s="236">
        <f t="shared" si="15"/>
        <v>0</v>
      </c>
      <c r="N68" s="236">
        <f t="shared" si="15"/>
        <v>0</v>
      </c>
      <c r="O68" s="236">
        <f t="shared" si="15"/>
        <v>0</v>
      </c>
      <c r="P68" s="233"/>
      <c r="Q68" s="70"/>
    </row>
    <row r="69" spans="1:17" ht="18.75" customHeight="1">
      <c r="A69" s="555" t="s">
        <v>284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557"/>
      <c r="Q69" s="70"/>
    </row>
    <row r="70" spans="1:17" ht="17.25" customHeight="1">
      <c r="A70" s="539" t="s">
        <v>1419</v>
      </c>
      <c r="B70" s="540"/>
      <c r="C70" s="540"/>
      <c r="D70" s="540"/>
      <c r="E70" s="540"/>
      <c r="F70" s="540"/>
      <c r="G70" s="540"/>
      <c r="H70" s="540"/>
      <c r="I70" s="540"/>
      <c r="J70" s="540"/>
      <c r="K70" s="540"/>
      <c r="L70" s="540"/>
      <c r="M70" s="540"/>
      <c r="N70" s="540"/>
      <c r="O70" s="540"/>
      <c r="P70" s="541"/>
      <c r="Q70" s="70"/>
    </row>
    <row r="71" spans="1:17" ht="36.75" customHeight="1">
      <c r="A71" s="210">
        <v>22</v>
      </c>
      <c r="B71" s="89" t="s">
        <v>899</v>
      </c>
      <c r="C71" s="216" t="s">
        <v>900</v>
      </c>
      <c r="D71" s="212">
        <v>2021</v>
      </c>
      <c r="E71" s="212" t="s">
        <v>1404</v>
      </c>
      <c r="F71" s="225">
        <v>1107.5</v>
      </c>
      <c r="G71" s="226">
        <f>H71+I71</f>
        <v>1107.5</v>
      </c>
      <c r="H71" s="226">
        <v>1107.5</v>
      </c>
      <c r="I71" s="226"/>
      <c r="J71" s="226">
        <f>K71+L71</f>
        <v>0</v>
      </c>
      <c r="K71" s="226"/>
      <c r="L71" s="226"/>
      <c r="M71" s="226">
        <f>N71+O71</f>
        <v>0</v>
      </c>
      <c r="N71" s="287"/>
      <c r="O71" s="287"/>
      <c r="P71" s="89" t="s">
        <v>1026</v>
      </c>
      <c r="Q71" s="70"/>
    </row>
    <row r="72" spans="1:17" ht="52.5" customHeight="1">
      <c r="A72" s="210">
        <v>23</v>
      </c>
      <c r="B72" s="89" t="s">
        <v>1409</v>
      </c>
      <c r="C72" s="216"/>
      <c r="D72" s="212" t="s">
        <v>1296</v>
      </c>
      <c r="E72" s="212" t="s">
        <v>1405</v>
      </c>
      <c r="F72" s="225">
        <v>96755</v>
      </c>
      <c r="G72" s="226">
        <f>H72+I72</f>
        <v>20000</v>
      </c>
      <c r="H72" s="226">
        <v>20000</v>
      </c>
      <c r="I72" s="226"/>
      <c r="J72" s="226">
        <f>K72+L72</f>
        <v>10000</v>
      </c>
      <c r="K72" s="226">
        <v>10000</v>
      </c>
      <c r="L72" s="226"/>
      <c r="M72" s="226">
        <f>N72+O72</f>
        <v>15000</v>
      </c>
      <c r="N72" s="226">
        <v>15000</v>
      </c>
      <c r="O72" s="226"/>
      <c r="P72" s="70" t="s">
        <v>1410</v>
      </c>
      <c r="Q72" s="70"/>
    </row>
    <row r="73" spans="1:17" ht="48" customHeight="1">
      <c r="A73" s="210">
        <v>24</v>
      </c>
      <c r="B73" s="89" t="s">
        <v>886</v>
      </c>
      <c r="C73" s="216"/>
      <c r="D73" s="212">
        <v>2021</v>
      </c>
      <c r="E73" s="212" t="s">
        <v>1406</v>
      </c>
      <c r="F73" s="225">
        <v>7623.4</v>
      </c>
      <c r="G73" s="226">
        <f>H73+I73</f>
        <v>7623.4</v>
      </c>
      <c r="H73" s="226">
        <v>7623.4</v>
      </c>
      <c r="I73" s="226"/>
      <c r="J73" s="226">
        <f>K73+L73</f>
        <v>0</v>
      </c>
      <c r="K73" s="226">
        <f>4702.6+7890.8-4702.6-7890.8</f>
        <v>0</v>
      </c>
      <c r="L73" s="226"/>
      <c r="M73" s="226">
        <f>N73+O73</f>
        <v>0</v>
      </c>
      <c r="N73" s="287"/>
      <c r="O73" s="287"/>
      <c r="P73" s="89" t="s">
        <v>1407</v>
      </c>
      <c r="Q73" s="70"/>
    </row>
    <row r="74" spans="1:17" ht="15.75" customHeight="1">
      <c r="A74" s="210"/>
      <c r="B74" s="221" t="s">
        <v>901</v>
      </c>
      <c r="C74" s="216"/>
      <c r="D74" s="216"/>
      <c r="E74" s="216"/>
      <c r="F74" s="235">
        <f aca="true" t="shared" si="16" ref="F74:O74">SUM(F71:F73)</f>
        <v>105485.9</v>
      </c>
      <c r="G74" s="235">
        <f t="shared" si="16"/>
        <v>28730.9</v>
      </c>
      <c r="H74" s="235">
        <f t="shared" si="16"/>
        <v>28730.9</v>
      </c>
      <c r="I74" s="235">
        <f t="shared" si="16"/>
        <v>0</v>
      </c>
      <c r="J74" s="235">
        <f t="shared" si="16"/>
        <v>10000</v>
      </c>
      <c r="K74" s="235">
        <f t="shared" si="16"/>
        <v>10000</v>
      </c>
      <c r="L74" s="235">
        <f t="shared" si="16"/>
        <v>0</v>
      </c>
      <c r="M74" s="235">
        <f t="shared" si="16"/>
        <v>15000</v>
      </c>
      <c r="N74" s="235">
        <f t="shared" si="16"/>
        <v>15000</v>
      </c>
      <c r="O74" s="235">
        <f t="shared" si="16"/>
        <v>0</v>
      </c>
      <c r="P74" s="233"/>
      <c r="Q74" s="70"/>
    </row>
    <row r="75" spans="1:17" s="237" customFormat="1" ht="18.75" customHeight="1" hidden="1">
      <c r="A75" s="542" t="s">
        <v>394</v>
      </c>
      <c r="B75" s="543"/>
      <c r="C75" s="543"/>
      <c r="D75" s="543"/>
      <c r="E75" s="543"/>
      <c r="F75" s="543"/>
      <c r="G75" s="543"/>
      <c r="H75" s="543"/>
      <c r="I75" s="543"/>
      <c r="J75" s="543"/>
      <c r="K75" s="543"/>
      <c r="L75" s="543"/>
      <c r="M75" s="543"/>
      <c r="N75" s="543"/>
      <c r="O75" s="543"/>
      <c r="P75" s="544"/>
      <c r="Q75" s="66"/>
    </row>
    <row r="76" spans="1:17" s="140" customFormat="1" ht="18" customHeight="1" hidden="1">
      <c r="A76" s="210"/>
      <c r="B76" s="215"/>
      <c r="C76" s="222"/>
      <c r="D76" s="212"/>
      <c r="E76" s="212"/>
      <c r="F76" s="233"/>
      <c r="G76" s="233">
        <f>H76+I76</f>
        <v>0</v>
      </c>
      <c r="H76" s="233"/>
      <c r="I76" s="233"/>
      <c r="J76" s="234"/>
      <c r="K76" s="234"/>
      <c r="L76" s="234"/>
      <c r="M76" s="234"/>
      <c r="N76" s="234"/>
      <c r="O76" s="234"/>
      <c r="P76" s="215"/>
      <c r="Q76" s="143"/>
    </row>
    <row r="77" spans="1:17" s="140" customFormat="1" ht="28.5" customHeight="1" hidden="1">
      <c r="A77" s="66"/>
      <c r="B77" s="137" t="s">
        <v>902</v>
      </c>
      <c r="C77" s="222"/>
      <c r="D77" s="222"/>
      <c r="E77" s="222"/>
      <c r="F77" s="235">
        <f aca="true" t="shared" si="17" ref="F77:N77">F76</f>
        <v>0</v>
      </c>
      <c r="G77" s="235">
        <f t="shared" si="17"/>
        <v>0</v>
      </c>
      <c r="H77" s="235">
        <f t="shared" si="17"/>
        <v>0</v>
      </c>
      <c r="I77" s="235">
        <f t="shared" si="17"/>
        <v>0</v>
      </c>
      <c r="J77" s="235"/>
      <c r="K77" s="235">
        <f t="shared" si="17"/>
        <v>0</v>
      </c>
      <c r="L77" s="235"/>
      <c r="M77" s="235"/>
      <c r="N77" s="235">
        <f t="shared" si="17"/>
        <v>0</v>
      </c>
      <c r="O77" s="235"/>
      <c r="P77" s="215"/>
      <c r="Q77" s="143"/>
    </row>
    <row r="78" spans="1:17" ht="18" customHeight="1">
      <c r="A78" s="66"/>
      <c r="B78" s="238" t="s">
        <v>903</v>
      </c>
      <c r="C78" s="66"/>
      <c r="D78" s="66"/>
      <c r="E78" s="66"/>
      <c r="F78" s="23">
        <f aca="true" t="shared" si="18" ref="F78:O78">F74+F68+F57+F77+F16</f>
        <v>293587.10000000003</v>
      </c>
      <c r="G78" s="23">
        <f t="shared" si="18"/>
        <v>123748.9</v>
      </c>
      <c r="H78" s="23">
        <f t="shared" si="18"/>
        <v>99601</v>
      </c>
      <c r="I78" s="23">
        <f t="shared" si="18"/>
        <v>24147.9</v>
      </c>
      <c r="J78" s="23">
        <f t="shared" si="18"/>
        <v>62780.399999999994</v>
      </c>
      <c r="K78" s="23">
        <f t="shared" si="18"/>
        <v>62780.399999999994</v>
      </c>
      <c r="L78" s="23">
        <f t="shared" si="18"/>
        <v>0</v>
      </c>
      <c r="M78" s="23">
        <f t="shared" si="18"/>
        <v>21605.7</v>
      </c>
      <c r="N78" s="23">
        <f t="shared" si="18"/>
        <v>21605.7</v>
      </c>
      <c r="O78" s="23">
        <f t="shared" si="18"/>
        <v>0</v>
      </c>
      <c r="P78" s="225"/>
      <c r="Q78" s="70"/>
    </row>
    <row r="79" ht="15">
      <c r="P79" s="425"/>
    </row>
    <row r="80" ht="15">
      <c r="P80" s="425"/>
    </row>
    <row r="81" ht="15">
      <c r="P81" s="425"/>
    </row>
    <row r="82" ht="15">
      <c r="P82" s="425"/>
    </row>
    <row r="83" ht="15">
      <c r="P83" s="425"/>
    </row>
    <row r="84" ht="15">
      <c r="P84" s="425"/>
    </row>
    <row r="85" ht="15">
      <c r="P85" s="425"/>
    </row>
    <row r="86" ht="15">
      <c r="P86" s="425"/>
    </row>
    <row r="87" ht="15">
      <c r="P87" s="425"/>
    </row>
    <row r="88" spans="12:16" ht="15">
      <c r="L88" s="239" t="s">
        <v>1073</v>
      </c>
      <c r="P88" s="425"/>
    </row>
    <row r="89" ht="15">
      <c r="P89" s="425"/>
    </row>
    <row r="90" ht="15">
      <c r="P90" s="425"/>
    </row>
  </sheetData>
  <sheetProtection/>
  <mergeCells count="28">
    <mergeCell ref="A7:P7"/>
    <mergeCell ref="G10:G11"/>
    <mergeCell ref="H10:I10"/>
    <mergeCell ref="J10:J11"/>
    <mergeCell ref="K10:L10"/>
    <mergeCell ref="M10:M11"/>
    <mergeCell ref="N10:O10"/>
    <mergeCell ref="P10:P11"/>
    <mergeCell ref="A10:A11"/>
    <mergeCell ref="B10:B11"/>
    <mergeCell ref="Q10:Q11"/>
    <mergeCell ref="A12:P12"/>
    <mergeCell ref="B13:P13"/>
    <mergeCell ref="A17:P17"/>
    <mergeCell ref="A18:P18"/>
    <mergeCell ref="A32:P32"/>
    <mergeCell ref="C10:C11"/>
    <mergeCell ref="D10:D11"/>
    <mergeCell ref="E10:E11"/>
    <mergeCell ref="F10:F11"/>
    <mergeCell ref="A70:P70"/>
    <mergeCell ref="A75:P75"/>
    <mergeCell ref="A36:A37"/>
    <mergeCell ref="B36:B37"/>
    <mergeCell ref="A51:P51"/>
    <mergeCell ref="A58:P58"/>
    <mergeCell ref="A59:P59"/>
    <mergeCell ref="A69:P69"/>
  </mergeCells>
  <printOptions/>
  <pageMargins left="0.5905511811023623" right="0" top="0" bottom="0" header="0.31496062992125984" footer="0.31496062992125984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pane ySplit="12" topLeftCell="A39" activePane="bottomLeft" state="frozen"/>
      <selection pane="topLeft" activeCell="A1" sqref="A1"/>
      <selection pane="bottomLeft" activeCell="A1" sqref="A1:D59"/>
    </sheetView>
  </sheetViews>
  <sheetFormatPr defaultColWidth="10.140625" defaultRowHeight="15"/>
  <cols>
    <col min="1" max="1" width="141.28125" style="246" customWidth="1"/>
    <col min="2" max="4" width="11.28125" style="245" customWidth="1"/>
    <col min="5" max="5" width="10.140625" style="73" customWidth="1"/>
    <col min="6" max="6" width="19.421875" style="73" customWidth="1"/>
    <col min="7" max="16384" width="10.140625" style="73" customWidth="1"/>
  </cols>
  <sheetData>
    <row r="1" spans="1:4" ht="15">
      <c r="A1" s="240"/>
      <c r="B1" s="241"/>
      <c r="C1" s="242"/>
      <c r="D1" s="242" t="s">
        <v>0</v>
      </c>
    </row>
    <row r="2" spans="1:4" ht="15">
      <c r="A2" s="243"/>
      <c r="B2" s="241"/>
      <c r="C2" s="242"/>
      <c r="D2" s="242" t="s">
        <v>1</v>
      </c>
    </row>
    <row r="3" spans="1:4" ht="15">
      <c r="A3" s="243"/>
      <c r="B3" s="153"/>
      <c r="C3" s="201"/>
      <c r="D3" s="201" t="s">
        <v>2</v>
      </c>
    </row>
    <row r="4" spans="1:4" ht="15">
      <c r="A4" s="243"/>
      <c r="B4" s="153"/>
      <c r="C4" s="201"/>
      <c r="D4" s="201" t="s">
        <v>1433</v>
      </c>
    </row>
    <row r="5" spans="1:4" ht="15">
      <c r="A5" s="243"/>
      <c r="B5" s="241"/>
      <c r="C5" s="241"/>
      <c r="D5" s="242" t="s">
        <v>1371</v>
      </c>
    </row>
    <row r="6" spans="1:4" ht="15">
      <c r="A6" s="243"/>
      <c r="B6" s="241"/>
      <c r="C6" s="241"/>
      <c r="D6" s="241"/>
    </row>
    <row r="7" spans="1:2" ht="15">
      <c r="A7" s="243"/>
      <c r="B7" s="244"/>
    </row>
    <row r="8" spans="1:4" ht="45.75" customHeight="1">
      <c r="A8" s="575" t="s">
        <v>1298</v>
      </c>
      <c r="B8" s="453"/>
      <c r="C8" s="576"/>
      <c r="D8" s="577"/>
    </row>
    <row r="9" ht="14.25" customHeight="1">
      <c r="A9" s="240"/>
    </row>
    <row r="10" ht="15">
      <c r="A10" s="240"/>
    </row>
    <row r="11" spans="1:4" s="71" customFormat="1" ht="31.5" customHeight="1">
      <c r="A11" s="570" t="s">
        <v>129</v>
      </c>
      <c r="B11" s="572" t="s">
        <v>21</v>
      </c>
      <c r="C11" s="573"/>
      <c r="D11" s="574"/>
    </row>
    <row r="12" spans="1:4" ht="18.75" customHeight="1">
      <c r="A12" s="571"/>
      <c r="B12" s="72" t="s">
        <v>736</v>
      </c>
      <c r="C12" s="72" t="s">
        <v>998</v>
      </c>
      <c r="D12" s="72" t="s">
        <v>1107</v>
      </c>
    </row>
    <row r="13" spans="1:4" ht="21" customHeight="1">
      <c r="A13" s="85" t="s">
        <v>833</v>
      </c>
      <c r="B13" s="74">
        <v>46539.1</v>
      </c>
      <c r="C13" s="75">
        <v>46539.1</v>
      </c>
      <c r="D13" s="75">
        <v>46539.1</v>
      </c>
    </row>
    <row r="14" spans="1:4" ht="21" customHeight="1">
      <c r="A14" s="85" t="s">
        <v>834</v>
      </c>
      <c r="B14" s="74">
        <v>163284.9</v>
      </c>
      <c r="C14" s="75">
        <v>169046.4</v>
      </c>
      <c r="D14" s="75">
        <v>174788.6</v>
      </c>
    </row>
    <row r="15" spans="1:4" s="77" customFormat="1" ht="18" customHeight="1">
      <c r="A15" s="76" t="s">
        <v>835</v>
      </c>
      <c r="B15" s="36">
        <f>SUM(B13:B14)</f>
        <v>209824</v>
      </c>
      <c r="C15" s="36">
        <f>SUM(C13:C14)</f>
        <v>215585.5</v>
      </c>
      <c r="D15" s="36">
        <f>SUM(D13:D14)</f>
        <v>221327.7</v>
      </c>
    </row>
    <row r="16" spans="1:4" ht="21" customHeight="1">
      <c r="A16" s="78" t="s">
        <v>140</v>
      </c>
      <c r="B16" s="74">
        <v>200</v>
      </c>
      <c r="C16" s="75">
        <v>151.5</v>
      </c>
      <c r="D16" s="75">
        <v>245.8</v>
      </c>
    </row>
    <row r="17" spans="1:4" ht="18" customHeight="1">
      <c r="A17" s="78" t="s">
        <v>141</v>
      </c>
      <c r="B17" s="74">
        <v>200</v>
      </c>
      <c r="C17" s="75"/>
      <c r="D17" s="75"/>
    </row>
    <row r="18" spans="1:4" ht="22.5" customHeight="1" hidden="1">
      <c r="A18" s="78" t="s">
        <v>836</v>
      </c>
      <c r="B18" s="74"/>
      <c r="C18" s="75"/>
      <c r="D18" s="75"/>
    </row>
    <row r="19" spans="1:4" ht="33" customHeight="1" hidden="1">
      <c r="A19" s="79" t="s">
        <v>783</v>
      </c>
      <c r="B19" s="74"/>
      <c r="C19" s="75"/>
      <c r="D19" s="75"/>
    </row>
    <row r="20" spans="1:4" ht="31.5" customHeight="1" hidden="1">
      <c r="A20" s="80" t="s">
        <v>837</v>
      </c>
      <c r="B20" s="74"/>
      <c r="C20" s="75"/>
      <c r="D20" s="75"/>
    </row>
    <row r="21" spans="1:4" ht="32.25" customHeight="1" hidden="1">
      <c r="A21" s="80" t="s">
        <v>795</v>
      </c>
      <c r="B21" s="74"/>
      <c r="C21" s="75"/>
      <c r="D21" s="75"/>
    </row>
    <row r="22" spans="1:4" ht="32.25" customHeight="1">
      <c r="A22" s="80" t="s">
        <v>851</v>
      </c>
      <c r="B22" s="74">
        <v>170</v>
      </c>
      <c r="C22" s="75"/>
      <c r="D22" s="75"/>
    </row>
    <row r="23" spans="1:4" ht="19.5" customHeight="1">
      <c r="A23" s="80" t="s">
        <v>712</v>
      </c>
      <c r="B23" s="74">
        <v>784.7</v>
      </c>
      <c r="C23" s="74">
        <v>784.7</v>
      </c>
      <c r="D23" s="74">
        <v>784.7</v>
      </c>
    </row>
    <row r="24" spans="1:4" ht="19.5" customHeight="1" hidden="1">
      <c r="A24" s="80" t="s">
        <v>853</v>
      </c>
      <c r="B24" s="74"/>
      <c r="C24" s="75"/>
      <c r="D24" s="75"/>
    </row>
    <row r="25" spans="1:4" ht="21" customHeight="1" hidden="1">
      <c r="A25" s="80" t="s">
        <v>784</v>
      </c>
      <c r="B25" s="74"/>
      <c r="C25" s="75"/>
      <c r="D25" s="75"/>
    </row>
    <row r="26" spans="1:4" ht="18" customHeight="1" hidden="1">
      <c r="A26" s="80" t="s">
        <v>1075</v>
      </c>
      <c r="B26" s="74"/>
      <c r="C26" s="75"/>
      <c r="D26" s="75"/>
    </row>
    <row r="27" spans="1:4" ht="33" customHeight="1" hidden="1">
      <c r="A27" s="80" t="s">
        <v>991</v>
      </c>
      <c r="B27" s="74"/>
      <c r="C27" s="75"/>
      <c r="D27" s="75"/>
    </row>
    <row r="28" spans="1:4" ht="26.25" customHeight="1" hidden="1">
      <c r="A28" s="80" t="s">
        <v>838</v>
      </c>
      <c r="B28" s="74"/>
      <c r="C28" s="75"/>
      <c r="D28" s="75"/>
    </row>
    <row r="29" spans="1:4" ht="30" customHeight="1" hidden="1">
      <c r="A29" s="80" t="s">
        <v>965</v>
      </c>
      <c r="B29" s="74"/>
      <c r="C29" s="75"/>
      <c r="D29" s="75"/>
    </row>
    <row r="30" spans="1:4" ht="26.25" customHeight="1" hidden="1">
      <c r="A30" s="80" t="s">
        <v>619</v>
      </c>
      <c r="B30" s="74"/>
      <c r="C30" s="75"/>
      <c r="D30" s="75"/>
    </row>
    <row r="31" spans="1:4" s="77" customFormat="1" ht="18.75" customHeight="1">
      <c r="A31" s="78" t="s">
        <v>839</v>
      </c>
      <c r="B31" s="74">
        <v>2450</v>
      </c>
      <c r="C31" s="75">
        <v>1038.4</v>
      </c>
      <c r="D31" s="75">
        <v>2450</v>
      </c>
    </row>
    <row r="32" spans="1:4" s="77" customFormat="1" ht="28.5" customHeight="1" hidden="1">
      <c r="A32" s="78" t="s">
        <v>142</v>
      </c>
      <c r="B32" s="74"/>
      <c r="C32" s="75"/>
      <c r="D32" s="75"/>
    </row>
    <row r="33" spans="1:4" s="77" customFormat="1" ht="28.5" customHeight="1" hidden="1">
      <c r="A33" s="78" t="s">
        <v>840</v>
      </c>
      <c r="B33" s="74"/>
      <c r="C33" s="75"/>
      <c r="D33" s="75"/>
    </row>
    <row r="34" spans="1:4" s="77" customFormat="1" ht="18" customHeight="1">
      <c r="A34" s="78" t="s">
        <v>841</v>
      </c>
      <c r="B34" s="74">
        <v>490</v>
      </c>
      <c r="C34" s="74"/>
      <c r="D34" s="75"/>
    </row>
    <row r="35" spans="1:4" s="77" customFormat="1" ht="30.75" customHeight="1" hidden="1">
      <c r="A35" s="78" t="s">
        <v>842</v>
      </c>
      <c r="B35" s="74"/>
      <c r="C35" s="75"/>
      <c r="D35" s="75"/>
    </row>
    <row r="36" spans="1:4" s="77" customFormat="1" ht="25.5" customHeight="1" hidden="1">
      <c r="A36" s="81" t="s">
        <v>843</v>
      </c>
      <c r="B36" s="74"/>
      <c r="C36" s="75"/>
      <c r="D36" s="75"/>
    </row>
    <row r="37" spans="1:4" s="77" customFormat="1" ht="31.5" customHeight="1">
      <c r="A37" s="79" t="s">
        <v>844</v>
      </c>
      <c r="B37" s="74">
        <v>1729.5</v>
      </c>
      <c r="C37" s="75">
        <v>1798.7</v>
      </c>
      <c r="D37" s="75">
        <v>1870.7</v>
      </c>
    </row>
    <row r="38" spans="1:4" s="77" customFormat="1" ht="33" customHeight="1">
      <c r="A38" s="79" t="s">
        <v>815</v>
      </c>
      <c r="B38" s="74">
        <v>120</v>
      </c>
      <c r="C38" s="75">
        <v>150</v>
      </c>
      <c r="D38" s="75">
        <v>170</v>
      </c>
    </row>
    <row r="39" spans="1:4" s="77" customFormat="1" ht="32.25" customHeight="1">
      <c r="A39" s="79" t="s">
        <v>845</v>
      </c>
      <c r="B39" s="74">
        <v>323.6</v>
      </c>
      <c r="C39" s="75">
        <v>323.6</v>
      </c>
      <c r="D39" s="75">
        <v>323.6</v>
      </c>
    </row>
    <row r="40" spans="1:4" s="77" customFormat="1" ht="40.5" customHeight="1" hidden="1">
      <c r="A40" s="79" t="s">
        <v>846</v>
      </c>
      <c r="B40" s="74"/>
      <c r="C40" s="74"/>
      <c r="D40" s="74"/>
    </row>
    <row r="41" spans="1:4" s="77" customFormat="1" ht="20.25" customHeight="1">
      <c r="A41" s="79" t="s">
        <v>816</v>
      </c>
      <c r="B41" s="74">
        <v>100</v>
      </c>
      <c r="C41" s="75">
        <v>100</v>
      </c>
      <c r="D41" s="75">
        <v>100</v>
      </c>
    </row>
    <row r="42" spans="1:4" s="77" customFormat="1" ht="18.75" customHeight="1">
      <c r="A42" s="79" t="s">
        <v>788</v>
      </c>
      <c r="B42" s="74">
        <v>21</v>
      </c>
      <c r="C42" s="75">
        <v>25</v>
      </c>
      <c r="D42" s="75">
        <v>25</v>
      </c>
    </row>
    <row r="43" spans="1:4" s="77" customFormat="1" ht="30" customHeight="1">
      <c r="A43" s="79" t="s">
        <v>507</v>
      </c>
      <c r="B43" s="74">
        <v>42</v>
      </c>
      <c r="C43" s="75">
        <v>42</v>
      </c>
      <c r="D43" s="75">
        <v>42</v>
      </c>
    </row>
    <row r="44" spans="1:6" s="77" customFormat="1" ht="19.5" customHeight="1">
      <c r="A44" s="79" t="s">
        <v>847</v>
      </c>
      <c r="B44" s="74">
        <v>24</v>
      </c>
      <c r="C44" s="75">
        <v>24</v>
      </c>
      <c r="D44" s="75">
        <v>24</v>
      </c>
      <c r="F44" s="82"/>
    </row>
    <row r="45" spans="1:4" s="77" customFormat="1" ht="19.5" customHeight="1">
      <c r="A45" s="79" t="s">
        <v>505</v>
      </c>
      <c r="B45" s="74">
        <v>27</v>
      </c>
      <c r="C45" s="75">
        <v>27</v>
      </c>
      <c r="D45" s="75">
        <v>27</v>
      </c>
    </row>
    <row r="46" spans="1:4" s="77" customFormat="1" ht="21" customHeight="1">
      <c r="A46" s="79" t="s">
        <v>848</v>
      </c>
      <c r="B46" s="74">
        <v>10</v>
      </c>
      <c r="C46" s="75">
        <v>10</v>
      </c>
      <c r="D46" s="75">
        <v>10</v>
      </c>
    </row>
    <row r="47" spans="1:4" s="77" customFormat="1" ht="35.25" customHeight="1" hidden="1">
      <c r="A47" s="79" t="s">
        <v>852</v>
      </c>
      <c r="B47" s="74"/>
      <c r="C47" s="75"/>
      <c r="D47" s="75"/>
    </row>
    <row r="48" spans="1:4" s="77" customFormat="1" ht="33" customHeight="1" hidden="1">
      <c r="A48" s="79" t="s">
        <v>1030</v>
      </c>
      <c r="B48" s="74"/>
      <c r="C48" s="75"/>
      <c r="D48" s="75"/>
    </row>
    <row r="49" spans="1:4" s="77" customFormat="1" ht="31.5" customHeight="1">
      <c r="A49" s="79" t="s">
        <v>617</v>
      </c>
      <c r="B49" s="74">
        <v>12382.1</v>
      </c>
      <c r="C49" s="75">
        <v>10500</v>
      </c>
      <c r="D49" s="75">
        <v>10500</v>
      </c>
    </row>
    <row r="50" spans="1:4" s="77" customFormat="1" ht="18" customHeight="1" hidden="1">
      <c r="A50" s="79" t="s">
        <v>735</v>
      </c>
      <c r="B50" s="74"/>
      <c r="C50" s="75"/>
      <c r="D50" s="75"/>
    </row>
    <row r="51" spans="1:4" s="77" customFormat="1" ht="34.5" customHeight="1">
      <c r="A51" s="80" t="s">
        <v>1017</v>
      </c>
      <c r="B51" s="74">
        <v>240</v>
      </c>
      <c r="C51" s="75">
        <v>440</v>
      </c>
      <c r="D51" s="75">
        <v>440</v>
      </c>
    </row>
    <row r="52" spans="1:4" s="77" customFormat="1" ht="32.25" customHeight="1" hidden="1">
      <c r="A52" s="79" t="s">
        <v>726</v>
      </c>
      <c r="B52" s="74"/>
      <c r="C52" s="75"/>
      <c r="D52" s="75"/>
    </row>
    <row r="53" spans="1:4" s="77" customFormat="1" ht="29.25" customHeight="1">
      <c r="A53" s="79" t="s">
        <v>977</v>
      </c>
      <c r="B53" s="74">
        <v>10000</v>
      </c>
      <c r="C53" s="75"/>
      <c r="D53" s="75"/>
    </row>
    <row r="54" spans="1:4" s="77" customFormat="1" ht="29.25" customHeight="1">
      <c r="A54" s="79" t="s">
        <v>1363</v>
      </c>
      <c r="B54" s="74">
        <v>9647.8</v>
      </c>
      <c r="C54" s="75"/>
      <c r="D54" s="75"/>
    </row>
    <row r="55" spans="1:4" s="77" customFormat="1" ht="33.75" customHeight="1" hidden="1">
      <c r="A55" s="79" t="s">
        <v>1080</v>
      </c>
      <c r="B55" s="74"/>
      <c r="C55" s="75"/>
      <c r="D55" s="75"/>
    </row>
    <row r="56" spans="1:4" s="77" customFormat="1" ht="35.25" customHeight="1" hidden="1">
      <c r="A56" s="79" t="s">
        <v>979</v>
      </c>
      <c r="B56" s="74"/>
      <c r="C56" s="75"/>
      <c r="D56" s="75"/>
    </row>
    <row r="57" spans="1:4" s="77" customFormat="1" ht="22.5" customHeight="1" hidden="1">
      <c r="A57" s="112" t="s">
        <v>995</v>
      </c>
      <c r="B57" s="74"/>
      <c r="C57" s="75"/>
      <c r="D57" s="75"/>
    </row>
    <row r="58" spans="1:4" ht="16.5" customHeight="1">
      <c r="A58" s="76" t="s">
        <v>849</v>
      </c>
      <c r="B58" s="36">
        <f>SUM(B16:B57)</f>
        <v>38961.7</v>
      </c>
      <c r="C58" s="36">
        <f>SUM(C16:C53)</f>
        <v>15414.900000000001</v>
      </c>
      <c r="D58" s="36">
        <f>SUM(D16:D53)</f>
        <v>17012.8</v>
      </c>
    </row>
    <row r="59" spans="1:4" ht="15.75" customHeight="1">
      <c r="A59" s="83" t="s">
        <v>850</v>
      </c>
      <c r="B59" s="84">
        <f>B58+B15</f>
        <v>248785.7</v>
      </c>
      <c r="C59" s="84">
        <f>C58+C15</f>
        <v>231000.4</v>
      </c>
      <c r="D59" s="84">
        <f>D58+D15</f>
        <v>238340.5</v>
      </c>
    </row>
  </sheetData>
  <sheetProtection/>
  <mergeCells count="3">
    <mergeCell ref="A11:A12"/>
    <mergeCell ref="B11:D11"/>
    <mergeCell ref="A8:D8"/>
  </mergeCells>
  <printOptions/>
  <pageMargins left="0.5118110236220472" right="0.5118110236220472" top="0.7480314960629921" bottom="0.1968503937007874" header="0.31496062992125984" footer="0.31496062992125984"/>
  <pageSetup fitToHeight="56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28"/>
    </sheetView>
  </sheetViews>
  <sheetFormatPr defaultColWidth="9.140625" defaultRowHeight="15"/>
  <cols>
    <col min="1" max="1" width="6.421875" style="356" customWidth="1"/>
    <col min="2" max="2" width="54.421875" style="356" customWidth="1"/>
    <col min="3" max="5" width="22.421875" style="356" customWidth="1"/>
    <col min="6" max="16384" width="9.140625" style="356" customWidth="1"/>
  </cols>
  <sheetData>
    <row r="1" spans="2:5" ht="15">
      <c r="B1" s="578" t="s">
        <v>0</v>
      </c>
      <c r="C1" s="578"/>
      <c r="D1" s="579"/>
      <c r="E1" s="579"/>
    </row>
    <row r="2" spans="2:5" ht="15">
      <c r="B2" s="578" t="s">
        <v>1</v>
      </c>
      <c r="C2" s="579"/>
      <c r="D2" s="579"/>
      <c r="E2" s="579"/>
    </row>
    <row r="3" spans="2:5" ht="15">
      <c r="B3" s="578" t="s">
        <v>2</v>
      </c>
      <c r="C3" s="579"/>
      <c r="D3" s="579"/>
      <c r="E3" s="579"/>
    </row>
    <row r="4" spans="2:5" ht="15">
      <c r="B4" s="580" t="s">
        <v>1434</v>
      </c>
      <c r="C4" s="579"/>
      <c r="D4" s="579"/>
      <c r="E4" s="579"/>
    </row>
    <row r="5" spans="2:5" ht="15">
      <c r="B5" s="581" t="s">
        <v>1307</v>
      </c>
      <c r="C5" s="582"/>
      <c r="D5" s="582"/>
      <c r="E5" s="582"/>
    </row>
    <row r="6" ht="15">
      <c r="C6" s="365"/>
    </row>
    <row r="7" ht="15">
      <c r="C7" s="365"/>
    </row>
    <row r="8" ht="12.75" customHeight="1"/>
    <row r="9" ht="15" hidden="1"/>
    <row r="10" spans="1:5" ht="52.5" customHeight="1">
      <c r="A10" s="496" t="s">
        <v>1305</v>
      </c>
      <c r="B10" s="496"/>
      <c r="C10" s="496"/>
      <c r="D10" s="583"/>
      <c r="E10" s="583"/>
    </row>
    <row r="11" spans="1:3" ht="15.75" thickBot="1">
      <c r="A11" s="366"/>
      <c r="B11" s="367"/>
      <c r="C11" s="367"/>
    </row>
    <row r="12" spans="1:5" ht="42" customHeight="1" thickBot="1">
      <c r="A12" s="368" t="s">
        <v>1299</v>
      </c>
      <c r="B12" s="368" t="s">
        <v>1300</v>
      </c>
      <c r="C12" s="368" t="s">
        <v>1301</v>
      </c>
      <c r="D12" s="368" t="s">
        <v>1302</v>
      </c>
      <c r="E12" s="368" t="s">
        <v>1306</v>
      </c>
    </row>
    <row r="13" spans="1:5" ht="18.75" customHeight="1">
      <c r="A13" s="369">
        <v>1</v>
      </c>
      <c r="B13" s="370" t="s">
        <v>1303</v>
      </c>
      <c r="C13" s="371">
        <v>288.5</v>
      </c>
      <c r="D13" s="372">
        <v>251.7</v>
      </c>
      <c r="E13" s="415">
        <v>208</v>
      </c>
    </row>
    <row r="14" spans="1:5" ht="18.75" customHeight="1">
      <c r="A14" s="369">
        <v>2</v>
      </c>
      <c r="B14" s="370" t="s">
        <v>1131</v>
      </c>
      <c r="C14" s="371">
        <v>16607.1</v>
      </c>
      <c r="D14" s="373">
        <v>16524.1</v>
      </c>
      <c r="E14" s="416">
        <v>16424.8</v>
      </c>
    </row>
    <row r="15" spans="1:5" ht="18.75" customHeight="1">
      <c r="A15" s="369">
        <v>3</v>
      </c>
      <c r="B15" s="370" t="s">
        <v>1118</v>
      </c>
      <c r="C15" s="371">
        <v>1522.8</v>
      </c>
      <c r="D15" s="416">
        <v>1534</v>
      </c>
      <c r="E15" s="416">
        <v>1546.8</v>
      </c>
    </row>
    <row r="16" spans="1:5" ht="18.75" customHeight="1">
      <c r="A16" s="369">
        <v>4</v>
      </c>
      <c r="B16" s="370" t="s">
        <v>1119</v>
      </c>
      <c r="C16" s="371">
        <v>1324.7</v>
      </c>
      <c r="D16" s="373">
        <v>1324.9</v>
      </c>
      <c r="E16" s="416">
        <v>1324.9</v>
      </c>
    </row>
    <row r="17" spans="1:5" ht="18.75" customHeight="1">
      <c r="A17" s="369">
        <v>5</v>
      </c>
      <c r="B17" s="370" t="s">
        <v>1120</v>
      </c>
      <c r="C17" s="371">
        <v>1452.9</v>
      </c>
      <c r="D17" s="373">
        <v>1475.8</v>
      </c>
      <c r="E17" s="416">
        <v>1501.4</v>
      </c>
    </row>
    <row r="18" spans="1:5" ht="18.75" customHeight="1">
      <c r="A18" s="369">
        <v>6</v>
      </c>
      <c r="B18" s="370" t="s">
        <v>1121</v>
      </c>
      <c r="C18" s="371">
        <v>2064.8</v>
      </c>
      <c r="D18" s="373">
        <v>2056.1</v>
      </c>
      <c r="E18" s="416">
        <v>2046.2</v>
      </c>
    </row>
    <row r="19" spans="1:5" ht="18.75" customHeight="1">
      <c r="A19" s="369">
        <v>7</v>
      </c>
      <c r="B19" s="370" t="s">
        <v>1129</v>
      </c>
      <c r="C19" s="371">
        <v>4879.8</v>
      </c>
      <c r="D19" s="373">
        <v>4911.6</v>
      </c>
      <c r="E19" s="416">
        <v>4951.6</v>
      </c>
    </row>
    <row r="20" spans="1:5" ht="18.75" customHeight="1">
      <c r="A20" s="369">
        <v>8</v>
      </c>
      <c r="B20" s="370" t="s">
        <v>1122</v>
      </c>
      <c r="C20" s="371">
        <v>4600</v>
      </c>
      <c r="D20" s="416">
        <v>4590.6</v>
      </c>
      <c r="E20" s="416">
        <v>4581.5</v>
      </c>
    </row>
    <row r="21" spans="1:5" ht="18.75" customHeight="1">
      <c r="A21" s="369">
        <v>9</v>
      </c>
      <c r="B21" s="370" t="s">
        <v>1123</v>
      </c>
      <c r="C21" s="371">
        <v>1215.1</v>
      </c>
      <c r="D21" s="373">
        <v>1216.5</v>
      </c>
      <c r="E21" s="416">
        <v>1218.5</v>
      </c>
    </row>
    <row r="22" spans="1:5" ht="18.75" customHeight="1">
      <c r="A22" s="369">
        <v>10</v>
      </c>
      <c r="B22" s="370" t="s">
        <v>1124</v>
      </c>
      <c r="C22" s="371">
        <v>471.5</v>
      </c>
      <c r="D22" s="373">
        <v>482.4</v>
      </c>
      <c r="E22" s="416">
        <v>494.4</v>
      </c>
    </row>
    <row r="23" spans="1:5" ht="18.75" customHeight="1">
      <c r="A23" s="369">
        <v>11</v>
      </c>
      <c r="B23" s="370" t="s">
        <v>1125</v>
      </c>
      <c r="C23" s="371">
        <v>756.5</v>
      </c>
      <c r="D23" s="373">
        <v>769.4</v>
      </c>
      <c r="E23" s="416">
        <v>783.8</v>
      </c>
    </row>
    <row r="24" spans="1:5" ht="18.75" customHeight="1">
      <c r="A24" s="369">
        <v>12</v>
      </c>
      <c r="B24" s="370" t="s">
        <v>1126</v>
      </c>
      <c r="C24" s="371">
        <v>2076</v>
      </c>
      <c r="D24" s="373">
        <v>2069.9</v>
      </c>
      <c r="E24" s="416">
        <v>2063.3</v>
      </c>
    </row>
    <row r="25" spans="1:5" ht="18.75" customHeight="1">
      <c r="A25" s="369">
        <v>13</v>
      </c>
      <c r="B25" s="370" t="s">
        <v>1130</v>
      </c>
      <c r="C25" s="371">
        <v>6017.7</v>
      </c>
      <c r="D25" s="373">
        <v>6068.9</v>
      </c>
      <c r="E25" s="416">
        <v>6128.2</v>
      </c>
    </row>
    <row r="26" spans="1:5" ht="18.75" customHeight="1">
      <c r="A26" s="369">
        <v>14</v>
      </c>
      <c r="B26" s="370" t="s">
        <v>1127</v>
      </c>
      <c r="C26" s="371">
        <v>1779.6</v>
      </c>
      <c r="D26" s="373">
        <v>1778.7</v>
      </c>
      <c r="E26" s="416">
        <v>1778</v>
      </c>
    </row>
    <row r="27" spans="1:5" ht="18.75" customHeight="1" thickBot="1">
      <c r="A27" s="369">
        <v>15</v>
      </c>
      <c r="B27" s="370" t="s">
        <v>1128</v>
      </c>
      <c r="C27" s="371">
        <v>1482.1</v>
      </c>
      <c r="D27" s="373">
        <v>1484.5</v>
      </c>
      <c r="E27" s="416">
        <v>1487.7</v>
      </c>
    </row>
    <row r="28" spans="1:5" ht="21" customHeight="1" thickBot="1">
      <c r="A28" s="374"/>
      <c r="B28" s="375" t="s">
        <v>1304</v>
      </c>
      <c r="C28" s="429">
        <f>SUM(C13:C27)</f>
        <v>46539.09999999999</v>
      </c>
      <c r="D28" s="376">
        <f>SUM(D13:D27)</f>
        <v>46539.1</v>
      </c>
      <c r="E28" s="376">
        <f>SUM(E13:E27)</f>
        <v>46539.100000000006</v>
      </c>
    </row>
  </sheetData>
  <sheetProtection/>
  <mergeCells count="6">
    <mergeCell ref="B1:E1"/>
    <mergeCell ref="B2:E2"/>
    <mergeCell ref="B3:E3"/>
    <mergeCell ref="B4:E4"/>
    <mergeCell ref="B5:E5"/>
    <mergeCell ref="A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E27"/>
    </sheetView>
  </sheetViews>
  <sheetFormatPr defaultColWidth="9.140625" defaultRowHeight="15"/>
  <cols>
    <col min="1" max="1" width="6.28125" style="356" customWidth="1"/>
    <col min="2" max="2" width="55.57421875" style="356" customWidth="1"/>
    <col min="3" max="5" width="22.57421875" style="356" customWidth="1"/>
    <col min="6" max="16384" width="9.140625" style="356" customWidth="1"/>
  </cols>
  <sheetData>
    <row r="1" spans="2:5" ht="15">
      <c r="B1" s="578" t="s">
        <v>0</v>
      </c>
      <c r="C1" s="578"/>
      <c r="D1" s="579"/>
      <c r="E1" s="579"/>
    </row>
    <row r="2" spans="2:5" ht="15">
      <c r="B2" s="578" t="s">
        <v>1</v>
      </c>
      <c r="C2" s="579"/>
      <c r="D2" s="579"/>
      <c r="E2" s="579"/>
    </row>
    <row r="3" spans="2:5" ht="15">
      <c r="B3" s="578" t="s">
        <v>2</v>
      </c>
      <c r="C3" s="579"/>
      <c r="D3" s="579"/>
      <c r="E3" s="579"/>
    </row>
    <row r="4" spans="2:5" ht="15">
      <c r="B4" s="580" t="s">
        <v>1430</v>
      </c>
      <c r="C4" s="579"/>
      <c r="D4" s="579"/>
      <c r="E4" s="579"/>
    </row>
    <row r="5" spans="2:5" ht="15">
      <c r="B5" s="581" t="s">
        <v>1372</v>
      </c>
      <c r="C5" s="579"/>
      <c r="D5" s="579"/>
      <c r="E5" s="579"/>
    </row>
    <row r="6" ht="15">
      <c r="C6" s="365"/>
    </row>
    <row r="7" ht="15">
      <c r="C7" s="365"/>
    </row>
    <row r="9" spans="1:5" ht="51.75" customHeight="1">
      <c r="A9" s="496" t="s">
        <v>1359</v>
      </c>
      <c r="B9" s="496"/>
      <c r="C9" s="496"/>
      <c r="D9" s="583"/>
      <c r="E9" s="583"/>
    </row>
    <row r="10" spans="1:3" ht="15.75" thickBot="1">
      <c r="A10" s="366"/>
      <c r="B10" s="367"/>
      <c r="C10" s="367"/>
    </row>
    <row r="11" spans="1:5" ht="45" customHeight="1" thickBot="1">
      <c r="A11" s="368" t="s">
        <v>1299</v>
      </c>
      <c r="B11" s="368" t="s">
        <v>1300</v>
      </c>
      <c r="C11" s="368" t="s">
        <v>1301</v>
      </c>
      <c r="D11" s="368" t="s">
        <v>1302</v>
      </c>
      <c r="E11" s="368" t="s">
        <v>1306</v>
      </c>
    </row>
    <row r="12" spans="1:5" ht="18.75" customHeight="1">
      <c r="A12" s="369">
        <v>1</v>
      </c>
      <c r="B12" s="370" t="s">
        <v>1303</v>
      </c>
      <c r="C12" s="371">
        <v>1051.5</v>
      </c>
      <c r="D12" s="372">
        <v>956.2</v>
      </c>
      <c r="E12" s="372">
        <v>824.1</v>
      </c>
    </row>
    <row r="13" spans="1:5" ht="18.75" customHeight="1">
      <c r="A13" s="369">
        <v>2</v>
      </c>
      <c r="B13" s="370" t="s">
        <v>1131</v>
      </c>
      <c r="C13" s="371">
        <v>56689.1</v>
      </c>
      <c r="D13" s="373">
        <v>58103.1</v>
      </c>
      <c r="E13" s="373">
        <v>59351.8</v>
      </c>
    </row>
    <row r="14" spans="1:5" ht="18.75" customHeight="1">
      <c r="A14" s="369">
        <v>3</v>
      </c>
      <c r="B14" s="370" t="s">
        <v>1118</v>
      </c>
      <c r="C14" s="371">
        <v>5551.8</v>
      </c>
      <c r="D14" s="373">
        <v>5829.2</v>
      </c>
      <c r="E14" s="416">
        <v>6127.3</v>
      </c>
    </row>
    <row r="15" spans="1:5" ht="18.75" customHeight="1">
      <c r="A15" s="369">
        <v>4</v>
      </c>
      <c r="B15" s="370" t="s">
        <v>1119</v>
      </c>
      <c r="C15" s="371">
        <v>4829.6</v>
      </c>
      <c r="D15" s="373">
        <v>5034.8</v>
      </c>
      <c r="E15" s="373">
        <v>5248.3</v>
      </c>
    </row>
    <row r="16" spans="1:5" ht="18.75" customHeight="1">
      <c r="A16" s="369">
        <v>5</v>
      </c>
      <c r="B16" s="370" t="s">
        <v>1120</v>
      </c>
      <c r="C16" s="371">
        <v>5296.9</v>
      </c>
      <c r="D16" s="373">
        <v>5608.4</v>
      </c>
      <c r="E16" s="373">
        <v>5947.5</v>
      </c>
    </row>
    <row r="17" spans="1:5" ht="18.75" customHeight="1">
      <c r="A17" s="369">
        <v>6</v>
      </c>
      <c r="B17" s="370" t="s">
        <v>1121</v>
      </c>
      <c r="C17" s="371">
        <v>7528</v>
      </c>
      <c r="D17" s="373">
        <v>7813.3</v>
      </c>
      <c r="E17" s="373">
        <v>8105.3</v>
      </c>
    </row>
    <row r="18" spans="1:5" ht="18.75" customHeight="1">
      <c r="A18" s="369">
        <v>7</v>
      </c>
      <c r="B18" s="370" t="s">
        <v>1129</v>
      </c>
      <c r="C18" s="371">
        <v>16657.6</v>
      </c>
      <c r="D18" s="373">
        <v>17270.4</v>
      </c>
      <c r="E18" s="373">
        <v>17892.7</v>
      </c>
    </row>
    <row r="19" spans="1:5" ht="18.75" customHeight="1">
      <c r="A19" s="369">
        <v>8</v>
      </c>
      <c r="B19" s="370" t="s">
        <v>1122</v>
      </c>
      <c r="C19" s="371">
        <v>16770.7</v>
      </c>
      <c r="D19" s="373">
        <v>17444.8</v>
      </c>
      <c r="E19" s="373">
        <v>18148.3</v>
      </c>
    </row>
    <row r="20" spans="1:5" ht="18.75" customHeight="1">
      <c r="A20" s="369">
        <v>9</v>
      </c>
      <c r="B20" s="370" t="s">
        <v>1123</v>
      </c>
      <c r="C20" s="371">
        <v>4430.1</v>
      </c>
      <c r="D20" s="373">
        <v>4622.9</v>
      </c>
      <c r="E20" s="373">
        <v>4826.6</v>
      </c>
    </row>
    <row r="21" spans="1:5" ht="18.75" customHeight="1">
      <c r="A21" s="369">
        <v>10</v>
      </c>
      <c r="B21" s="370" t="s">
        <v>1124</v>
      </c>
      <c r="C21" s="371">
        <v>1719.2</v>
      </c>
      <c r="D21" s="373">
        <v>1833.2</v>
      </c>
      <c r="E21" s="373">
        <v>1958.3</v>
      </c>
    </row>
    <row r="22" spans="1:5" ht="18.75" customHeight="1">
      <c r="A22" s="369">
        <v>11</v>
      </c>
      <c r="B22" s="370" t="s">
        <v>1125</v>
      </c>
      <c r="C22" s="371">
        <v>2758.2</v>
      </c>
      <c r="D22" s="373">
        <v>2924</v>
      </c>
      <c r="E22" s="373">
        <v>3104.7</v>
      </c>
    </row>
    <row r="23" spans="1:5" ht="18.75" customHeight="1">
      <c r="A23" s="369">
        <v>12</v>
      </c>
      <c r="B23" s="370" t="s">
        <v>1126</v>
      </c>
      <c r="C23" s="371">
        <v>7568.9</v>
      </c>
      <c r="D23" s="373">
        <v>7865.7</v>
      </c>
      <c r="E23" s="373">
        <v>8173</v>
      </c>
    </row>
    <row r="24" spans="1:5" ht="18.75" customHeight="1">
      <c r="A24" s="369">
        <v>13</v>
      </c>
      <c r="B24" s="370" t="s">
        <v>1130</v>
      </c>
      <c r="C24" s="371">
        <v>20541.6</v>
      </c>
      <c r="D24" s="373">
        <v>21340</v>
      </c>
      <c r="E24" s="373">
        <v>22144.5</v>
      </c>
    </row>
    <row r="25" spans="1:5" ht="18.75" customHeight="1">
      <c r="A25" s="369">
        <v>14</v>
      </c>
      <c r="B25" s="370" t="s">
        <v>1127</v>
      </c>
      <c r="C25" s="371">
        <v>6488.3</v>
      </c>
      <c r="D25" s="373">
        <v>6759.3</v>
      </c>
      <c r="E25" s="373">
        <v>7043</v>
      </c>
    </row>
    <row r="26" spans="1:5" ht="18.75" customHeight="1" thickBot="1">
      <c r="A26" s="369">
        <v>15</v>
      </c>
      <c r="B26" s="370" t="s">
        <v>1128</v>
      </c>
      <c r="C26" s="371">
        <v>5403.4</v>
      </c>
      <c r="D26" s="373">
        <v>5641.1</v>
      </c>
      <c r="E26" s="373">
        <v>5893.2</v>
      </c>
    </row>
    <row r="27" spans="1:5" ht="21" customHeight="1" thickBot="1">
      <c r="A27" s="374"/>
      <c r="B27" s="375" t="s">
        <v>1304</v>
      </c>
      <c r="C27" s="376">
        <f>SUM(C12:C26)</f>
        <v>163284.89999999997</v>
      </c>
      <c r="D27" s="376">
        <f>SUM(D12:D26)</f>
        <v>169046.4</v>
      </c>
      <c r="E27" s="376">
        <f>SUM(E12:E26)</f>
        <v>174788.60000000003</v>
      </c>
    </row>
  </sheetData>
  <sheetProtection/>
  <mergeCells count="6">
    <mergeCell ref="B1:E1"/>
    <mergeCell ref="B2:E2"/>
    <mergeCell ref="B3:E3"/>
    <mergeCell ref="B4:E4"/>
    <mergeCell ref="B5:E5"/>
    <mergeCell ref="A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G30"/>
    </sheetView>
  </sheetViews>
  <sheetFormatPr defaultColWidth="10.00390625" defaultRowHeight="15"/>
  <cols>
    <col min="1" max="1" width="28.57421875" style="142" customWidth="1"/>
    <col min="2" max="2" width="117.57421875" style="142" customWidth="1"/>
    <col min="3" max="3" width="12.57421875" style="145" hidden="1" customWidth="1"/>
    <col min="4" max="4" width="12.140625" style="145" customWidth="1"/>
    <col min="5" max="5" width="12.00390625" style="145" hidden="1" customWidth="1"/>
    <col min="6" max="6" width="10.7109375" style="142" customWidth="1"/>
    <col min="7" max="7" width="11.57421875" style="142" customWidth="1"/>
    <col min="8" max="16384" width="10.00390625" style="142" customWidth="1"/>
  </cols>
  <sheetData>
    <row r="1" spans="2:8" s="26" customFormat="1" ht="15">
      <c r="B1" s="138"/>
      <c r="D1" s="139"/>
      <c r="F1" s="584"/>
      <c r="G1" s="584" t="s">
        <v>0</v>
      </c>
      <c r="H1" s="25"/>
    </row>
    <row r="2" spans="2:8" s="26" customFormat="1" ht="15">
      <c r="B2" s="138"/>
      <c r="D2" s="139"/>
      <c r="F2" s="584"/>
      <c r="G2" s="584" t="s">
        <v>1</v>
      </c>
      <c r="H2" s="25"/>
    </row>
    <row r="3" spans="2:8" s="26" customFormat="1" ht="15">
      <c r="B3" s="138"/>
      <c r="D3" s="139"/>
      <c r="F3" s="584"/>
      <c r="G3" s="584" t="s">
        <v>2</v>
      </c>
      <c r="H3" s="25"/>
    </row>
    <row r="4" spans="2:8" s="26" customFormat="1" ht="15.75" customHeight="1">
      <c r="B4" s="138"/>
      <c r="C4" s="315"/>
      <c r="D4" s="139"/>
      <c r="F4" s="584"/>
      <c r="G4" s="584" t="s">
        <v>1429</v>
      </c>
      <c r="H4" s="25"/>
    </row>
    <row r="5" spans="2:8" s="26" customFormat="1" ht="15">
      <c r="B5" s="138"/>
      <c r="C5" s="315"/>
      <c r="D5" s="139"/>
      <c r="E5" s="138"/>
      <c r="F5" s="584"/>
      <c r="G5" s="584" t="s">
        <v>723</v>
      </c>
      <c r="H5" s="25"/>
    </row>
    <row r="6" spans="3:6" s="26" customFormat="1" ht="15">
      <c r="C6" s="139"/>
      <c r="D6" s="147"/>
      <c r="E6" s="138"/>
      <c r="F6" s="138"/>
    </row>
    <row r="7" spans="1:6" s="140" customFormat="1" ht="47.25" customHeight="1">
      <c r="A7" s="446" t="s">
        <v>1105</v>
      </c>
      <c r="B7" s="446"/>
      <c r="C7" s="585"/>
      <c r="D7" s="585"/>
      <c r="E7" s="585"/>
      <c r="F7" s="585"/>
    </row>
    <row r="8" spans="1:6" s="140" customFormat="1" ht="14.25" customHeight="1">
      <c r="A8" s="141"/>
      <c r="B8" s="141"/>
      <c r="C8" s="586"/>
      <c r="D8" s="586"/>
      <c r="E8" s="586"/>
      <c r="F8" s="586"/>
    </row>
    <row r="9" spans="1:5" ht="12.75" customHeight="1">
      <c r="A9" s="26"/>
      <c r="B9" s="26"/>
      <c r="C9" s="139"/>
      <c r="D9" s="139"/>
      <c r="E9" s="139"/>
    </row>
    <row r="10" spans="1:7" s="140" customFormat="1" ht="24" customHeight="1">
      <c r="A10" s="444" t="s">
        <v>659</v>
      </c>
      <c r="B10" s="442" t="s">
        <v>629</v>
      </c>
      <c r="C10" s="448" t="s">
        <v>655</v>
      </c>
      <c r="D10" s="449"/>
      <c r="E10" s="449"/>
      <c r="F10" s="449"/>
      <c r="G10" s="450"/>
    </row>
    <row r="11" spans="1:7" s="140" customFormat="1" ht="30" customHeight="1">
      <c r="A11" s="587"/>
      <c r="B11" s="588"/>
      <c r="C11" s="92" t="s">
        <v>1106</v>
      </c>
      <c r="D11" s="134" t="s">
        <v>736</v>
      </c>
      <c r="E11" s="134" t="s">
        <v>1102</v>
      </c>
      <c r="F11" s="134" t="s">
        <v>998</v>
      </c>
      <c r="G11" s="134" t="s">
        <v>1107</v>
      </c>
    </row>
    <row r="12" spans="1:7" ht="26.25" customHeight="1">
      <c r="A12" s="87" t="s">
        <v>630</v>
      </c>
      <c r="B12" s="143" t="s">
        <v>631</v>
      </c>
      <c r="C12" s="30">
        <f>C13+C14</f>
        <v>0</v>
      </c>
      <c r="D12" s="30">
        <f>D13+D14</f>
        <v>46015.7</v>
      </c>
      <c r="E12" s="30">
        <f aca="true" t="shared" si="0" ref="E12:E18">D12-C12</f>
        <v>46015.7</v>
      </c>
      <c r="F12" s="30">
        <f>F13+F14</f>
        <v>32963.600000000006</v>
      </c>
      <c r="G12" s="30">
        <f>G13+G14</f>
        <v>26588.300000000003</v>
      </c>
    </row>
    <row r="13" spans="1:7" ht="30" customHeight="1">
      <c r="A13" s="69" t="s">
        <v>632</v>
      </c>
      <c r="B13" s="70" t="s">
        <v>1426</v>
      </c>
      <c r="C13" s="144"/>
      <c r="D13" s="144">
        <f>41527.6+4488.1</f>
        <v>46015.7</v>
      </c>
      <c r="E13" s="144">
        <f t="shared" si="0"/>
        <v>46015.7</v>
      </c>
      <c r="F13" s="144">
        <v>78979.3</v>
      </c>
      <c r="G13" s="144">
        <v>105567.6</v>
      </c>
    </row>
    <row r="14" spans="1:7" ht="30.75" customHeight="1">
      <c r="A14" s="69" t="s">
        <v>1103</v>
      </c>
      <c r="B14" s="70" t="s">
        <v>1104</v>
      </c>
      <c r="C14" s="316"/>
      <c r="D14" s="144"/>
      <c r="E14" s="144">
        <f t="shared" si="0"/>
        <v>0</v>
      </c>
      <c r="F14" s="144">
        <v>-46015.7</v>
      </c>
      <c r="G14" s="144">
        <v>-78979.3</v>
      </c>
    </row>
    <row r="15" spans="1:7" s="140" customFormat="1" ht="32.25" customHeight="1">
      <c r="A15" s="87" t="s">
        <v>634</v>
      </c>
      <c r="B15" s="143" t="s">
        <v>635</v>
      </c>
      <c r="C15" s="30">
        <f>C16+C17</f>
        <v>0</v>
      </c>
      <c r="D15" s="30">
        <f>D16+D17</f>
        <v>0</v>
      </c>
      <c r="E15" s="30">
        <f t="shared" si="0"/>
        <v>0</v>
      </c>
      <c r="F15" s="30">
        <f>F16+F17</f>
        <v>0</v>
      </c>
      <c r="G15" s="30">
        <f>G16+G17</f>
        <v>0</v>
      </c>
    </row>
    <row r="16" spans="1:7" s="140" customFormat="1" ht="47.25" customHeight="1">
      <c r="A16" s="69" t="s">
        <v>636</v>
      </c>
      <c r="B16" s="70" t="s">
        <v>1427</v>
      </c>
      <c r="C16" s="144"/>
      <c r="D16" s="144">
        <v>50000</v>
      </c>
      <c r="E16" s="144">
        <v>50000</v>
      </c>
      <c r="F16" s="144">
        <v>50000</v>
      </c>
      <c r="G16" s="144">
        <v>50000</v>
      </c>
    </row>
    <row r="17" spans="1:7" s="140" customFormat="1" ht="44.25" customHeight="1">
      <c r="A17" s="69" t="s">
        <v>638</v>
      </c>
      <c r="B17" s="70" t="s">
        <v>639</v>
      </c>
      <c r="C17" s="144"/>
      <c r="D17" s="144">
        <v>-50000</v>
      </c>
      <c r="E17" s="144">
        <v>-50000</v>
      </c>
      <c r="F17" s="144">
        <v>-50000</v>
      </c>
      <c r="G17" s="144">
        <v>-50000</v>
      </c>
    </row>
    <row r="18" spans="1:7" s="140" customFormat="1" ht="15" hidden="1">
      <c r="A18" s="87" t="s">
        <v>640</v>
      </c>
      <c r="B18" s="143" t="s">
        <v>641</v>
      </c>
      <c r="C18" s="30"/>
      <c r="D18" s="30"/>
      <c r="E18" s="144">
        <f t="shared" si="0"/>
        <v>0</v>
      </c>
      <c r="F18" s="317"/>
      <c r="G18" s="317"/>
    </row>
    <row r="19" spans="1:7" s="140" customFormat="1" ht="27.75" customHeight="1">
      <c r="A19" s="87" t="s">
        <v>640</v>
      </c>
      <c r="B19" s="143" t="s">
        <v>641</v>
      </c>
      <c r="C19" s="30"/>
      <c r="D19" s="30"/>
      <c r="E19" s="30">
        <f>D19-C19</f>
        <v>0</v>
      </c>
      <c r="F19" s="317"/>
      <c r="G19" s="317"/>
    </row>
    <row r="20" spans="1:7" ht="27.75" customHeight="1">
      <c r="A20" s="87" t="s">
        <v>642</v>
      </c>
      <c r="B20" s="143" t="s">
        <v>643</v>
      </c>
      <c r="C20" s="30">
        <f>C22+C23+C21</f>
        <v>0</v>
      </c>
      <c r="D20" s="30">
        <f>D22+D23+D21</f>
        <v>0</v>
      </c>
      <c r="E20" s="30">
        <f>D20-C20</f>
        <v>0</v>
      </c>
      <c r="F20" s="30">
        <f>F22+F23+F21</f>
        <v>0</v>
      </c>
      <c r="G20" s="30">
        <f>G22+G23+G21</f>
        <v>0</v>
      </c>
    </row>
    <row r="21" spans="1:7" s="140" customFormat="1" ht="45.75" customHeight="1">
      <c r="A21" s="69" t="s">
        <v>644</v>
      </c>
      <c r="B21" s="70" t="s">
        <v>645</v>
      </c>
      <c r="C21" s="248"/>
      <c r="D21" s="248"/>
      <c r="E21" s="144">
        <f>D21-C21</f>
        <v>0</v>
      </c>
      <c r="F21" s="316"/>
      <c r="G21" s="316"/>
    </row>
    <row r="22" spans="1:7" s="140" customFormat="1" ht="45.75" customHeight="1">
      <c r="A22" s="69" t="s">
        <v>646</v>
      </c>
      <c r="B22" s="70" t="s">
        <v>647</v>
      </c>
      <c r="C22" s="144"/>
      <c r="D22" s="144">
        <v>20000</v>
      </c>
      <c r="E22" s="144">
        <v>20000</v>
      </c>
      <c r="F22" s="144">
        <v>20000</v>
      </c>
      <c r="G22" s="144">
        <v>20000</v>
      </c>
    </row>
    <row r="23" spans="1:7" s="140" customFormat="1" ht="42.75" customHeight="1">
      <c r="A23" s="69" t="s">
        <v>648</v>
      </c>
      <c r="B23" s="70" t="s">
        <v>649</v>
      </c>
      <c r="C23" s="144"/>
      <c r="D23" s="144">
        <v>-20000</v>
      </c>
      <c r="E23" s="144">
        <v>-20000</v>
      </c>
      <c r="F23" s="144">
        <v>-20000</v>
      </c>
      <c r="G23" s="144">
        <v>-20000</v>
      </c>
    </row>
    <row r="24" spans="1:7" s="140" customFormat="1" ht="15" hidden="1">
      <c r="A24" s="69"/>
      <c r="B24" s="70"/>
      <c r="C24" s="144"/>
      <c r="D24" s="144"/>
      <c r="E24" s="144">
        <f aca="true" t="shared" si="1" ref="E24:E29">D24-C24</f>
        <v>0</v>
      </c>
      <c r="F24" s="317"/>
      <c r="G24" s="317"/>
    </row>
    <row r="25" spans="1:7" ht="31.5" customHeight="1" hidden="1">
      <c r="A25" s="87" t="s">
        <v>650</v>
      </c>
      <c r="B25" s="143" t="s">
        <v>651</v>
      </c>
      <c r="C25" s="30">
        <f>C27</f>
        <v>0</v>
      </c>
      <c r="D25" s="30"/>
      <c r="E25" s="144">
        <f t="shared" si="1"/>
        <v>0</v>
      </c>
      <c r="F25" s="318"/>
      <c r="G25" s="318"/>
    </row>
    <row r="26" spans="1:7" s="140" customFormat="1" ht="15" hidden="1">
      <c r="A26" s="69"/>
      <c r="B26" s="70"/>
      <c r="C26" s="144"/>
      <c r="D26" s="144"/>
      <c r="E26" s="144">
        <f t="shared" si="1"/>
        <v>0</v>
      </c>
      <c r="F26" s="317"/>
      <c r="G26" s="317"/>
    </row>
    <row r="27" spans="1:7" s="140" customFormat="1" ht="31.5" customHeight="1" hidden="1">
      <c r="A27" s="69" t="s">
        <v>652</v>
      </c>
      <c r="B27" s="70" t="s">
        <v>653</v>
      </c>
      <c r="C27" s="144"/>
      <c r="D27" s="144"/>
      <c r="E27" s="144">
        <f t="shared" si="1"/>
        <v>0</v>
      </c>
      <c r="F27" s="317"/>
      <c r="G27" s="317"/>
    </row>
    <row r="28" spans="1:7" s="140" customFormat="1" ht="25.5" customHeight="1" hidden="1">
      <c r="A28" s="69"/>
      <c r="B28" s="70"/>
      <c r="C28" s="144"/>
      <c r="D28" s="144"/>
      <c r="E28" s="144">
        <f t="shared" si="1"/>
        <v>0</v>
      </c>
      <c r="F28" s="317"/>
      <c r="G28" s="317"/>
    </row>
    <row r="29" spans="1:7" s="140" customFormat="1" ht="16.5" customHeight="1">
      <c r="A29" s="69"/>
      <c r="B29" s="143" t="s">
        <v>654</v>
      </c>
      <c r="C29" s="30">
        <f>C12+C15+C20+C18+C25+C19</f>
        <v>0</v>
      </c>
      <c r="D29" s="30">
        <f>D12+D15+D20+D18+D25+D19</f>
        <v>46015.7</v>
      </c>
      <c r="E29" s="30">
        <f t="shared" si="1"/>
        <v>46015.7</v>
      </c>
      <c r="F29" s="30">
        <f>F12+F15+F20+F18+F25+F19</f>
        <v>32963.600000000006</v>
      </c>
      <c r="G29" s="30">
        <f>G12+G15+G20+G18+G25+G19</f>
        <v>26588.300000000003</v>
      </c>
    </row>
    <row r="30" spans="1:7" s="319" customFormat="1" ht="40.5" customHeight="1">
      <c r="A30" s="69"/>
      <c r="B30" s="143" t="s">
        <v>727</v>
      </c>
      <c r="C30" s="589">
        <f>((C29-C19)/('[1]Пр.2'!C13-'[1]Пр.2'!C15*19.43/34.43)*100)</f>
        <v>0</v>
      </c>
      <c r="D30" s="589">
        <f>D29/('Пр.2'!D13-336965.8)*100</f>
        <v>8.435241192167506</v>
      </c>
      <c r="E30" s="589">
        <f>E29/('Пр.2'!E13-336965.8)*100</f>
        <v>8.679528356907186</v>
      </c>
      <c r="F30" s="589">
        <f>F29/('Пр.2'!F13-365587.4)*100</f>
        <v>6.549830400570983</v>
      </c>
      <c r="G30" s="589">
        <f>G29/('Пр.2'!G13-382413.1)*100</f>
        <v>5.000000940263376</v>
      </c>
    </row>
    <row r="31" spans="1:5" ht="15">
      <c r="A31" s="320"/>
      <c r="B31" s="320"/>
      <c r="C31" s="321"/>
      <c r="D31" s="321"/>
      <c r="E31" s="321"/>
    </row>
    <row r="32" spans="1:5" ht="14.25">
      <c r="A32" s="322"/>
      <c r="B32" s="322"/>
      <c r="C32" s="323"/>
      <c r="D32" s="323"/>
      <c r="E32" s="323"/>
    </row>
    <row r="33" spans="1:5" s="140" customFormat="1" ht="15">
      <c r="A33" s="322"/>
      <c r="B33" s="322"/>
      <c r="C33" s="323"/>
      <c r="D33" s="323"/>
      <c r="E33" s="323"/>
    </row>
    <row r="34" spans="1:5" s="140" customFormat="1" ht="15">
      <c r="A34" s="320"/>
      <c r="B34" s="320"/>
      <c r="C34" s="321"/>
      <c r="D34" s="321"/>
      <c r="E34" s="321"/>
    </row>
    <row r="35" spans="1:5" s="140" customFormat="1" ht="15">
      <c r="A35" s="320"/>
      <c r="B35" s="320"/>
      <c r="C35" s="321"/>
      <c r="D35" s="321"/>
      <c r="E35" s="321"/>
    </row>
    <row r="36" spans="1:5" ht="15">
      <c r="A36" s="320"/>
      <c r="B36" s="320"/>
      <c r="C36" s="321"/>
      <c r="D36" s="321"/>
      <c r="E36" s="321"/>
    </row>
    <row r="37" spans="1:5" ht="15">
      <c r="A37" s="324"/>
      <c r="B37" s="324"/>
      <c r="C37" s="325"/>
      <c r="D37" s="325"/>
      <c r="E37" s="325"/>
    </row>
  </sheetData>
  <sheetProtection/>
  <mergeCells count="4">
    <mergeCell ref="A7:F7"/>
    <mergeCell ref="A10:A11"/>
    <mergeCell ref="B10:B11"/>
    <mergeCell ref="C10:G10"/>
  </mergeCells>
  <printOptions/>
  <pageMargins left="0.7086614173228347" right="0.11811023622047245" top="0.7480314960629921" bottom="0.15748031496062992" header="0.31496062992125984" footer="0.31496062992125984"/>
  <pageSetup fitToHeight="56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47"/>
    </sheetView>
  </sheetViews>
  <sheetFormatPr defaultColWidth="10.140625" defaultRowHeight="15" outlineLevelCol="1"/>
  <cols>
    <col min="1" max="1" width="23.8515625" style="26" customWidth="1"/>
    <col min="2" max="2" width="131.00390625" style="146" customWidth="1"/>
    <col min="3" max="3" width="12.57421875" style="139" hidden="1" customWidth="1" outlineLevel="1"/>
    <col min="4" max="4" width="11.8515625" style="139" customWidth="1" collapsed="1"/>
    <col min="5" max="5" width="10.7109375" style="139" hidden="1" customWidth="1" outlineLevel="1"/>
    <col min="6" max="6" width="12.421875" style="26" customWidth="1" collapsed="1"/>
    <col min="7" max="7" width="12.00390625" style="26" customWidth="1"/>
    <col min="8" max="16384" width="10.140625" style="26" customWidth="1"/>
  </cols>
  <sheetData>
    <row r="1" ht="15">
      <c r="G1" s="25" t="s">
        <v>0</v>
      </c>
    </row>
    <row r="2" ht="15">
      <c r="G2" s="25" t="s">
        <v>1</v>
      </c>
    </row>
    <row r="3" ht="15">
      <c r="G3" s="25" t="s">
        <v>2</v>
      </c>
    </row>
    <row r="4" ht="15">
      <c r="G4" s="25" t="s">
        <v>1430</v>
      </c>
    </row>
    <row r="5" spans="3:7" ht="15">
      <c r="C5" s="147"/>
      <c r="D5" s="147"/>
      <c r="F5" s="138"/>
      <c r="G5" s="25" t="s">
        <v>708</v>
      </c>
    </row>
    <row r="6" spans="3:7" ht="15">
      <c r="C6" s="147"/>
      <c r="D6" s="147"/>
      <c r="E6" s="147"/>
      <c r="F6" s="138"/>
      <c r="G6" s="138"/>
    </row>
    <row r="7" spans="3:7" ht="15">
      <c r="C7" s="147"/>
      <c r="D7" s="147"/>
      <c r="E7" s="147"/>
      <c r="F7" s="138"/>
      <c r="G7" s="138"/>
    </row>
    <row r="8" spans="1:7" ht="23.25" customHeight="1">
      <c r="A8" s="446" t="s">
        <v>1108</v>
      </c>
      <c r="B8" s="453"/>
      <c r="C8" s="453"/>
      <c r="D8" s="453"/>
      <c r="E8" s="453"/>
      <c r="F8" s="453"/>
      <c r="G8" s="189"/>
    </row>
    <row r="9" spans="1:2" ht="15">
      <c r="A9" s="148"/>
      <c r="B9" s="149"/>
    </row>
    <row r="10" spans="1:7" ht="20.25" customHeight="1">
      <c r="A10" s="31" t="s">
        <v>3</v>
      </c>
      <c r="B10" s="454" t="s">
        <v>520</v>
      </c>
      <c r="C10" s="457" t="s">
        <v>658</v>
      </c>
      <c r="D10" s="458"/>
      <c r="E10" s="458"/>
      <c r="F10" s="458"/>
      <c r="G10" s="459"/>
    </row>
    <row r="11" spans="1:7" ht="10.5" customHeight="1">
      <c r="A11" s="455" t="s">
        <v>4</v>
      </c>
      <c r="B11" s="454"/>
      <c r="C11" s="460"/>
      <c r="D11" s="461"/>
      <c r="E11" s="461"/>
      <c r="F11" s="461"/>
      <c r="G11" s="462"/>
    </row>
    <row r="12" spans="1:7" ht="17.25" customHeight="1">
      <c r="A12" s="456"/>
      <c r="B12" s="451"/>
      <c r="C12" s="190" t="s">
        <v>1106</v>
      </c>
      <c r="D12" s="190" t="s">
        <v>1109</v>
      </c>
      <c r="E12" s="190" t="s">
        <v>707</v>
      </c>
      <c r="F12" s="191" t="s">
        <v>998</v>
      </c>
      <c r="G12" s="191" t="s">
        <v>1107</v>
      </c>
    </row>
    <row r="13" spans="1:7" ht="20.25" customHeight="1">
      <c r="A13" s="28" t="s">
        <v>521</v>
      </c>
      <c r="B13" s="29" t="s">
        <v>522</v>
      </c>
      <c r="C13" s="30">
        <f>C14+C16+C18+C23+C24+C29+C37+C40+C43+C44+C31</f>
        <v>15353.7</v>
      </c>
      <c r="D13" s="30">
        <f>D14+D16+D18+D23+D24+D29+D37+D40+D43+D44+D31</f>
        <v>882483.1000000001</v>
      </c>
      <c r="E13" s="30">
        <f aca="true" t="shared" si="0" ref="E13:E45">D13-C13</f>
        <v>867129.4000000001</v>
      </c>
      <c r="F13" s="30">
        <f>F14+F16+F18+F23+F24+F29+F37+F40+F43+F44+F31</f>
        <v>868861.5</v>
      </c>
      <c r="G13" s="30">
        <f>G14+G16+G18+G23+G24+G29+G37+G40+G43+G44+G31</f>
        <v>914179</v>
      </c>
    </row>
    <row r="14" spans="1:7" ht="24" customHeight="1">
      <c r="A14" s="28" t="s">
        <v>523</v>
      </c>
      <c r="B14" s="29" t="s">
        <v>524</v>
      </c>
      <c r="C14" s="30">
        <f>C15</f>
        <v>0</v>
      </c>
      <c r="D14" s="30">
        <f>D15</f>
        <v>617129.6</v>
      </c>
      <c r="E14" s="30">
        <f t="shared" si="0"/>
        <v>617129.6</v>
      </c>
      <c r="F14" s="30">
        <f>F15</f>
        <v>663390.9</v>
      </c>
      <c r="G14" s="30">
        <f>G15</f>
        <v>701075.5</v>
      </c>
    </row>
    <row r="15" spans="1:7" ht="15.75" customHeight="1">
      <c r="A15" s="68" t="s">
        <v>525</v>
      </c>
      <c r="B15" s="150" t="s">
        <v>526</v>
      </c>
      <c r="C15" s="144"/>
      <c r="D15" s="144">
        <v>617129.6</v>
      </c>
      <c r="E15" s="144">
        <f t="shared" si="0"/>
        <v>617129.6</v>
      </c>
      <c r="F15" s="144">
        <v>663390.9</v>
      </c>
      <c r="G15" s="144">
        <v>701075.5</v>
      </c>
    </row>
    <row r="16" spans="1:7" ht="20.25" customHeight="1">
      <c r="A16" s="28" t="s">
        <v>527</v>
      </c>
      <c r="B16" s="29" t="s">
        <v>528</v>
      </c>
      <c r="C16" s="30">
        <f>C17</f>
        <v>0</v>
      </c>
      <c r="D16" s="30">
        <f>D17</f>
        <v>52.3</v>
      </c>
      <c r="E16" s="30">
        <f t="shared" si="0"/>
        <v>52.3</v>
      </c>
      <c r="F16" s="30">
        <f>F17</f>
        <v>53.1</v>
      </c>
      <c r="G16" s="30">
        <f>G17</f>
        <v>53.6</v>
      </c>
    </row>
    <row r="17" spans="1:7" ht="15" customHeight="1">
      <c r="A17" s="68" t="s">
        <v>529</v>
      </c>
      <c r="B17" s="150" t="s">
        <v>530</v>
      </c>
      <c r="C17" s="144"/>
      <c r="D17" s="144">
        <v>52.3</v>
      </c>
      <c r="E17" s="144">
        <f t="shared" si="0"/>
        <v>52.3</v>
      </c>
      <c r="F17" s="144">
        <v>53.1</v>
      </c>
      <c r="G17" s="144">
        <v>53.6</v>
      </c>
    </row>
    <row r="18" spans="1:7" ht="21" customHeight="1">
      <c r="A18" s="28" t="s">
        <v>531</v>
      </c>
      <c r="B18" s="29" t="s">
        <v>532</v>
      </c>
      <c r="C18" s="30">
        <f>C20+C21+C19+C22</f>
        <v>0</v>
      </c>
      <c r="D18" s="30">
        <f>D20+D21+D19+D22</f>
        <v>129444</v>
      </c>
      <c r="E18" s="30">
        <f t="shared" si="0"/>
        <v>129444</v>
      </c>
      <c r="F18" s="30">
        <f>F20+F21+F19+F22</f>
        <v>126867.59999999999</v>
      </c>
      <c r="G18" s="30">
        <f>G20+G21+G19+G22</f>
        <v>131942.4</v>
      </c>
    </row>
    <row r="19" spans="1:7" ht="20.25" customHeight="1">
      <c r="A19" s="68" t="s">
        <v>533</v>
      </c>
      <c r="B19" s="150" t="s">
        <v>534</v>
      </c>
      <c r="C19" s="144"/>
      <c r="D19" s="144">
        <v>121346.1</v>
      </c>
      <c r="E19" s="144">
        <f t="shared" si="0"/>
        <v>121346.1</v>
      </c>
      <c r="F19" s="144">
        <v>126199.9</v>
      </c>
      <c r="G19" s="144">
        <v>131247.9</v>
      </c>
    </row>
    <row r="20" spans="1:7" ht="20.25" customHeight="1">
      <c r="A20" s="68" t="s">
        <v>535</v>
      </c>
      <c r="B20" s="150" t="s">
        <v>536</v>
      </c>
      <c r="C20" s="144"/>
      <c r="D20" s="144">
        <v>7456</v>
      </c>
      <c r="E20" s="144">
        <f t="shared" si="0"/>
        <v>7456</v>
      </c>
      <c r="F20" s="144">
        <v>0</v>
      </c>
      <c r="G20" s="144">
        <v>0</v>
      </c>
    </row>
    <row r="21" spans="1:7" ht="20.25" customHeight="1">
      <c r="A21" s="68" t="s">
        <v>537</v>
      </c>
      <c r="B21" s="150" t="s">
        <v>538</v>
      </c>
      <c r="C21" s="144"/>
      <c r="D21" s="144">
        <v>46.5</v>
      </c>
      <c r="E21" s="144">
        <f t="shared" si="0"/>
        <v>46.5</v>
      </c>
      <c r="F21" s="144">
        <v>48.5</v>
      </c>
      <c r="G21" s="144">
        <v>50.5</v>
      </c>
    </row>
    <row r="22" spans="1:7" ht="19.5" customHeight="1">
      <c r="A22" s="68" t="s">
        <v>539</v>
      </c>
      <c r="B22" s="150" t="s">
        <v>540</v>
      </c>
      <c r="C22" s="144"/>
      <c r="D22" s="144">
        <v>595.4</v>
      </c>
      <c r="E22" s="144">
        <f t="shared" si="0"/>
        <v>595.4</v>
      </c>
      <c r="F22" s="144">
        <v>619.2</v>
      </c>
      <c r="G22" s="144">
        <v>644</v>
      </c>
    </row>
    <row r="23" spans="1:7" ht="18.75" customHeight="1">
      <c r="A23" s="28" t="s">
        <v>541</v>
      </c>
      <c r="B23" s="29" t="s">
        <v>542</v>
      </c>
      <c r="C23" s="30">
        <v>9170.6</v>
      </c>
      <c r="D23" s="30">
        <v>9262.3</v>
      </c>
      <c r="E23" s="30"/>
      <c r="F23" s="30">
        <v>9354.9</v>
      </c>
      <c r="G23" s="30">
        <v>9448.4</v>
      </c>
    </row>
    <row r="24" spans="1:7" ht="33.75" customHeight="1">
      <c r="A24" s="28" t="s">
        <v>543</v>
      </c>
      <c r="B24" s="29" t="s">
        <v>544</v>
      </c>
      <c r="C24" s="30">
        <f>C25+C26+C27+C28</f>
        <v>0</v>
      </c>
      <c r="D24" s="30">
        <f>D25+D26+D27+D28</f>
        <v>42044.9</v>
      </c>
      <c r="E24" s="30">
        <f t="shared" si="0"/>
        <v>42044.9</v>
      </c>
      <c r="F24" s="30">
        <f>F25+F26+F27+F28</f>
        <v>43102.4</v>
      </c>
      <c r="G24" s="30">
        <f>G25+G26+G27+G28</f>
        <v>45139.6</v>
      </c>
    </row>
    <row r="25" spans="1:7" ht="60" customHeight="1" hidden="1">
      <c r="A25" s="192" t="s">
        <v>26</v>
      </c>
      <c r="B25" s="193" t="s">
        <v>27</v>
      </c>
      <c r="C25" s="144"/>
      <c r="D25" s="144"/>
      <c r="E25" s="30">
        <f t="shared" si="0"/>
        <v>0</v>
      </c>
      <c r="F25" s="144"/>
      <c r="G25" s="144"/>
    </row>
    <row r="26" spans="1:7" ht="47.25" customHeight="1">
      <c r="A26" s="68" t="s">
        <v>545</v>
      </c>
      <c r="B26" s="89" t="s">
        <v>546</v>
      </c>
      <c r="C26" s="144"/>
      <c r="D26" s="144">
        <v>41246.3</v>
      </c>
      <c r="E26" s="144">
        <f t="shared" si="0"/>
        <v>41246.3</v>
      </c>
      <c r="F26" s="144">
        <v>42277</v>
      </c>
      <c r="G26" s="144">
        <v>44307.2</v>
      </c>
    </row>
    <row r="27" spans="1:7" ht="49.5" customHeight="1" hidden="1">
      <c r="A27" s="68" t="s">
        <v>621</v>
      </c>
      <c r="B27" s="193" t="s">
        <v>622</v>
      </c>
      <c r="C27" s="144"/>
      <c r="D27" s="144"/>
      <c r="E27" s="144">
        <f t="shared" si="0"/>
        <v>0</v>
      </c>
      <c r="F27" s="144"/>
      <c r="G27" s="144"/>
    </row>
    <row r="28" spans="1:7" ht="47.25" customHeight="1">
      <c r="A28" s="68" t="s">
        <v>547</v>
      </c>
      <c r="B28" s="193" t="s">
        <v>548</v>
      </c>
      <c r="C28" s="144"/>
      <c r="D28" s="144">
        <v>798.6</v>
      </c>
      <c r="E28" s="144">
        <f t="shared" si="0"/>
        <v>798.6</v>
      </c>
      <c r="F28" s="144">
        <v>825.4</v>
      </c>
      <c r="G28" s="144">
        <v>832.4</v>
      </c>
    </row>
    <row r="29" spans="1:7" ht="18.75" customHeight="1">
      <c r="A29" s="28" t="s">
        <v>549</v>
      </c>
      <c r="B29" s="29" t="s">
        <v>550</v>
      </c>
      <c r="C29" s="30">
        <f>C30</f>
        <v>0</v>
      </c>
      <c r="D29" s="30">
        <f>D30</f>
        <v>13340</v>
      </c>
      <c r="E29" s="30">
        <f t="shared" si="0"/>
        <v>13340</v>
      </c>
      <c r="F29" s="30">
        <f>F30</f>
        <v>13480</v>
      </c>
      <c r="G29" s="30">
        <f>G30</f>
        <v>13480</v>
      </c>
    </row>
    <row r="30" spans="1:7" ht="20.25" customHeight="1">
      <c r="A30" s="68" t="s">
        <v>551</v>
      </c>
      <c r="B30" s="150" t="s">
        <v>552</v>
      </c>
      <c r="C30" s="144"/>
      <c r="D30" s="144">
        <v>13340</v>
      </c>
      <c r="E30" s="30">
        <f t="shared" si="0"/>
        <v>13340</v>
      </c>
      <c r="F30" s="144">
        <v>13480</v>
      </c>
      <c r="G30" s="144">
        <v>13480</v>
      </c>
    </row>
    <row r="31" spans="1:7" ht="26.25" customHeight="1" hidden="1">
      <c r="A31" s="28" t="s">
        <v>553</v>
      </c>
      <c r="B31" s="29" t="s">
        <v>554</v>
      </c>
      <c r="C31" s="30">
        <f>C32+C33</f>
        <v>0</v>
      </c>
      <c r="D31" s="30">
        <f>D32+D33</f>
        <v>0</v>
      </c>
      <c r="E31" s="30">
        <f t="shared" si="0"/>
        <v>0</v>
      </c>
      <c r="F31" s="144">
        <f>F32+F33</f>
        <v>0</v>
      </c>
      <c r="G31" s="144">
        <f>G32+G33</f>
        <v>0</v>
      </c>
    </row>
    <row r="32" spans="1:7" ht="18" customHeight="1" hidden="1">
      <c r="A32" s="68" t="s">
        <v>5</v>
      </c>
      <c r="B32" s="150" t="s">
        <v>6</v>
      </c>
      <c r="C32" s="144"/>
      <c r="D32" s="144"/>
      <c r="E32" s="30">
        <f t="shared" si="0"/>
        <v>0</v>
      </c>
      <c r="F32" s="144"/>
      <c r="G32" s="144"/>
    </row>
    <row r="33" spans="1:7" ht="34.5" customHeight="1" hidden="1">
      <c r="A33" s="68" t="s">
        <v>7</v>
      </c>
      <c r="B33" s="150" t="s">
        <v>8</v>
      </c>
      <c r="C33" s="144"/>
      <c r="D33" s="144"/>
      <c r="E33" s="144">
        <f t="shared" si="0"/>
        <v>0</v>
      </c>
      <c r="F33" s="144"/>
      <c r="G33" s="144"/>
    </row>
    <row r="34" spans="1:7" ht="34.5" customHeight="1" hidden="1">
      <c r="A34" s="68"/>
      <c r="B34" s="150"/>
      <c r="C34" s="144"/>
      <c r="D34" s="144"/>
      <c r="E34" s="30">
        <f t="shared" si="0"/>
        <v>0</v>
      </c>
      <c r="F34" s="144"/>
      <c r="G34" s="144"/>
    </row>
    <row r="35" spans="1:7" ht="34.5" customHeight="1" hidden="1">
      <c r="A35" s="68"/>
      <c r="B35" s="150"/>
      <c r="C35" s="144"/>
      <c r="D35" s="144"/>
      <c r="E35" s="30">
        <f t="shared" si="0"/>
        <v>0</v>
      </c>
      <c r="F35" s="144"/>
      <c r="G35" s="144"/>
    </row>
    <row r="36" spans="1:7" ht="34.5" customHeight="1" hidden="1">
      <c r="A36" s="68"/>
      <c r="B36" s="150"/>
      <c r="C36" s="144"/>
      <c r="D36" s="144"/>
      <c r="E36" s="30">
        <f t="shared" si="0"/>
        <v>0</v>
      </c>
      <c r="F36" s="144"/>
      <c r="G36" s="144"/>
    </row>
    <row r="37" spans="1:7" ht="18.75" customHeight="1">
      <c r="A37" s="28" t="s">
        <v>555</v>
      </c>
      <c r="B37" s="29" t="s">
        <v>556</v>
      </c>
      <c r="C37" s="30">
        <f>C38+C39+C42</f>
        <v>0</v>
      </c>
      <c r="D37" s="30">
        <f>D38+D39+D42</f>
        <v>70784.5</v>
      </c>
      <c r="E37" s="30">
        <f t="shared" si="0"/>
        <v>70784.5</v>
      </c>
      <c r="F37" s="30">
        <f>F38+F39+F42</f>
        <v>12157.1</v>
      </c>
      <c r="G37" s="30">
        <f>G38+G39+G42</f>
        <v>12564</v>
      </c>
    </row>
    <row r="38" spans="1:7" ht="86.25" customHeight="1" hidden="1">
      <c r="A38" s="68" t="s">
        <v>1083</v>
      </c>
      <c r="B38" s="70" t="s">
        <v>557</v>
      </c>
      <c r="C38" s="144"/>
      <c r="D38" s="144"/>
      <c r="E38" s="144">
        <f t="shared" si="0"/>
        <v>0</v>
      </c>
      <c r="F38" s="144"/>
      <c r="G38" s="144"/>
    </row>
    <row r="39" spans="1:7" ht="19.5" customHeight="1">
      <c r="A39" s="68" t="s">
        <v>558</v>
      </c>
      <c r="B39" s="70" t="s">
        <v>559</v>
      </c>
      <c r="C39" s="144"/>
      <c r="D39" s="144">
        <v>65624.5</v>
      </c>
      <c r="E39" s="144">
        <f t="shared" si="0"/>
        <v>65624.5</v>
      </c>
      <c r="F39" s="144">
        <v>6837.1</v>
      </c>
      <c r="G39" s="144">
        <v>7079</v>
      </c>
    </row>
    <row r="40" spans="1:7" ht="32.25" customHeight="1" hidden="1">
      <c r="A40" s="28" t="s">
        <v>560</v>
      </c>
      <c r="B40" s="29" t="s">
        <v>561</v>
      </c>
      <c r="C40" s="144"/>
      <c r="D40" s="144"/>
      <c r="E40" s="144">
        <f t="shared" si="0"/>
        <v>0</v>
      </c>
      <c r="F40" s="144"/>
      <c r="G40" s="144"/>
    </row>
    <row r="41" spans="1:7" ht="38.25" customHeight="1" hidden="1">
      <c r="A41" s="68" t="s">
        <v>562</v>
      </c>
      <c r="B41" s="150" t="s">
        <v>563</v>
      </c>
      <c r="C41" s="144"/>
      <c r="D41" s="144"/>
      <c r="E41" s="144">
        <f t="shared" si="0"/>
        <v>0</v>
      </c>
      <c r="F41" s="144"/>
      <c r="G41" s="144"/>
    </row>
    <row r="42" spans="1:7" ht="34.5" customHeight="1">
      <c r="A42" s="68" t="s">
        <v>564</v>
      </c>
      <c r="B42" s="150" t="s">
        <v>565</v>
      </c>
      <c r="C42" s="144"/>
      <c r="D42" s="144">
        <v>5160</v>
      </c>
      <c r="E42" s="144">
        <f t="shared" si="0"/>
        <v>5160</v>
      </c>
      <c r="F42" s="144">
        <v>5320</v>
      </c>
      <c r="G42" s="144">
        <v>5485</v>
      </c>
    </row>
    <row r="43" spans="1:7" ht="15" customHeight="1">
      <c r="A43" s="28" t="s">
        <v>566</v>
      </c>
      <c r="B43" s="29" t="s">
        <v>567</v>
      </c>
      <c r="C43" s="30">
        <v>6183.1</v>
      </c>
      <c r="D43" s="30">
        <v>282</v>
      </c>
      <c r="E43" s="30"/>
      <c r="F43" s="30">
        <v>312</v>
      </c>
      <c r="G43" s="30">
        <v>332</v>
      </c>
    </row>
    <row r="44" spans="1:7" ht="20.25" customHeight="1">
      <c r="A44" s="28" t="s">
        <v>568</v>
      </c>
      <c r="B44" s="29" t="s">
        <v>569</v>
      </c>
      <c r="C44" s="30">
        <f>C45</f>
        <v>0</v>
      </c>
      <c r="D44" s="30">
        <f>D45</f>
        <v>143.5</v>
      </c>
      <c r="E44" s="30">
        <f t="shared" si="0"/>
        <v>143.5</v>
      </c>
      <c r="F44" s="30">
        <f>F45</f>
        <v>143.5</v>
      </c>
      <c r="G44" s="30">
        <f>G45</f>
        <v>143.5</v>
      </c>
    </row>
    <row r="45" spans="1:7" ht="17.25" customHeight="1">
      <c r="A45" s="68" t="s">
        <v>570</v>
      </c>
      <c r="B45" s="150" t="s">
        <v>9</v>
      </c>
      <c r="C45" s="144"/>
      <c r="D45" s="144">
        <v>143.5</v>
      </c>
      <c r="E45" s="144">
        <f t="shared" si="0"/>
        <v>143.5</v>
      </c>
      <c r="F45" s="144">
        <v>143.5</v>
      </c>
      <c r="G45" s="144">
        <v>143.5</v>
      </c>
    </row>
    <row r="46" spans="1:7" ht="18" customHeight="1">
      <c r="A46" s="28" t="s">
        <v>571</v>
      </c>
      <c r="B46" s="29" t="s">
        <v>572</v>
      </c>
      <c r="C46" s="30">
        <f>'Пр.3'!C13</f>
        <v>0</v>
      </c>
      <c r="D46" s="30">
        <f>'Пр.3'!D13</f>
        <v>1610442.9000000001</v>
      </c>
      <c r="E46" s="30">
        <f>D46-C46</f>
        <v>1610442.9000000001</v>
      </c>
      <c r="F46" s="308">
        <f>'Пр.3'!F13</f>
        <v>1640123.2999999998</v>
      </c>
      <c r="G46" s="30">
        <f>'Пр.3'!G13</f>
        <v>1609068.5999999996</v>
      </c>
    </row>
    <row r="47" spans="1:7" ht="18" customHeight="1">
      <c r="A47" s="28"/>
      <c r="B47" s="29" t="s">
        <v>573</v>
      </c>
      <c r="C47" s="30">
        <f>C13+C46</f>
        <v>15353.7</v>
      </c>
      <c r="D47" s="30">
        <f>D13+D46</f>
        <v>2492926</v>
      </c>
      <c r="E47" s="30">
        <f>D47-C47</f>
        <v>2477572.3</v>
      </c>
      <c r="F47" s="30">
        <f>F13+F46</f>
        <v>2508984.8</v>
      </c>
      <c r="G47" s="30">
        <f>G13+G46</f>
        <v>2523247.5999999996</v>
      </c>
    </row>
  </sheetData>
  <sheetProtection/>
  <mergeCells count="4">
    <mergeCell ref="A8:F8"/>
    <mergeCell ref="B10:B12"/>
    <mergeCell ref="A11:A12"/>
    <mergeCell ref="C10:G11"/>
  </mergeCells>
  <printOptions/>
  <pageMargins left="0.5118110236220472" right="0.11811023622047245" top="0.7480314960629921" bottom="0.35433070866141736" header="0.31496062992125984" footer="0.31496062992125984"/>
  <pageSetup fitToHeight="56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99" sqref="A99:IV104"/>
    </sheetView>
  </sheetViews>
  <sheetFormatPr defaultColWidth="97.8515625" defaultRowHeight="15"/>
  <cols>
    <col min="1" max="1" width="25.8515625" style="154" customWidth="1"/>
    <col min="2" max="2" width="111.7109375" style="180" customWidth="1"/>
    <col min="3" max="3" width="9.00390625" style="156" hidden="1" customWidth="1"/>
    <col min="4" max="4" width="12.28125" style="183" customWidth="1"/>
    <col min="5" max="5" width="12.8515625" style="156" hidden="1" customWidth="1"/>
    <col min="6" max="7" width="11.8515625" style="154" customWidth="1"/>
    <col min="8" max="207" width="10.00390625" style="154" customWidth="1"/>
    <col min="208" max="208" width="25.421875" style="154" customWidth="1"/>
    <col min="209" max="16384" width="97.8515625" style="154" customWidth="1"/>
  </cols>
  <sheetData>
    <row r="1" spans="2:7" s="151" customFormat="1" ht="15">
      <c r="B1" s="152"/>
      <c r="C1" s="19"/>
      <c r="D1" s="26"/>
      <c r="E1" s="25"/>
      <c r="F1" s="26"/>
      <c r="G1" s="25" t="s">
        <v>0</v>
      </c>
    </row>
    <row r="2" spans="2:7" s="151" customFormat="1" ht="15">
      <c r="B2" s="152"/>
      <c r="C2" s="20"/>
      <c r="D2" s="26"/>
      <c r="E2" s="25"/>
      <c r="F2" s="26"/>
      <c r="G2" s="25" t="s">
        <v>1</v>
      </c>
    </row>
    <row r="3" spans="2:7" s="151" customFormat="1" ht="15">
      <c r="B3" s="152"/>
      <c r="C3" s="20"/>
      <c r="D3" s="26"/>
      <c r="E3" s="25"/>
      <c r="F3" s="26"/>
      <c r="G3" s="25" t="s">
        <v>2</v>
      </c>
    </row>
    <row r="4" spans="2:7" s="151" customFormat="1" ht="15">
      <c r="B4" s="152"/>
      <c r="C4" s="20"/>
      <c r="D4" s="26"/>
      <c r="E4" s="25"/>
      <c r="F4" s="26"/>
      <c r="G4" s="25" t="s">
        <v>1076</v>
      </c>
    </row>
    <row r="5" spans="2:7" s="151" customFormat="1" ht="15">
      <c r="B5" s="152"/>
      <c r="C5" s="20"/>
      <c r="D5" s="138"/>
      <c r="E5" s="25"/>
      <c r="F5" s="138"/>
      <c r="G5" s="25" t="s">
        <v>701</v>
      </c>
    </row>
    <row r="6" spans="2:5" s="151" customFormat="1" ht="15">
      <c r="B6" s="152"/>
      <c r="C6" s="153"/>
      <c r="D6" s="181"/>
      <c r="E6" s="153"/>
    </row>
    <row r="7" spans="2:5" s="151" customFormat="1" ht="15">
      <c r="B7" s="152"/>
      <c r="C7" s="153"/>
      <c r="D7" s="181"/>
      <c r="E7" s="153"/>
    </row>
    <row r="8" spans="1:5" ht="33.75" customHeight="1">
      <c r="A8" s="471" t="s">
        <v>1110</v>
      </c>
      <c r="B8" s="471"/>
      <c r="C8" s="472"/>
      <c r="D8" s="472"/>
      <c r="E8" s="472"/>
    </row>
    <row r="9" spans="1:5" ht="14.25" customHeight="1">
      <c r="A9" s="141"/>
      <c r="B9" s="141"/>
      <c r="C9" s="155"/>
      <c r="D9" s="182"/>
      <c r="E9" s="155"/>
    </row>
    <row r="10" spans="1:2" ht="14.25" customHeight="1">
      <c r="A10" s="156"/>
      <c r="B10" s="157"/>
    </row>
    <row r="11" spans="1:7" s="158" customFormat="1" ht="20.25" customHeight="1">
      <c r="A11" s="473" t="s">
        <v>574</v>
      </c>
      <c r="B11" s="474" t="s">
        <v>520</v>
      </c>
      <c r="C11" s="60"/>
      <c r="D11" s="476" t="s">
        <v>724</v>
      </c>
      <c r="E11" s="476"/>
      <c r="F11" s="476"/>
      <c r="G11" s="477"/>
    </row>
    <row r="12" spans="1:7" s="158" customFormat="1" ht="21.75" customHeight="1">
      <c r="A12" s="473"/>
      <c r="B12" s="474"/>
      <c r="C12" s="59" t="s">
        <v>1111</v>
      </c>
      <c r="D12" s="190" t="s">
        <v>1109</v>
      </c>
      <c r="E12" s="190" t="s">
        <v>707</v>
      </c>
      <c r="F12" s="191" t="s">
        <v>998</v>
      </c>
      <c r="G12" s="191" t="s">
        <v>1107</v>
      </c>
    </row>
    <row r="13" spans="1:7" ht="21" customHeight="1">
      <c r="A13" s="28" t="s">
        <v>571</v>
      </c>
      <c r="B13" s="29" t="s">
        <v>572</v>
      </c>
      <c r="C13" s="23">
        <f>C14+C103</f>
        <v>0</v>
      </c>
      <c r="D13" s="23">
        <f>D14+D103</f>
        <v>1610442.9000000001</v>
      </c>
      <c r="E13" s="23">
        <f>E14+E103</f>
        <v>1610442.9000000001</v>
      </c>
      <c r="F13" s="23">
        <f>F14+F103</f>
        <v>1640123.2999999998</v>
      </c>
      <c r="G13" s="23">
        <f>G14+G103</f>
        <v>1609068.5999999996</v>
      </c>
    </row>
    <row r="14" spans="1:7" ht="36.75" customHeight="1">
      <c r="A14" s="160" t="s">
        <v>926</v>
      </c>
      <c r="B14" s="161" t="s">
        <v>575</v>
      </c>
      <c r="C14" s="159">
        <f>C59+C15+C92+C18</f>
        <v>0</v>
      </c>
      <c r="D14" s="159">
        <f>D59+D15+D92+D18</f>
        <v>1610442.9000000001</v>
      </c>
      <c r="E14" s="159">
        <f>D14-C14</f>
        <v>1610442.9000000001</v>
      </c>
      <c r="F14" s="159">
        <f>F15+F18+F59+F92</f>
        <v>1640123.2999999998</v>
      </c>
      <c r="G14" s="159">
        <f>G15+G18+G59+G92</f>
        <v>1609068.5999999996</v>
      </c>
    </row>
    <row r="15" spans="1:7" ht="24.75" customHeight="1">
      <c r="A15" s="28" t="s">
        <v>927</v>
      </c>
      <c r="B15" s="29" t="s">
        <v>576</v>
      </c>
      <c r="C15" s="159">
        <f>C16+C17</f>
        <v>0</v>
      </c>
      <c r="D15" s="159">
        <f>D16+D17</f>
        <v>143763.7</v>
      </c>
      <c r="E15" s="159">
        <f>D15-C15</f>
        <v>143763.7</v>
      </c>
      <c r="F15" s="159">
        <f>F16+F17</f>
        <v>113179</v>
      </c>
      <c r="G15" s="159">
        <f>G16+G17</f>
        <v>101547.5</v>
      </c>
    </row>
    <row r="16" spans="1:7" ht="21.75" customHeight="1">
      <c r="A16" s="160" t="s">
        <v>928</v>
      </c>
      <c r="B16" s="161" t="s">
        <v>10</v>
      </c>
      <c r="C16" s="159"/>
      <c r="D16" s="159">
        <v>143763.7</v>
      </c>
      <c r="E16" s="159">
        <f>D16-C16</f>
        <v>143763.7</v>
      </c>
      <c r="F16" s="159">
        <v>113179</v>
      </c>
      <c r="G16" s="159">
        <v>101547.5</v>
      </c>
    </row>
    <row r="17" spans="1:7" ht="38.25" customHeight="1" hidden="1">
      <c r="A17" s="160" t="s">
        <v>916</v>
      </c>
      <c r="B17" s="161" t="s">
        <v>11</v>
      </c>
      <c r="C17" s="159"/>
      <c r="D17" s="159"/>
      <c r="E17" s="159">
        <f>D17-C17</f>
        <v>0</v>
      </c>
      <c r="F17" s="184"/>
      <c r="G17" s="184"/>
    </row>
    <row r="18" spans="1:7" ht="24" customHeight="1">
      <c r="A18" s="160" t="s">
        <v>938</v>
      </c>
      <c r="B18" s="161" t="s">
        <v>577</v>
      </c>
      <c r="C18" s="159">
        <f>C26+C20+C19+C25+C22+C21+C23+C24</f>
        <v>0</v>
      </c>
      <c r="D18" s="159">
        <f>D26+D20+D19+D25+D22+D21+D23+D24</f>
        <v>56834.1</v>
      </c>
      <c r="E18" s="159">
        <f>D18-C18</f>
        <v>56834.1</v>
      </c>
      <c r="F18" s="159">
        <f>F26+F20+F19+F25+F22+F21</f>
        <v>47513.79999999999</v>
      </c>
      <c r="G18" s="159">
        <f>G26+G20+G19+G25+G22+G21</f>
        <v>49456.9</v>
      </c>
    </row>
    <row r="19" spans="1:7" ht="37.5" customHeight="1" hidden="1">
      <c r="A19" s="162" t="s">
        <v>939</v>
      </c>
      <c r="B19" s="163" t="s">
        <v>24</v>
      </c>
      <c r="C19" s="164"/>
      <c r="D19" s="164"/>
      <c r="E19" s="164">
        <f aca="true" t="shared" si="0" ref="E19:E25">D19-C19</f>
        <v>0</v>
      </c>
      <c r="F19" s="184"/>
      <c r="G19" s="184"/>
    </row>
    <row r="20" spans="1:7" ht="50.25" customHeight="1" hidden="1">
      <c r="A20" s="162" t="s">
        <v>940</v>
      </c>
      <c r="B20" s="165" t="s">
        <v>578</v>
      </c>
      <c r="C20" s="164"/>
      <c r="D20" s="164"/>
      <c r="E20" s="164">
        <f t="shared" si="0"/>
        <v>0</v>
      </c>
      <c r="F20" s="164"/>
      <c r="G20" s="164"/>
    </row>
    <row r="21" spans="1:7" ht="33.75" customHeight="1" hidden="1">
      <c r="A21" s="166" t="s">
        <v>925</v>
      </c>
      <c r="B21" s="165" t="s">
        <v>732</v>
      </c>
      <c r="C21" s="164"/>
      <c r="D21" s="164"/>
      <c r="E21" s="164">
        <f t="shared" si="0"/>
        <v>0</v>
      </c>
      <c r="F21" s="164"/>
      <c r="G21" s="164"/>
    </row>
    <row r="22" spans="1:7" ht="32.25" customHeight="1">
      <c r="A22" s="166" t="s">
        <v>941</v>
      </c>
      <c r="B22" s="165" t="s">
        <v>1329</v>
      </c>
      <c r="C22" s="164"/>
      <c r="D22" s="164">
        <v>2147.9</v>
      </c>
      <c r="E22" s="164">
        <f t="shared" si="0"/>
        <v>2147.9</v>
      </c>
      <c r="F22" s="164"/>
      <c r="G22" s="164"/>
    </row>
    <row r="23" spans="1:7" ht="33" customHeight="1" hidden="1">
      <c r="A23" s="166" t="s">
        <v>982</v>
      </c>
      <c r="B23" s="165" t="s">
        <v>983</v>
      </c>
      <c r="C23" s="164"/>
      <c r="D23" s="164"/>
      <c r="E23" s="164">
        <f t="shared" si="0"/>
        <v>0</v>
      </c>
      <c r="F23" s="164"/>
      <c r="G23" s="164"/>
    </row>
    <row r="24" spans="1:7" ht="33.75" customHeight="1" hidden="1">
      <c r="A24" s="166" t="s">
        <v>1054</v>
      </c>
      <c r="B24" s="165" t="s">
        <v>1055</v>
      </c>
      <c r="C24" s="164"/>
      <c r="D24" s="164"/>
      <c r="E24" s="164">
        <f t="shared" si="0"/>
        <v>0</v>
      </c>
      <c r="F24" s="164"/>
      <c r="G24" s="164"/>
    </row>
    <row r="25" spans="1:7" ht="21.75" customHeight="1">
      <c r="A25" s="162" t="s">
        <v>942</v>
      </c>
      <c r="B25" s="167" t="s">
        <v>626</v>
      </c>
      <c r="C25" s="164"/>
      <c r="D25" s="164">
        <v>1666.7</v>
      </c>
      <c r="E25" s="164">
        <f t="shared" si="0"/>
        <v>1666.7</v>
      </c>
      <c r="F25" s="164">
        <v>1366.7</v>
      </c>
      <c r="G25" s="164">
        <v>1366.7</v>
      </c>
    </row>
    <row r="26" spans="1:7" ht="21.75" customHeight="1">
      <c r="A26" s="478" t="s">
        <v>917</v>
      </c>
      <c r="B26" s="163" t="s">
        <v>12</v>
      </c>
      <c r="C26" s="164">
        <f>SUM(C27:C58)</f>
        <v>0</v>
      </c>
      <c r="D26" s="164">
        <f>SUM(D27:D58)</f>
        <v>53019.5</v>
      </c>
      <c r="E26" s="164">
        <f>D26-C26</f>
        <v>53019.5</v>
      </c>
      <c r="F26" s="164">
        <f>SUM(F27:F53)</f>
        <v>46147.09999999999</v>
      </c>
      <c r="G26" s="164">
        <f>SUM(G27:G53)</f>
        <v>48090.200000000004</v>
      </c>
    </row>
    <row r="27" spans="1:7" ht="14.25" customHeight="1">
      <c r="A27" s="479"/>
      <c r="B27" s="163" t="s">
        <v>1321</v>
      </c>
      <c r="C27" s="164"/>
      <c r="D27" s="164">
        <v>10.8</v>
      </c>
      <c r="E27" s="164">
        <f aca="true" t="shared" si="1" ref="E27:E35">D27-C27</f>
        <v>10.8</v>
      </c>
      <c r="F27" s="164">
        <v>10.8</v>
      </c>
      <c r="G27" s="164">
        <v>10.8</v>
      </c>
    </row>
    <row r="28" spans="1:7" ht="57" customHeight="1" hidden="1">
      <c r="A28" s="479"/>
      <c r="B28" s="163" t="s">
        <v>579</v>
      </c>
      <c r="C28" s="164"/>
      <c r="D28" s="164"/>
      <c r="E28" s="164">
        <f t="shared" si="1"/>
        <v>0</v>
      </c>
      <c r="F28" s="164"/>
      <c r="G28" s="164"/>
    </row>
    <row r="29" spans="1:7" ht="22.5" customHeight="1" hidden="1">
      <c r="A29" s="479"/>
      <c r="B29" s="163" t="s">
        <v>580</v>
      </c>
      <c r="C29" s="162"/>
      <c r="D29" s="164"/>
      <c r="E29" s="164">
        <f t="shared" si="1"/>
        <v>0</v>
      </c>
      <c r="F29" s="164"/>
      <c r="G29" s="164"/>
    </row>
    <row r="30" spans="1:7" ht="24.75" customHeight="1" hidden="1">
      <c r="A30" s="479"/>
      <c r="B30" s="163" t="s">
        <v>581</v>
      </c>
      <c r="C30" s="164"/>
      <c r="D30" s="164"/>
      <c r="E30" s="164">
        <f t="shared" si="1"/>
        <v>0</v>
      </c>
      <c r="F30" s="164"/>
      <c r="G30" s="164"/>
    </row>
    <row r="31" spans="1:7" ht="20.25" customHeight="1">
      <c r="A31" s="479"/>
      <c r="B31" s="163" t="s">
        <v>582</v>
      </c>
      <c r="C31" s="164"/>
      <c r="D31" s="164">
        <v>1859.1</v>
      </c>
      <c r="E31" s="164">
        <f t="shared" si="1"/>
        <v>1859.1</v>
      </c>
      <c r="F31" s="164">
        <v>2066.1</v>
      </c>
      <c r="G31" s="164">
        <v>1859.1</v>
      </c>
    </row>
    <row r="32" spans="1:7" ht="19.5" customHeight="1">
      <c r="A32" s="479"/>
      <c r="B32" s="163" t="s">
        <v>583</v>
      </c>
      <c r="C32" s="164"/>
      <c r="D32" s="164">
        <v>1585.2</v>
      </c>
      <c r="E32" s="164">
        <f t="shared" si="1"/>
        <v>1585.2</v>
      </c>
      <c r="F32" s="164">
        <v>1585.2</v>
      </c>
      <c r="G32" s="164">
        <v>1585.2</v>
      </c>
    </row>
    <row r="33" spans="1:7" ht="21" customHeight="1">
      <c r="A33" s="479"/>
      <c r="B33" s="163" t="s">
        <v>584</v>
      </c>
      <c r="C33" s="164"/>
      <c r="D33" s="164">
        <v>10524.8</v>
      </c>
      <c r="E33" s="164">
        <f t="shared" si="1"/>
        <v>10524.8</v>
      </c>
      <c r="F33" s="164">
        <v>9624.8</v>
      </c>
      <c r="G33" s="164">
        <v>11784.8</v>
      </c>
    </row>
    <row r="34" spans="1:7" ht="23.25" customHeight="1">
      <c r="A34" s="479"/>
      <c r="B34" s="163" t="s">
        <v>585</v>
      </c>
      <c r="C34" s="164"/>
      <c r="D34" s="164">
        <v>432</v>
      </c>
      <c r="E34" s="164">
        <f t="shared" si="1"/>
        <v>432</v>
      </c>
      <c r="F34" s="164">
        <v>432</v>
      </c>
      <c r="G34" s="164">
        <v>432</v>
      </c>
    </row>
    <row r="35" spans="1:7" ht="18" customHeight="1">
      <c r="A35" s="479"/>
      <c r="B35" s="167" t="s">
        <v>943</v>
      </c>
      <c r="C35" s="164"/>
      <c r="D35" s="164">
        <v>635.5</v>
      </c>
      <c r="E35" s="164">
        <f t="shared" si="1"/>
        <v>635.5</v>
      </c>
      <c r="F35" s="164">
        <v>565.8</v>
      </c>
      <c r="G35" s="164">
        <v>546.2</v>
      </c>
    </row>
    <row r="36" spans="1:7" ht="22.5" customHeight="1" hidden="1">
      <c r="A36" s="479"/>
      <c r="B36" s="163" t="s">
        <v>586</v>
      </c>
      <c r="C36" s="164"/>
      <c r="D36" s="164"/>
      <c r="E36" s="164"/>
      <c r="F36" s="164"/>
      <c r="G36" s="164"/>
    </row>
    <row r="37" spans="1:7" ht="21" customHeight="1" hidden="1">
      <c r="A37" s="479"/>
      <c r="B37" s="163" t="s">
        <v>587</v>
      </c>
      <c r="C37" s="164"/>
      <c r="D37" s="164"/>
      <c r="E37" s="164">
        <f aca="true" t="shared" si="2" ref="E37:E49">D37-C37</f>
        <v>0</v>
      </c>
      <c r="F37" s="164"/>
      <c r="G37" s="164"/>
    </row>
    <row r="38" spans="1:7" ht="36.75" customHeight="1" hidden="1">
      <c r="A38" s="479"/>
      <c r="B38" s="163" t="s">
        <v>1320</v>
      </c>
      <c r="C38" s="164"/>
      <c r="D38" s="164"/>
      <c r="E38" s="164"/>
      <c r="F38" s="164"/>
      <c r="G38" s="164"/>
    </row>
    <row r="39" spans="1:7" ht="21.75" customHeight="1">
      <c r="A39" s="479"/>
      <c r="B39" s="163" t="s">
        <v>700</v>
      </c>
      <c r="C39" s="164"/>
      <c r="D39" s="164">
        <v>6517.7</v>
      </c>
      <c r="E39" s="164">
        <f t="shared" si="2"/>
        <v>6517.7</v>
      </c>
      <c r="F39" s="164">
        <v>6517.7</v>
      </c>
      <c r="G39" s="164">
        <v>6517.7</v>
      </c>
    </row>
    <row r="40" spans="1:7" ht="21.75" customHeight="1" hidden="1">
      <c r="A40" s="479"/>
      <c r="B40" s="163" t="s">
        <v>588</v>
      </c>
      <c r="C40" s="162"/>
      <c r="D40" s="164"/>
      <c r="E40" s="164">
        <f t="shared" si="2"/>
        <v>0</v>
      </c>
      <c r="F40" s="184"/>
      <c r="G40" s="184"/>
    </row>
    <row r="41" spans="1:7" ht="18.75" customHeight="1" hidden="1">
      <c r="A41" s="479"/>
      <c r="B41" s="163" t="s">
        <v>589</v>
      </c>
      <c r="C41" s="164"/>
      <c r="D41" s="164"/>
      <c r="E41" s="164">
        <f t="shared" si="2"/>
        <v>0</v>
      </c>
      <c r="F41" s="184"/>
      <c r="G41" s="184"/>
    </row>
    <row r="42" spans="1:7" ht="19.5" customHeight="1" hidden="1">
      <c r="A42" s="479"/>
      <c r="B42" s="163" t="s">
        <v>1053</v>
      </c>
      <c r="C42" s="164"/>
      <c r="D42" s="164"/>
      <c r="E42" s="164">
        <f t="shared" si="2"/>
        <v>0</v>
      </c>
      <c r="F42" s="184"/>
      <c r="G42" s="184"/>
    </row>
    <row r="43" spans="1:7" ht="35.25" customHeight="1" hidden="1">
      <c r="A43" s="479"/>
      <c r="B43" s="163" t="s">
        <v>590</v>
      </c>
      <c r="C43" s="162"/>
      <c r="D43" s="164"/>
      <c r="E43" s="164">
        <f t="shared" si="2"/>
        <v>0</v>
      </c>
      <c r="F43" s="184"/>
      <c r="G43" s="184"/>
    </row>
    <row r="44" spans="1:7" ht="51" customHeight="1">
      <c r="A44" s="479"/>
      <c r="B44" s="163" t="s">
        <v>1357</v>
      </c>
      <c r="C44" s="164"/>
      <c r="D44" s="164">
        <v>1237.4</v>
      </c>
      <c r="E44" s="164">
        <f t="shared" si="2"/>
        <v>1237.4</v>
      </c>
      <c r="F44" s="164"/>
      <c r="G44" s="164"/>
    </row>
    <row r="45" spans="1:7" ht="24" customHeight="1" hidden="1">
      <c r="A45" s="479"/>
      <c r="B45" s="163" t="s">
        <v>591</v>
      </c>
      <c r="C45" s="162"/>
      <c r="D45" s="164"/>
      <c r="E45" s="164">
        <f t="shared" si="2"/>
        <v>0</v>
      </c>
      <c r="F45" s="184"/>
      <c r="G45" s="184"/>
    </row>
    <row r="46" spans="1:7" ht="35.25" customHeight="1" hidden="1">
      <c r="A46" s="479"/>
      <c r="B46" s="163" t="s">
        <v>592</v>
      </c>
      <c r="C46" s="162"/>
      <c r="D46" s="164"/>
      <c r="E46" s="164">
        <f t="shared" si="2"/>
        <v>0</v>
      </c>
      <c r="F46" s="184"/>
      <c r="G46" s="184"/>
    </row>
    <row r="47" spans="1:7" ht="20.25" customHeight="1">
      <c r="A47" s="479"/>
      <c r="B47" s="163" t="s">
        <v>1041</v>
      </c>
      <c r="C47" s="164"/>
      <c r="D47" s="164">
        <v>22000</v>
      </c>
      <c r="E47" s="164">
        <f t="shared" si="2"/>
        <v>22000</v>
      </c>
      <c r="F47" s="164">
        <v>22000</v>
      </c>
      <c r="G47" s="164">
        <v>22000</v>
      </c>
    </row>
    <row r="48" spans="1:7" ht="38.25" customHeight="1">
      <c r="A48" s="479"/>
      <c r="B48" s="163" t="s">
        <v>1330</v>
      </c>
      <c r="C48" s="164"/>
      <c r="D48" s="164">
        <v>1815.2</v>
      </c>
      <c r="E48" s="164">
        <f t="shared" si="2"/>
        <v>1815.2</v>
      </c>
      <c r="F48" s="164">
        <v>2186</v>
      </c>
      <c r="G48" s="164">
        <v>2162</v>
      </c>
    </row>
    <row r="49" spans="1:7" ht="34.5" customHeight="1" hidden="1">
      <c r="A49" s="479"/>
      <c r="B49" s="163" t="s">
        <v>593</v>
      </c>
      <c r="C49" s="168"/>
      <c r="D49" s="164"/>
      <c r="E49" s="164">
        <f t="shared" si="2"/>
        <v>0</v>
      </c>
      <c r="F49" s="184"/>
      <c r="G49" s="184"/>
    </row>
    <row r="50" spans="1:7" ht="33.75" customHeight="1">
      <c r="A50" s="479"/>
      <c r="B50" s="163" t="s">
        <v>1360</v>
      </c>
      <c r="C50" s="164"/>
      <c r="D50" s="164">
        <v>271.8</v>
      </c>
      <c r="E50" s="164">
        <f aca="true" t="shared" si="3" ref="E50:E59">D50-C50</f>
        <v>271.8</v>
      </c>
      <c r="F50" s="164">
        <v>258.7</v>
      </c>
      <c r="G50" s="164">
        <v>292.4</v>
      </c>
    </row>
    <row r="51" spans="1:7" ht="36.75" customHeight="1">
      <c r="A51" s="479"/>
      <c r="B51" s="163" t="s">
        <v>1077</v>
      </c>
      <c r="C51" s="164"/>
      <c r="D51" s="164">
        <v>900</v>
      </c>
      <c r="E51" s="164">
        <f t="shared" si="3"/>
        <v>900</v>
      </c>
      <c r="F51" s="164">
        <v>900</v>
      </c>
      <c r="G51" s="164">
        <v>900</v>
      </c>
    </row>
    <row r="52" spans="1:7" ht="21.75" customHeight="1" hidden="1">
      <c r="A52" s="479"/>
      <c r="B52" s="163" t="s">
        <v>594</v>
      </c>
      <c r="C52" s="168"/>
      <c r="D52" s="164"/>
      <c r="E52" s="164">
        <f t="shared" si="3"/>
        <v>0</v>
      </c>
      <c r="F52" s="159"/>
      <c r="G52" s="159"/>
    </row>
    <row r="53" spans="1:7" ht="39" customHeight="1" hidden="1">
      <c r="A53" s="479"/>
      <c r="B53" s="163" t="s">
        <v>950</v>
      </c>
      <c r="C53" s="164"/>
      <c r="D53" s="164"/>
      <c r="E53" s="164">
        <f t="shared" si="3"/>
        <v>0</v>
      </c>
      <c r="F53" s="164"/>
      <c r="G53" s="164"/>
    </row>
    <row r="54" spans="1:7" ht="22.5" customHeight="1" hidden="1">
      <c r="A54" s="480"/>
      <c r="B54" s="163" t="s">
        <v>594</v>
      </c>
      <c r="C54" s="164"/>
      <c r="D54" s="164"/>
      <c r="E54" s="164">
        <f t="shared" si="3"/>
        <v>0</v>
      </c>
      <c r="F54" s="164"/>
      <c r="G54" s="164"/>
    </row>
    <row r="55" spans="1:7" ht="24" customHeight="1" hidden="1">
      <c r="A55" s="480"/>
      <c r="B55" s="163" t="s">
        <v>971</v>
      </c>
      <c r="C55" s="164"/>
      <c r="D55" s="164"/>
      <c r="E55" s="164">
        <f t="shared" si="3"/>
        <v>0</v>
      </c>
      <c r="F55" s="164"/>
      <c r="G55" s="164"/>
    </row>
    <row r="56" spans="1:7" ht="21" customHeight="1" hidden="1">
      <c r="A56" s="480"/>
      <c r="B56" s="163" t="s">
        <v>1060</v>
      </c>
      <c r="C56" s="164"/>
      <c r="D56" s="164"/>
      <c r="E56" s="164">
        <f t="shared" si="3"/>
        <v>0</v>
      </c>
      <c r="F56" s="164"/>
      <c r="G56" s="164"/>
    </row>
    <row r="57" spans="1:7" ht="21" customHeight="1">
      <c r="A57" s="480"/>
      <c r="B57" s="163" t="s">
        <v>1042</v>
      </c>
      <c r="C57" s="164"/>
      <c r="D57" s="164">
        <v>5230</v>
      </c>
      <c r="E57" s="164">
        <f t="shared" si="3"/>
        <v>5230</v>
      </c>
      <c r="F57" s="164"/>
      <c r="G57" s="164"/>
    </row>
    <row r="58" spans="1:7" ht="23.25" customHeight="1" hidden="1">
      <c r="A58" s="481"/>
      <c r="B58" s="163" t="s">
        <v>1063</v>
      </c>
      <c r="C58" s="164"/>
      <c r="D58" s="164"/>
      <c r="E58" s="164">
        <f t="shared" si="3"/>
        <v>0</v>
      </c>
      <c r="F58" s="164"/>
      <c r="G58" s="164"/>
    </row>
    <row r="59" spans="1:7" ht="21" customHeight="1">
      <c r="A59" s="160" t="s">
        <v>929</v>
      </c>
      <c r="B59" s="161" t="s">
        <v>595</v>
      </c>
      <c r="C59" s="159">
        <f>C60+C83+C84+C85+C80+C91+C88+C87+C86+C89+C90</f>
        <v>0</v>
      </c>
      <c r="D59" s="159">
        <f>D60+D83+D84+D85+D80+D91+D88+D87+D86+D89+D90</f>
        <v>1405774.9000000001</v>
      </c>
      <c r="E59" s="159">
        <f t="shared" si="3"/>
        <v>1405774.9000000001</v>
      </c>
      <c r="F59" s="159">
        <f>F60+F83+F84+F85+F80+F91+F88+F87+F86+F89+F90</f>
        <v>1475360.2999999998</v>
      </c>
      <c r="G59" s="159">
        <f>G60+G83+G84+G85+G80+G91+G88+G87+G86+G89+G90</f>
        <v>1454450.2999999998</v>
      </c>
    </row>
    <row r="60" spans="1:7" ht="18.75" customHeight="1">
      <c r="A60" s="468" t="s">
        <v>930</v>
      </c>
      <c r="B60" s="163" t="s">
        <v>596</v>
      </c>
      <c r="C60" s="164">
        <f>SUM(C61:C79)</f>
        <v>0</v>
      </c>
      <c r="D60" s="164">
        <f>SUM(D61:D79)</f>
        <v>1290583.6000000003</v>
      </c>
      <c r="E60" s="164">
        <f>D60-C60</f>
        <v>1290583.6000000003</v>
      </c>
      <c r="F60" s="164">
        <f>SUM(F61:F79)</f>
        <v>1361925.9</v>
      </c>
      <c r="G60" s="164">
        <f>SUM(G61:G79)</f>
        <v>1374461.2</v>
      </c>
    </row>
    <row r="61" spans="1:7" ht="69" customHeight="1">
      <c r="A61" s="469"/>
      <c r="B61" s="170" t="s">
        <v>662</v>
      </c>
      <c r="C61" s="164"/>
      <c r="D61" s="164">
        <v>466753.4</v>
      </c>
      <c r="E61" s="164">
        <f aca="true" t="shared" si="4" ref="E61:E72">D61-C61</f>
        <v>466753.4</v>
      </c>
      <c r="F61" s="164">
        <v>498197.9</v>
      </c>
      <c r="G61" s="164">
        <v>501177.7</v>
      </c>
    </row>
    <row r="62" spans="1:7" ht="33" customHeight="1">
      <c r="A62" s="469"/>
      <c r="B62" s="163" t="s">
        <v>597</v>
      </c>
      <c r="C62" s="164"/>
      <c r="D62" s="164">
        <v>25686</v>
      </c>
      <c r="E62" s="164">
        <f t="shared" si="4"/>
        <v>25686</v>
      </c>
      <c r="F62" s="164">
        <v>25698.2</v>
      </c>
      <c r="G62" s="164">
        <v>25698.2</v>
      </c>
    </row>
    <row r="63" spans="1:7" ht="19.5" customHeight="1">
      <c r="A63" s="469"/>
      <c r="B63" s="163" t="s">
        <v>663</v>
      </c>
      <c r="C63" s="164"/>
      <c r="D63" s="164">
        <v>10058.4</v>
      </c>
      <c r="E63" s="164">
        <f>D63-C63</f>
        <v>10058.4</v>
      </c>
      <c r="F63" s="164">
        <v>10322.6</v>
      </c>
      <c r="G63" s="164">
        <v>10322.6</v>
      </c>
    </row>
    <row r="64" spans="1:7" ht="69" customHeight="1">
      <c r="A64" s="469"/>
      <c r="B64" s="167" t="s">
        <v>1325</v>
      </c>
      <c r="C64" s="164"/>
      <c r="D64" s="164">
        <v>58750.5</v>
      </c>
      <c r="E64" s="164">
        <f t="shared" si="4"/>
        <v>58750.5</v>
      </c>
      <c r="F64" s="164">
        <v>58763.3</v>
      </c>
      <c r="G64" s="164">
        <v>58763.3</v>
      </c>
    </row>
    <row r="65" spans="1:7" ht="25.5" customHeight="1">
      <c r="A65" s="469"/>
      <c r="B65" s="163" t="s">
        <v>1324</v>
      </c>
      <c r="C65" s="164"/>
      <c r="D65" s="164">
        <v>1731.3</v>
      </c>
      <c r="E65" s="164">
        <f>D65-C65</f>
        <v>1731.3</v>
      </c>
      <c r="F65" s="164">
        <v>1777.2</v>
      </c>
      <c r="G65" s="164">
        <v>1777.2</v>
      </c>
    </row>
    <row r="66" spans="1:7" ht="69" customHeight="1">
      <c r="A66" s="469"/>
      <c r="B66" s="170" t="s">
        <v>664</v>
      </c>
      <c r="C66" s="164"/>
      <c r="D66" s="164">
        <v>903.6</v>
      </c>
      <c r="E66" s="164">
        <f t="shared" si="4"/>
        <v>903.6</v>
      </c>
      <c r="F66" s="164">
        <v>903.6</v>
      </c>
      <c r="G66" s="164">
        <v>903.6</v>
      </c>
    </row>
    <row r="67" spans="1:7" ht="60" customHeight="1">
      <c r="A67" s="469"/>
      <c r="B67" s="173" t="s">
        <v>598</v>
      </c>
      <c r="C67" s="164"/>
      <c r="D67" s="164">
        <v>400</v>
      </c>
      <c r="E67" s="164">
        <f t="shared" si="4"/>
        <v>400</v>
      </c>
      <c r="F67" s="164">
        <v>400</v>
      </c>
      <c r="G67" s="164">
        <v>400</v>
      </c>
    </row>
    <row r="68" spans="1:7" ht="24.75" customHeight="1">
      <c r="A68" s="469"/>
      <c r="B68" s="163" t="s">
        <v>1340</v>
      </c>
      <c r="C68" s="164"/>
      <c r="D68" s="164">
        <v>274.5</v>
      </c>
      <c r="E68" s="164">
        <f>D68-C68</f>
        <v>274.5</v>
      </c>
      <c r="F68" s="164">
        <v>274.5</v>
      </c>
      <c r="G68" s="164">
        <v>274.5</v>
      </c>
    </row>
    <row r="69" spans="1:7" ht="109.5" customHeight="1">
      <c r="A69" s="469"/>
      <c r="B69" s="185" t="s">
        <v>1331</v>
      </c>
      <c r="C69" s="164"/>
      <c r="D69" s="164">
        <v>3965.3</v>
      </c>
      <c r="E69" s="164">
        <v>3965.3</v>
      </c>
      <c r="F69" s="164">
        <v>3965.3</v>
      </c>
      <c r="G69" s="164">
        <v>3965.3</v>
      </c>
    </row>
    <row r="70" spans="1:7" ht="88.5" customHeight="1">
      <c r="A70" s="469"/>
      <c r="B70" s="170" t="s">
        <v>599</v>
      </c>
      <c r="C70" s="164"/>
      <c r="D70" s="164">
        <v>540676.4</v>
      </c>
      <c r="E70" s="164">
        <f>D70-C70</f>
        <v>540676.4</v>
      </c>
      <c r="F70" s="164">
        <v>573309.4</v>
      </c>
      <c r="G70" s="164">
        <v>576738.5</v>
      </c>
    </row>
    <row r="71" spans="1:7" ht="66" customHeight="1" hidden="1">
      <c r="A71" s="469"/>
      <c r="B71" s="170" t="s">
        <v>665</v>
      </c>
      <c r="C71" s="164">
        <f>524.1-524.1</f>
        <v>0</v>
      </c>
      <c r="D71" s="164">
        <f>524.1-524.1</f>
        <v>0</v>
      </c>
      <c r="E71" s="164">
        <f t="shared" si="4"/>
        <v>0</v>
      </c>
      <c r="F71" s="164">
        <f>524.1-524.1</f>
        <v>0</v>
      </c>
      <c r="G71" s="164">
        <f>524.1-524.1</f>
        <v>0</v>
      </c>
    </row>
    <row r="72" spans="1:7" ht="21" customHeight="1">
      <c r="A72" s="469"/>
      <c r="B72" s="163" t="s">
        <v>600</v>
      </c>
      <c r="C72" s="164"/>
      <c r="D72" s="164">
        <v>7305</v>
      </c>
      <c r="E72" s="164">
        <f t="shared" si="4"/>
        <v>7305</v>
      </c>
      <c r="F72" s="164">
        <v>7479</v>
      </c>
      <c r="G72" s="164">
        <v>7526</v>
      </c>
    </row>
    <row r="73" spans="1:7" ht="21" customHeight="1">
      <c r="A73" s="469"/>
      <c r="B73" s="163" t="s">
        <v>601</v>
      </c>
      <c r="C73" s="164"/>
      <c r="D73" s="164">
        <v>3866.6</v>
      </c>
      <c r="E73" s="164">
        <f>D73-C73</f>
        <v>3866.6</v>
      </c>
      <c r="F73" s="164">
        <v>4021.2</v>
      </c>
      <c r="G73" s="164">
        <v>4182.1</v>
      </c>
    </row>
    <row r="74" spans="1:7" ht="15">
      <c r="A74" s="469"/>
      <c r="B74" s="163" t="s">
        <v>602</v>
      </c>
      <c r="C74" s="144"/>
      <c r="D74" s="144">
        <v>819.3</v>
      </c>
      <c r="E74" s="164">
        <f aca="true" t="shared" si="5" ref="E74:E79">D74-C74</f>
        <v>819.3</v>
      </c>
      <c r="F74" s="144">
        <v>870</v>
      </c>
      <c r="G74" s="144">
        <v>902.1</v>
      </c>
    </row>
    <row r="75" spans="1:7" ht="17.25" customHeight="1">
      <c r="A75" s="469"/>
      <c r="B75" s="163" t="s">
        <v>603</v>
      </c>
      <c r="C75" s="164"/>
      <c r="D75" s="164">
        <v>276.5</v>
      </c>
      <c r="E75" s="164">
        <f t="shared" si="5"/>
        <v>276.5</v>
      </c>
      <c r="F75" s="164">
        <v>295.2</v>
      </c>
      <c r="G75" s="164">
        <v>307</v>
      </c>
    </row>
    <row r="76" spans="1:7" ht="18" customHeight="1">
      <c r="A76" s="469"/>
      <c r="B76" s="163" t="s">
        <v>604</v>
      </c>
      <c r="C76" s="164"/>
      <c r="D76" s="164">
        <v>3165.8</v>
      </c>
      <c r="E76" s="164">
        <f t="shared" si="5"/>
        <v>3165.8</v>
      </c>
      <c r="F76" s="164">
        <v>3309</v>
      </c>
      <c r="G76" s="164">
        <v>3441.4</v>
      </c>
    </row>
    <row r="77" spans="1:7" ht="53.25" customHeight="1">
      <c r="A77" s="469"/>
      <c r="B77" s="170" t="s">
        <v>666</v>
      </c>
      <c r="C77" s="164"/>
      <c r="D77" s="164">
        <v>1032</v>
      </c>
      <c r="E77" s="164">
        <f t="shared" si="5"/>
        <v>1032</v>
      </c>
      <c r="F77" s="164">
        <v>1656.1</v>
      </c>
      <c r="G77" s="164">
        <v>1656.1</v>
      </c>
    </row>
    <row r="78" spans="1:7" ht="33" customHeight="1">
      <c r="A78" s="469"/>
      <c r="B78" s="169" t="s">
        <v>605</v>
      </c>
      <c r="C78" s="164"/>
      <c r="D78" s="164">
        <f>163434.9-4.1</f>
        <v>163430.8</v>
      </c>
      <c r="E78" s="164">
        <f t="shared" si="5"/>
        <v>163430.8</v>
      </c>
      <c r="F78" s="164">
        <f>169201.1-5.9</f>
        <v>169195.2</v>
      </c>
      <c r="G78" s="164">
        <f>174949.4-12</f>
        <v>174937.4</v>
      </c>
    </row>
    <row r="79" spans="1:7" ht="20.25" customHeight="1">
      <c r="A79" s="470"/>
      <c r="B79" s="171" t="s">
        <v>606</v>
      </c>
      <c r="C79" s="164"/>
      <c r="D79" s="164">
        <v>1488.2</v>
      </c>
      <c r="E79" s="164">
        <f t="shared" si="5"/>
        <v>1488.2</v>
      </c>
      <c r="F79" s="164">
        <v>1488.2</v>
      </c>
      <c r="G79" s="164">
        <v>1488.2</v>
      </c>
    </row>
    <row r="80" spans="1:7" ht="36" customHeight="1">
      <c r="A80" s="465" t="s">
        <v>918</v>
      </c>
      <c r="B80" s="171" t="s">
        <v>14</v>
      </c>
      <c r="C80" s="164">
        <f>C81+C82</f>
        <v>0</v>
      </c>
      <c r="D80" s="164">
        <f>D81+D82</f>
        <v>45939.9</v>
      </c>
      <c r="E80" s="164">
        <f>D80-C80</f>
        <v>45939.9</v>
      </c>
      <c r="F80" s="164">
        <f>F81+F82</f>
        <v>45939.9</v>
      </c>
      <c r="G80" s="164">
        <f>G81+G82</f>
        <v>45939.9</v>
      </c>
    </row>
    <row r="81" spans="1:7" ht="21" customHeight="1">
      <c r="A81" s="466"/>
      <c r="B81" s="163" t="s">
        <v>607</v>
      </c>
      <c r="C81" s="164"/>
      <c r="D81" s="164">
        <v>15854.5</v>
      </c>
      <c r="E81" s="164">
        <f aca="true" t="shared" si="6" ref="E81:E92">D81-C81</f>
        <v>15854.5</v>
      </c>
      <c r="F81" s="164">
        <v>15854.5</v>
      </c>
      <c r="G81" s="164">
        <v>15854.5</v>
      </c>
    </row>
    <row r="82" spans="1:7" ht="35.25" customHeight="1">
      <c r="A82" s="467"/>
      <c r="B82" s="163" t="s">
        <v>608</v>
      </c>
      <c r="C82" s="164"/>
      <c r="D82" s="164">
        <v>30085.4</v>
      </c>
      <c r="E82" s="164">
        <f t="shared" si="6"/>
        <v>30085.4</v>
      </c>
      <c r="F82" s="164">
        <v>30085.4</v>
      </c>
      <c r="G82" s="164">
        <v>30085.4</v>
      </c>
    </row>
    <row r="83" spans="1:7" ht="139.5" customHeight="1">
      <c r="A83" s="162" t="s">
        <v>919</v>
      </c>
      <c r="B83" s="185" t="s">
        <v>1319</v>
      </c>
      <c r="C83" s="164"/>
      <c r="D83" s="164">
        <v>34049.2</v>
      </c>
      <c r="E83" s="164">
        <f t="shared" si="6"/>
        <v>34049.2</v>
      </c>
      <c r="F83" s="164">
        <v>34049.2</v>
      </c>
      <c r="G83" s="164">
        <v>34049.2</v>
      </c>
    </row>
    <row r="84" spans="1:7" ht="44.25" customHeight="1">
      <c r="A84" s="162" t="s">
        <v>931</v>
      </c>
      <c r="B84" s="185" t="s">
        <v>15</v>
      </c>
      <c r="C84" s="164"/>
      <c r="D84" s="164">
        <v>39</v>
      </c>
      <c r="E84" s="164">
        <f t="shared" si="6"/>
        <v>39</v>
      </c>
      <c r="F84" s="164">
        <v>115.1</v>
      </c>
      <c r="G84" s="164"/>
    </row>
    <row r="85" spans="1:7" ht="70.5" customHeight="1" hidden="1">
      <c r="A85" s="172" t="s">
        <v>920</v>
      </c>
      <c r="B85" s="173" t="s">
        <v>609</v>
      </c>
      <c r="C85" s="164"/>
      <c r="D85" s="164"/>
      <c r="E85" s="164">
        <f t="shared" si="6"/>
        <v>0</v>
      </c>
      <c r="F85" s="164"/>
      <c r="G85" s="164"/>
    </row>
    <row r="86" spans="1:7" ht="51.75" customHeight="1" hidden="1">
      <c r="A86" s="166" t="s">
        <v>932</v>
      </c>
      <c r="B86" s="186" t="s">
        <v>858</v>
      </c>
      <c r="C86" s="164"/>
      <c r="D86" s="164"/>
      <c r="E86" s="164">
        <f t="shared" si="6"/>
        <v>0</v>
      </c>
      <c r="F86" s="164"/>
      <c r="G86" s="164"/>
    </row>
    <row r="87" spans="1:7" ht="50.25" customHeight="1">
      <c r="A87" s="162" t="s">
        <v>921</v>
      </c>
      <c r="B87" s="70" t="s">
        <v>859</v>
      </c>
      <c r="C87" s="164"/>
      <c r="D87" s="164">
        <v>4000</v>
      </c>
      <c r="E87" s="164">
        <f t="shared" si="6"/>
        <v>4000</v>
      </c>
      <c r="F87" s="164">
        <v>2000</v>
      </c>
      <c r="G87" s="164"/>
    </row>
    <row r="88" spans="1:7" ht="35.25" customHeight="1">
      <c r="A88" s="162" t="s">
        <v>922</v>
      </c>
      <c r="B88" s="163" t="s">
        <v>16</v>
      </c>
      <c r="C88" s="164"/>
      <c r="D88" s="164">
        <v>640.8</v>
      </c>
      <c r="E88" s="164">
        <f t="shared" si="6"/>
        <v>640.8</v>
      </c>
      <c r="F88" s="164">
        <v>666.4</v>
      </c>
      <c r="G88" s="164">
        <v>0</v>
      </c>
    </row>
    <row r="89" spans="1:7" ht="35.25" customHeight="1">
      <c r="A89" s="162" t="s">
        <v>1096</v>
      </c>
      <c r="B89" s="163" t="s">
        <v>1085</v>
      </c>
      <c r="C89" s="164"/>
      <c r="D89" s="164">
        <v>26111.5</v>
      </c>
      <c r="E89" s="164">
        <f t="shared" si="6"/>
        <v>26111.5</v>
      </c>
      <c r="F89" s="164">
        <v>26111.5</v>
      </c>
      <c r="G89" s="164"/>
    </row>
    <row r="90" spans="1:7" ht="41.25" customHeight="1" hidden="1">
      <c r="A90" s="162" t="s">
        <v>1097</v>
      </c>
      <c r="B90" s="163" t="s">
        <v>1098</v>
      </c>
      <c r="C90" s="164"/>
      <c r="D90" s="164"/>
      <c r="E90" s="164">
        <f t="shared" si="6"/>
        <v>0</v>
      </c>
      <c r="F90" s="164"/>
      <c r="G90" s="164"/>
    </row>
    <row r="91" spans="1:7" ht="21.75" customHeight="1">
      <c r="A91" s="162" t="s">
        <v>923</v>
      </c>
      <c r="B91" s="163" t="s">
        <v>17</v>
      </c>
      <c r="C91" s="164"/>
      <c r="D91" s="164">
        <v>4410.9</v>
      </c>
      <c r="E91" s="164">
        <f t="shared" si="6"/>
        <v>4410.9</v>
      </c>
      <c r="F91" s="164">
        <v>4552.3</v>
      </c>
      <c r="G91" s="164"/>
    </row>
    <row r="92" spans="1:7" s="158" customFormat="1" ht="14.25">
      <c r="A92" s="28" t="s">
        <v>933</v>
      </c>
      <c r="B92" s="29" t="s">
        <v>610</v>
      </c>
      <c r="C92" s="159">
        <f>C93+C94+C97+C101</f>
        <v>0</v>
      </c>
      <c r="D92" s="159">
        <f>D93+D94+D97+D101</f>
        <v>4070.2000000000003</v>
      </c>
      <c r="E92" s="159">
        <f t="shared" si="6"/>
        <v>4070.2000000000003</v>
      </c>
      <c r="F92" s="159">
        <f>F93+F94+F97+F101</f>
        <v>4070.2000000000003</v>
      </c>
      <c r="G92" s="159">
        <f>G93+G94+G97+G101</f>
        <v>3613.9</v>
      </c>
    </row>
    <row r="93" spans="1:7" s="158" customFormat="1" ht="40.5" customHeight="1">
      <c r="A93" s="174" t="s">
        <v>924</v>
      </c>
      <c r="B93" s="175" t="s">
        <v>18</v>
      </c>
      <c r="C93" s="164"/>
      <c r="D93" s="164">
        <f>2995.8+200</f>
        <v>3195.8</v>
      </c>
      <c r="E93" s="164">
        <v>2995.8</v>
      </c>
      <c r="F93" s="164">
        <f>2995.8+200</f>
        <v>3195.8</v>
      </c>
      <c r="G93" s="164">
        <f>2539.5+200</f>
        <v>2739.5</v>
      </c>
    </row>
    <row r="94" spans="1:7" s="158" customFormat="1" ht="35.25" customHeight="1" hidden="1">
      <c r="A94" s="475" t="s">
        <v>19</v>
      </c>
      <c r="B94" s="175" t="s">
        <v>611</v>
      </c>
      <c r="C94" s="160"/>
      <c r="D94" s="159"/>
      <c r="E94" s="164">
        <f aca="true" t="shared" si="7" ref="E94:E102">D94-C94</f>
        <v>0</v>
      </c>
      <c r="F94" s="187"/>
      <c r="G94" s="187"/>
    </row>
    <row r="95" spans="1:7" s="158" customFormat="1" ht="34.5" customHeight="1" hidden="1">
      <c r="A95" s="452"/>
      <c r="B95" s="175" t="s">
        <v>612</v>
      </c>
      <c r="C95" s="160"/>
      <c r="D95" s="159"/>
      <c r="E95" s="164">
        <f t="shared" si="7"/>
        <v>0</v>
      </c>
      <c r="F95" s="164"/>
      <c r="G95" s="164"/>
    </row>
    <row r="96" spans="1:7" s="158" customFormat="1" ht="17.25" customHeight="1" hidden="1">
      <c r="A96" s="452"/>
      <c r="B96" s="175" t="s">
        <v>613</v>
      </c>
      <c r="C96" s="160"/>
      <c r="D96" s="159"/>
      <c r="E96" s="164">
        <f t="shared" si="7"/>
        <v>0</v>
      </c>
      <c r="F96" s="187"/>
      <c r="G96" s="187"/>
    </row>
    <row r="97" spans="1:7" ht="44.25" customHeight="1">
      <c r="A97" s="431" t="s">
        <v>934</v>
      </c>
      <c r="B97" s="150" t="s">
        <v>1086</v>
      </c>
      <c r="C97" s="164">
        <f>C98+C99+C100</f>
        <v>0</v>
      </c>
      <c r="D97" s="164">
        <f>D98+D99+D100</f>
        <v>874.4</v>
      </c>
      <c r="E97" s="164">
        <f t="shared" si="7"/>
        <v>874.4</v>
      </c>
      <c r="F97" s="164">
        <f>F98+F99+F100</f>
        <v>874.4</v>
      </c>
      <c r="G97" s="164">
        <f>G98+G99+G100</f>
        <v>874.4</v>
      </c>
    </row>
    <row r="98" spans="1:7" s="158" customFormat="1" ht="55.5" customHeight="1">
      <c r="A98" s="433"/>
      <c r="B98" s="150" t="s">
        <v>1358</v>
      </c>
      <c r="C98" s="164"/>
      <c r="D98" s="164">
        <v>874.4</v>
      </c>
      <c r="E98" s="164">
        <f t="shared" si="7"/>
        <v>874.4</v>
      </c>
      <c r="F98" s="164">
        <v>874.4</v>
      </c>
      <c r="G98" s="164">
        <v>874.4</v>
      </c>
    </row>
    <row r="99" spans="1:7" s="158" customFormat="1" ht="39" customHeight="1" hidden="1">
      <c r="A99" s="432"/>
      <c r="B99" s="150" t="s">
        <v>1088</v>
      </c>
      <c r="C99" s="164"/>
      <c r="D99" s="164"/>
      <c r="E99" s="164">
        <f t="shared" si="7"/>
        <v>0</v>
      </c>
      <c r="F99" s="164"/>
      <c r="G99" s="164"/>
    </row>
    <row r="100" spans="1:7" s="158" customFormat="1" ht="30.75" customHeight="1" hidden="1">
      <c r="A100" s="433"/>
      <c r="B100" s="150" t="s">
        <v>1089</v>
      </c>
      <c r="C100" s="164"/>
      <c r="D100" s="164"/>
      <c r="E100" s="164">
        <f t="shared" si="7"/>
        <v>0</v>
      </c>
      <c r="F100" s="164"/>
      <c r="G100" s="164"/>
    </row>
    <row r="101" spans="1:7" s="158" customFormat="1" ht="32.25" customHeight="1" hidden="1">
      <c r="A101" s="463" t="s">
        <v>1090</v>
      </c>
      <c r="B101" s="150" t="s">
        <v>20</v>
      </c>
      <c r="C101" s="164">
        <f>C102</f>
        <v>0</v>
      </c>
      <c r="D101" s="164">
        <f>D102</f>
        <v>0</v>
      </c>
      <c r="E101" s="164">
        <f t="shared" si="7"/>
        <v>0</v>
      </c>
      <c r="F101" s="164">
        <f>F102</f>
        <v>0</v>
      </c>
      <c r="G101" s="164">
        <f>G102</f>
        <v>0</v>
      </c>
    </row>
    <row r="102" spans="1:7" s="158" customFormat="1" ht="39.75" customHeight="1" hidden="1">
      <c r="A102" s="464"/>
      <c r="B102" s="150" t="s">
        <v>1095</v>
      </c>
      <c r="C102" s="164"/>
      <c r="D102" s="164"/>
      <c r="E102" s="164">
        <f t="shared" si="7"/>
        <v>0</v>
      </c>
      <c r="F102" s="164"/>
      <c r="G102" s="164"/>
    </row>
    <row r="103" spans="1:7" s="158" customFormat="1" ht="35.25" customHeight="1" hidden="1">
      <c r="A103" s="432"/>
      <c r="B103" s="29" t="s">
        <v>614</v>
      </c>
      <c r="C103" s="159">
        <f>C104</f>
        <v>0</v>
      </c>
      <c r="D103" s="159">
        <f>D104</f>
        <v>0</v>
      </c>
      <c r="E103" s="159">
        <f>E104</f>
        <v>0</v>
      </c>
      <c r="F103" s="159">
        <f>F104</f>
        <v>0</v>
      </c>
      <c r="G103" s="159">
        <f>G104</f>
        <v>0</v>
      </c>
    </row>
    <row r="104" spans="1:7" ht="40.5" customHeight="1" hidden="1">
      <c r="A104" s="433"/>
      <c r="B104" s="150" t="s">
        <v>615</v>
      </c>
      <c r="C104" s="164"/>
      <c r="D104" s="164"/>
      <c r="E104" s="164"/>
      <c r="F104" s="188"/>
      <c r="G104" s="188"/>
    </row>
    <row r="105" spans="1:5" ht="15">
      <c r="A105" s="176"/>
      <c r="B105" s="177"/>
      <c r="C105" s="178"/>
      <c r="D105" s="178"/>
      <c r="E105" s="178"/>
    </row>
    <row r="106" spans="1:5" ht="15">
      <c r="A106" s="176"/>
      <c r="B106" s="177"/>
      <c r="C106" s="178"/>
      <c r="D106" s="178"/>
      <c r="E106" s="178"/>
    </row>
    <row r="107" ht="15">
      <c r="B107" s="179"/>
    </row>
    <row r="108" ht="15">
      <c r="B108" s="179"/>
    </row>
    <row r="109" ht="15">
      <c r="B109" s="179"/>
    </row>
    <row r="110" ht="15">
      <c r="B110" s="179"/>
    </row>
  </sheetData>
  <sheetProtection/>
  <mergeCells count="9">
    <mergeCell ref="A101:A102"/>
    <mergeCell ref="A80:A82"/>
    <mergeCell ref="A60:A79"/>
    <mergeCell ref="A8:E8"/>
    <mergeCell ref="A11:A12"/>
    <mergeCell ref="B11:B12"/>
    <mergeCell ref="A94:A96"/>
    <mergeCell ref="D11:G11"/>
    <mergeCell ref="A26:A58"/>
  </mergeCells>
  <printOptions/>
  <pageMargins left="0.5118110236220472" right="0.5118110236220472" top="0.7480314960629921" bottom="0" header="0.31496062992125984" footer="0.31496062992125984"/>
  <pageSetup fitToHeight="56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P14" sqref="P14"/>
    </sheetView>
  </sheetViews>
  <sheetFormatPr defaultColWidth="10.140625" defaultRowHeight="15"/>
  <cols>
    <col min="1" max="1" width="5.421875" style="434" customWidth="1"/>
    <col min="2" max="2" width="44.8515625" style="409" customWidth="1"/>
    <col min="3" max="5" width="13.140625" style="409" customWidth="1"/>
    <col min="6" max="7" width="13.421875" style="409" customWidth="1"/>
    <col min="8" max="8" width="13.28125" style="409" customWidth="1"/>
    <col min="9" max="10" width="12.00390625" style="409" customWidth="1"/>
    <col min="11" max="11" width="12.8515625" style="409" customWidth="1"/>
    <col min="12" max="12" width="9.421875" style="409" hidden="1" customWidth="1"/>
    <col min="13" max="16384" width="10.140625" style="409" customWidth="1"/>
  </cols>
  <sheetData>
    <row r="1" spans="1:11" s="2" customFormat="1" ht="15">
      <c r="A1" s="7"/>
      <c r="B1" s="3"/>
      <c r="K1" s="326" t="s">
        <v>0</v>
      </c>
    </row>
    <row r="2" spans="1:11" s="2" customFormat="1" ht="15">
      <c r="A2" s="7"/>
      <c r="B2" s="3"/>
      <c r="K2" s="326" t="s">
        <v>1</v>
      </c>
    </row>
    <row r="3" spans="1:11" s="2" customFormat="1" ht="15">
      <c r="A3" s="7"/>
      <c r="B3" s="3"/>
      <c r="K3" s="326" t="s">
        <v>2</v>
      </c>
    </row>
    <row r="4" spans="1:11" s="2" customFormat="1" ht="15">
      <c r="A4" s="7"/>
      <c r="B4" s="3"/>
      <c r="K4" s="326" t="s">
        <v>1133</v>
      </c>
    </row>
    <row r="5" spans="1:11" s="2" customFormat="1" ht="15">
      <c r="A5" s="7"/>
      <c r="B5" s="3"/>
      <c r="K5" s="138" t="s">
        <v>1112</v>
      </c>
    </row>
    <row r="6" spans="3:12" ht="12" customHeight="1">
      <c r="C6" s="435"/>
      <c r="D6" s="435"/>
      <c r="E6" s="435"/>
      <c r="K6" s="435"/>
      <c r="L6" s="435"/>
    </row>
    <row r="7" ht="12" customHeight="1"/>
    <row r="8" spans="1:12" s="330" customFormat="1" ht="50.25" customHeight="1">
      <c r="A8" s="482" t="s">
        <v>1134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</row>
    <row r="9" spans="1:12" s="330" customFormat="1" ht="14.25" customHeight="1">
      <c r="A9" s="410"/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</row>
    <row r="10" spans="1:12" s="330" customFormat="1" ht="15.75">
      <c r="A10" s="436"/>
      <c r="C10" s="411"/>
      <c r="D10" s="411"/>
      <c r="E10" s="411"/>
      <c r="F10" s="411"/>
      <c r="G10" s="411"/>
      <c r="H10" s="411"/>
      <c r="I10" s="411"/>
      <c r="J10" s="411"/>
      <c r="L10" s="411"/>
    </row>
    <row r="11" spans="1:12" s="438" customFormat="1" ht="109.5" customHeight="1">
      <c r="A11" s="483" t="s">
        <v>709</v>
      </c>
      <c r="B11" s="483" t="s">
        <v>1094</v>
      </c>
      <c r="C11" s="485" t="s">
        <v>1113</v>
      </c>
      <c r="D11" s="486"/>
      <c r="E11" s="487"/>
      <c r="F11" s="485" t="s">
        <v>1114</v>
      </c>
      <c r="G11" s="488"/>
      <c r="H11" s="489"/>
      <c r="I11" s="485" t="s">
        <v>1115</v>
      </c>
      <c r="J11" s="486"/>
      <c r="K11" s="487"/>
      <c r="L11" s="437" t="s">
        <v>1116</v>
      </c>
    </row>
    <row r="12" spans="1:12" s="438" customFormat="1" ht="21.75" customHeight="1">
      <c r="A12" s="484"/>
      <c r="B12" s="484"/>
      <c r="C12" s="412" t="s">
        <v>736</v>
      </c>
      <c r="D12" s="437" t="s">
        <v>998</v>
      </c>
      <c r="E12" s="437" t="s">
        <v>1107</v>
      </c>
      <c r="F12" s="412" t="s">
        <v>736</v>
      </c>
      <c r="G12" s="437" t="s">
        <v>998</v>
      </c>
      <c r="H12" s="437" t="s">
        <v>1107</v>
      </c>
      <c r="I12" s="412" t="s">
        <v>736</v>
      </c>
      <c r="J12" s="437" t="s">
        <v>998</v>
      </c>
      <c r="K12" s="437" t="s">
        <v>1107</v>
      </c>
      <c r="L12" s="437"/>
    </row>
    <row r="13" spans="1:12" s="330" customFormat="1" ht="23.25" customHeight="1">
      <c r="A13" s="327">
        <v>1</v>
      </c>
      <c r="B13" s="328" t="s">
        <v>1117</v>
      </c>
      <c r="C13" s="329">
        <f>F13+I13</f>
        <v>222.7</v>
      </c>
      <c r="D13" s="329">
        <f aca="true" t="shared" si="0" ref="D13:E27">G13+J13</f>
        <v>222.7</v>
      </c>
      <c r="E13" s="329">
        <f t="shared" si="0"/>
        <v>186.1</v>
      </c>
      <c r="F13" s="329">
        <v>186.1</v>
      </c>
      <c r="G13" s="329">
        <v>186.1</v>
      </c>
      <c r="H13" s="329">
        <v>186.1</v>
      </c>
      <c r="I13" s="329">
        <v>36.6</v>
      </c>
      <c r="J13" s="329">
        <v>36.6</v>
      </c>
      <c r="K13" s="329"/>
      <c r="L13" s="329"/>
    </row>
    <row r="14" spans="1:12" s="330" customFormat="1" ht="23.25" customHeight="1">
      <c r="A14" s="327">
        <v>2</v>
      </c>
      <c r="B14" s="328" t="s">
        <v>1118</v>
      </c>
      <c r="C14" s="329">
        <f aca="true" t="shared" si="1" ref="C14:C27">F14+I14</f>
        <v>209.5</v>
      </c>
      <c r="D14" s="329">
        <f t="shared" si="0"/>
        <v>209.5</v>
      </c>
      <c r="E14" s="329">
        <f t="shared" si="0"/>
        <v>173.2</v>
      </c>
      <c r="F14" s="329">
        <v>173.2</v>
      </c>
      <c r="G14" s="329">
        <v>173.2</v>
      </c>
      <c r="H14" s="329">
        <v>173.2</v>
      </c>
      <c r="I14" s="329">
        <v>36.3</v>
      </c>
      <c r="J14" s="329">
        <v>36.3</v>
      </c>
      <c r="K14" s="329"/>
      <c r="L14" s="329"/>
    </row>
    <row r="15" spans="1:12" s="330" customFormat="1" ht="23.25" customHeight="1">
      <c r="A15" s="327">
        <v>3</v>
      </c>
      <c r="B15" s="328" t="s">
        <v>1119</v>
      </c>
      <c r="C15" s="329">
        <f t="shared" si="1"/>
        <v>287.1</v>
      </c>
      <c r="D15" s="329">
        <f t="shared" si="0"/>
        <v>287.1</v>
      </c>
      <c r="E15" s="329">
        <f t="shared" si="0"/>
        <v>246.4</v>
      </c>
      <c r="F15" s="329">
        <v>246.4</v>
      </c>
      <c r="G15" s="329">
        <v>246.4</v>
      </c>
      <c r="H15" s="329">
        <v>246.4</v>
      </c>
      <c r="I15" s="329">
        <v>40.7</v>
      </c>
      <c r="J15" s="329">
        <v>40.7</v>
      </c>
      <c r="K15" s="329"/>
      <c r="L15" s="329"/>
    </row>
    <row r="16" spans="1:12" s="330" customFormat="1" ht="23.25" customHeight="1">
      <c r="A16" s="327">
        <v>4</v>
      </c>
      <c r="B16" s="328" t="s">
        <v>1120</v>
      </c>
      <c r="C16" s="329">
        <f t="shared" si="1"/>
        <v>291.6</v>
      </c>
      <c r="D16" s="329">
        <f t="shared" si="0"/>
        <v>291.6</v>
      </c>
      <c r="E16" s="329">
        <f t="shared" si="0"/>
        <v>250.9</v>
      </c>
      <c r="F16" s="329">
        <v>250.9</v>
      </c>
      <c r="G16" s="329">
        <v>250.9</v>
      </c>
      <c r="H16" s="329">
        <v>250.9</v>
      </c>
      <c r="I16" s="329">
        <v>40.7</v>
      </c>
      <c r="J16" s="329">
        <v>40.7</v>
      </c>
      <c r="K16" s="329"/>
      <c r="L16" s="329"/>
    </row>
    <row r="17" spans="1:12" s="330" customFormat="1" ht="23.25" customHeight="1">
      <c r="A17" s="327">
        <v>5</v>
      </c>
      <c r="B17" s="328" t="s">
        <v>1121</v>
      </c>
      <c r="C17" s="329">
        <f t="shared" si="1"/>
        <v>350.3</v>
      </c>
      <c r="D17" s="329">
        <f t="shared" si="0"/>
        <v>350.3</v>
      </c>
      <c r="E17" s="329">
        <f t="shared" si="0"/>
        <v>312.8</v>
      </c>
      <c r="F17" s="329">
        <v>312.8</v>
      </c>
      <c r="G17" s="329">
        <v>312.8</v>
      </c>
      <c r="H17" s="329">
        <v>312.8</v>
      </c>
      <c r="I17" s="329">
        <v>37.5</v>
      </c>
      <c r="J17" s="329">
        <v>37.5</v>
      </c>
      <c r="K17" s="329"/>
      <c r="L17" s="329"/>
    </row>
    <row r="18" spans="1:12" s="330" customFormat="1" ht="23.25" customHeight="1">
      <c r="A18" s="327">
        <v>6</v>
      </c>
      <c r="B18" s="328" t="s">
        <v>1122</v>
      </c>
      <c r="C18" s="329">
        <f t="shared" si="1"/>
        <v>375.4</v>
      </c>
      <c r="D18" s="329">
        <f t="shared" si="0"/>
        <v>375.4</v>
      </c>
      <c r="E18" s="329">
        <f t="shared" si="0"/>
        <v>334.7</v>
      </c>
      <c r="F18" s="329">
        <v>334.7</v>
      </c>
      <c r="G18" s="329">
        <v>334.7</v>
      </c>
      <c r="H18" s="329">
        <v>334.7</v>
      </c>
      <c r="I18" s="329">
        <v>40.7</v>
      </c>
      <c r="J18" s="329">
        <v>40.7</v>
      </c>
      <c r="K18" s="329"/>
      <c r="L18" s="329"/>
    </row>
    <row r="19" spans="1:12" s="330" customFormat="1" ht="23.25" customHeight="1">
      <c r="A19" s="327">
        <v>7</v>
      </c>
      <c r="B19" s="328" t="s">
        <v>1123</v>
      </c>
      <c r="C19" s="329">
        <f t="shared" si="1"/>
        <v>203.3</v>
      </c>
      <c r="D19" s="329">
        <f t="shared" si="0"/>
        <v>203.3</v>
      </c>
      <c r="E19" s="329">
        <f t="shared" si="0"/>
        <v>174.9</v>
      </c>
      <c r="F19" s="329">
        <v>174.9</v>
      </c>
      <c r="G19" s="329">
        <v>174.9</v>
      </c>
      <c r="H19" s="329">
        <v>174.9</v>
      </c>
      <c r="I19" s="329">
        <v>28.4</v>
      </c>
      <c r="J19" s="329">
        <v>28.4</v>
      </c>
      <c r="K19" s="329"/>
      <c r="L19" s="329"/>
    </row>
    <row r="20" spans="1:12" s="330" customFormat="1" ht="23.25" customHeight="1">
      <c r="A20" s="327">
        <v>8</v>
      </c>
      <c r="B20" s="328" t="s">
        <v>1124</v>
      </c>
      <c r="C20" s="329">
        <f t="shared" si="1"/>
        <v>169</v>
      </c>
      <c r="D20" s="329">
        <f t="shared" si="0"/>
        <v>169</v>
      </c>
      <c r="E20" s="329">
        <f t="shared" si="0"/>
        <v>169</v>
      </c>
      <c r="F20" s="329">
        <v>169</v>
      </c>
      <c r="G20" s="329">
        <v>169</v>
      </c>
      <c r="H20" s="329">
        <v>169</v>
      </c>
      <c r="I20" s="329"/>
      <c r="J20" s="329"/>
      <c r="K20" s="329"/>
      <c r="L20" s="329"/>
    </row>
    <row r="21" spans="1:12" s="330" customFormat="1" ht="23.25" customHeight="1">
      <c r="A21" s="327">
        <v>9</v>
      </c>
      <c r="B21" s="328" t="s">
        <v>1125</v>
      </c>
      <c r="C21" s="329">
        <f t="shared" si="1"/>
        <v>150.4</v>
      </c>
      <c r="D21" s="329">
        <f t="shared" si="0"/>
        <v>150.4</v>
      </c>
      <c r="E21" s="329">
        <f t="shared" si="0"/>
        <v>150.4</v>
      </c>
      <c r="F21" s="329">
        <v>150.4</v>
      </c>
      <c r="G21" s="329">
        <v>150.4</v>
      </c>
      <c r="H21" s="329">
        <v>150.4</v>
      </c>
      <c r="I21" s="329"/>
      <c r="J21" s="329"/>
      <c r="K21" s="329"/>
      <c r="L21" s="329"/>
    </row>
    <row r="22" spans="1:12" s="330" customFormat="1" ht="23.25" customHeight="1">
      <c r="A22" s="327">
        <v>10</v>
      </c>
      <c r="B22" s="328" t="s">
        <v>1126</v>
      </c>
      <c r="C22" s="329">
        <f t="shared" si="1"/>
        <v>238</v>
      </c>
      <c r="D22" s="329">
        <f t="shared" si="0"/>
        <v>238</v>
      </c>
      <c r="E22" s="329">
        <f t="shared" si="0"/>
        <v>193.3</v>
      </c>
      <c r="F22" s="329">
        <v>193.3</v>
      </c>
      <c r="G22" s="329">
        <v>193.3</v>
      </c>
      <c r="H22" s="329">
        <v>193.3</v>
      </c>
      <c r="I22" s="329">
        <v>44.7</v>
      </c>
      <c r="J22" s="329">
        <v>44.7</v>
      </c>
      <c r="K22" s="329"/>
      <c r="L22" s="329"/>
    </row>
    <row r="23" spans="1:12" s="330" customFormat="1" ht="23.25" customHeight="1">
      <c r="A23" s="327">
        <v>11</v>
      </c>
      <c r="B23" s="328" t="s">
        <v>1127</v>
      </c>
      <c r="C23" s="329">
        <f t="shared" si="1"/>
        <v>197.9</v>
      </c>
      <c r="D23" s="329">
        <f t="shared" si="0"/>
        <v>197.9</v>
      </c>
      <c r="E23" s="329">
        <f t="shared" si="0"/>
        <v>197.9</v>
      </c>
      <c r="F23" s="329">
        <v>197.9</v>
      </c>
      <c r="G23" s="329">
        <v>197.9</v>
      </c>
      <c r="H23" s="329">
        <v>197.9</v>
      </c>
      <c r="I23" s="329"/>
      <c r="J23" s="329"/>
      <c r="K23" s="329"/>
      <c r="L23" s="329"/>
    </row>
    <row r="24" spans="1:12" s="330" customFormat="1" ht="23.25" customHeight="1">
      <c r="A24" s="327">
        <v>12</v>
      </c>
      <c r="B24" s="328" t="s">
        <v>1128</v>
      </c>
      <c r="C24" s="329">
        <f t="shared" si="1"/>
        <v>179.6</v>
      </c>
      <c r="D24" s="329">
        <f t="shared" si="0"/>
        <v>179.6</v>
      </c>
      <c r="E24" s="329">
        <f t="shared" si="0"/>
        <v>149.9</v>
      </c>
      <c r="F24" s="329">
        <v>149.9</v>
      </c>
      <c r="G24" s="329">
        <v>149.9</v>
      </c>
      <c r="H24" s="329">
        <v>149.9</v>
      </c>
      <c r="I24" s="329">
        <v>29.7</v>
      </c>
      <c r="J24" s="329">
        <v>29.7</v>
      </c>
      <c r="K24" s="329"/>
      <c r="L24" s="329"/>
    </row>
    <row r="25" spans="1:12" s="330" customFormat="1" ht="23.25" customHeight="1">
      <c r="A25" s="327">
        <v>13</v>
      </c>
      <c r="B25" s="328" t="s">
        <v>1129</v>
      </c>
      <c r="C25" s="329">
        <f t="shared" si="1"/>
        <v>60.5</v>
      </c>
      <c r="D25" s="329">
        <f t="shared" si="0"/>
        <v>60.5</v>
      </c>
      <c r="E25" s="329">
        <f t="shared" si="0"/>
        <v>0</v>
      </c>
      <c r="F25" s="329"/>
      <c r="G25" s="329"/>
      <c r="H25" s="329"/>
      <c r="I25" s="329">
        <v>60.5</v>
      </c>
      <c r="J25" s="329">
        <v>60.5</v>
      </c>
      <c r="K25" s="329"/>
      <c r="L25" s="329"/>
    </row>
    <row r="26" spans="1:12" s="330" customFormat="1" ht="23.25" customHeight="1">
      <c r="A26" s="327">
        <v>14</v>
      </c>
      <c r="B26" s="328" t="s">
        <v>1130</v>
      </c>
      <c r="C26" s="329">
        <f t="shared" si="1"/>
        <v>60.5</v>
      </c>
      <c r="D26" s="329">
        <f t="shared" si="0"/>
        <v>60.5</v>
      </c>
      <c r="E26" s="329">
        <f t="shared" si="0"/>
        <v>0</v>
      </c>
      <c r="F26" s="329"/>
      <c r="G26" s="329"/>
      <c r="H26" s="329"/>
      <c r="I26" s="329">
        <v>60.5</v>
      </c>
      <c r="J26" s="329">
        <v>60.5</v>
      </c>
      <c r="K26" s="329"/>
      <c r="L26" s="329"/>
    </row>
    <row r="27" spans="1:12" s="330" customFormat="1" ht="23.25" customHeight="1">
      <c r="A27" s="327">
        <v>15</v>
      </c>
      <c r="B27" s="328" t="s">
        <v>1131</v>
      </c>
      <c r="C27" s="329">
        <f t="shared" si="1"/>
        <v>200</v>
      </c>
      <c r="D27" s="329">
        <f t="shared" si="0"/>
        <v>200</v>
      </c>
      <c r="E27" s="329">
        <f t="shared" si="0"/>
        <v>200</v>
      </c>
      <c r="F27" s="329"/>
      <c r="G27" s="329"/>
      <c r="H27" s="329"/>
      <c r="I27" s="329">
        <v>200</v>
      </c>
      <c r="J27" s="329">
        <v>200</v>
      </c>
      <c r="K27" s="329">
        <v>200</v>
      </c>
      <c r="L27" s="329"/>
    </row>
    <row r="28" spans="1:12" s="441" customFormat="1" ht="19.5" customHeight="1">
      <c r="A28" s="439"/>
      <c r="B28" s="440" t="s">
        <v>1132</v>
      </c>
      <c r="C28" s="413">
        <f aca="true" t="shared" si="2" ref="C28:L28">SUM(C13:C27)</f>
        <v>3195.7999999999997</v>
      </c>
      <c r="D28" s="413">
        <f t="shared" si="2"/>
        <v>3195.7999999999997</v>
      </c>
      <c r="E28" s="413">
        <f t="shared" si="2"/>
        <v>2739.5000000000005</v>
      </c>
      <c r="F28" s="413">
        <f t="shared" si="2"/>
        <v>2539.5000000000005</v>
      </c>
      <c r="G28" s="413">
        <f t="shared" si="2"/>
        <v>2539.5000000000005</v>
      </c>
      <c r="H28" s="413">
        <f t="shared" si="2"/>
        <v>2539.5000000000005</v>
      </c>
      <c r="I28" s="413">
        <f t="shared" si="2"/>
        <v>656.3</v>
      </c>
      <c r="J28" s="413">
        <f t="shared" si="2"/>
        <v>656.3</v>
      </c>
      <c r="K28" s="413">
        <f t="shared" si="2"/>
        <v>200</v>
      </c>
      <c r="L28" s="413">
        <f t="shared" si="2"/>
        <v>0</v>
      </c>
    </row>
    <row r="30" spans="11:12" ht="16.5">
      <c r="K30" s="414"/>
      <c r="L30" s="414"/>
    </row>
    <row r="31" spans="11:12" ht="16.5">
      <c r="K31" s="414"/>
      <c r="L31" s="414"/>
    </row>
    <row r="32" spans="6:11" ht="16.5">
      <c r="F32" s="414"/>
      <c r="G32" s="414"/>
      <c r="H32" s="414"/>
      <c r="I32" s="414"/>
      <c r="J32" s="414"/>
      <c r="K32" s="414"/>
    </row>
  </sheetData>
  <sheetProtection/>
  <mergeCells count="6">
    <mergeCell ref="A8:L8"/>
    <mergeCell ref="A11:A12"/>
    <mergeCell ref="B11:B12"/>
    <mergeCell ref="C11:E11"/>
    <mergeCell ref="F11:H11"/>
    <mergeCell ref="I11:K11"/>
  </mergeCells>
  <printOptions/>
  <pageMargins left="0.31496062992125984" right="0.31496062992125984" top="0.7480314960629921" bottom="0.35433070866141736" header="0.31496062992125984" footer="0.31496062992125984"/>
  <pageSetup fitToHeight="56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7"/>
  <sheetViews>
    <sheetView zoomScalePageLayoutView="0" workbookViewId="0" topLeftCell="A46">
      <selection activeCell="B126" sqref="B126"/>
    </sheetView>
  </sheetViews>
  <sheetFormatPr defaultColWidth="9.140625" defaultRowHeight="15"/>
  <cols>
    <col min="1" max="1" width="9.140625" style="397" customWidth="1"/>
    <col min="2" max="2" width="28.00390625" style="398" customWidth="1"/>
    <col min="3" max="3" width="142.140625" style="397" customWidth="1"/>
    <col min="4" max="16384" width="9.140625" style="399" customWidth="1"/>
  </cols>
  <sheetData>
    <row r="1" ht="15.75">
      <c r="C1" s="326" t="s">
        <v>0</v>
      </c>
    </row>
    <row r="2" ht="15.75">
      <c r="C2" s="326" t="s">
        <v>1</v>
      </c>
    </row>
    <row r="3" ht="15.75">
      <c r="C3" s="326" t="s">
        <v>2</v>
      </c>
    </row>
    <row r="4" ht="15.75">
      <c r="C4" s="326" t="s">
        <v>1133</v>
      </c>
    </row>
    <row r="5" ht="15.75">
      <c r="C5" s="138" t="s">
        <v>1135</v>
      </c>
    </row>
    <row r="8" spans="1:3" ht="25.5" customHeight="1">
      <c r="A8" s="446" t="s">
        <v>1264</v>
      </c>
      <c r="B8" s="446"/>
      <c r="C8" s="446"/>
    </row>
    <row r="9" spans="1:3" ht="15.75">
      <c r="A9" s="331"/>
      <c r="B9" s="331"/>
      <c r="C9" s="332"/>
    </row>
    <row r="10" spans="1:3" ht="30.75" customHeight="1">
      <c r="A10" s="490" t="s">
        <v>1136</v>
      </c>
      <c r="B10" s="491"/>
      <c r="C10" s="492" t="s">
        <v>1137</v>
      </c>
    </row>
    <row r="11" spans="1:3" ht="54.75" customHeight="1">
      <c r="A11" s="333" t="s">
        <v>1138</v>
      </c>
      <c r="B11" s="333" t="s">
        <v>1139</v>
      </c>
      <c r="C11" s="493"/>
    </row>
    <row r="12" spans="1:3" s="400" customFormat="1" ht="15.75">
      <c r="A12" s="334">
        <v>110</v>
      </c>
      <c r="B12" s="494" t="s">
        <v>1140</v>
      </c>
      <c r="C12" s="495"/>
    </row>
    <row r="13" spans="1:3" s="400" customFormat="1" ht="15.75">
      <c r="A13" s="383" t="s">
        <v>23</v>
      </c>
      <c r="B13" s="384" t="s">
        <v>1141</v>
      </c>
      <c r="C13" s="385" t="s">
        <v>1142</v>
      </c>
    </row>
    <row r="14" spans="1:3" s="400" customFormat="1" ht="47.25">
      <c r="A14" s="383" t="s">
        <v>23</v>
      </c>
      <c r="B14" s="384" t="s">
        <v>1143</v>
      </c>
      <c r="C14" s="335" t="s">
        <v>1144</v>
      </c>
    </row>
    <row r="15" spans="1:3" s="400" customFormat="1" ht="30">
      <c r="A15" s="383" t="s">
        <v>23</v>
      </c>
      <c r="B15" s="336" t="s">
        <v>1145</v>
      </c>
      <c r="C15" s="422" t="s">
        <v>1146</v>
      </c>
    </row>
    <row r="16" spans="1:3" s="400" customFormat="1" ht="60">
      <c r="A16" s="383" t="s">
        <v>23</v>
      </c>
      <c r="B16" s="336" t="s">
        <v>1147</v>
      </c>
      <c r="C16" s="422" t="s">
        <v>1148</v>
      </c>
    </row>
    <row r="17" spans="1:3" s="400" customFormat="1" ht="30">
      <c r="A17" s="383" t="s">
        <v>23</v>
      </c>
      <c r="B17" s="336" t="s">
        <v>1149</v>
      </c>
      <c r="C17" s="422" t="s">
        <v>1150</v>
      </c>
    </row>
    <row r="18" spans="1:3" s="400" customFormat="1" ht="15.75">
      <c r="A18" s="383" t="s">
        <v>23</v>
      </c>
      <c r="B18" s="386" t="s">
        <v>7</v>
      </c>
      <c r="C18" s="422" t="s">
        <v>8</v>
      </c>
    </row>
    <row r="19" spans="1:3" s="400" customFormat="1" ht="47.25">
      <c r="A19" s="383" t="s">
        <v>23</v>
      </c>
      <c r="B19" s="386" t="s">
        <v>1333</v>
      </c>
      <c r="C19" s="385" t="s">
        <v>1377</v>
      </c>
    </row>
    <row r="20" spans="1:3" s="400" customFormat="1" ht="47.25">
      <c r="A20" s="383" t="s">
        <v>23</v>
      </c>
      <c r="B20" s="336" t="s">
        <v>1334</v>
      </c>
      <c r="C20" s="337" t="s">
        <v>1378</v>
      </c>
    </row>
    <row r="21" spans="1:3" s="400" customFormat="1" ht="30">
      <c r="A21" s="383" t="s">
        <v>23</v>
      </c>
      <c r="B21" s="336" t="s">
        <v>1151</v>
      </c>
      <c r="C21" s="422" t="s">
        <v>1152</v>
      </c>
    </row>
    <row r="22" spans="1:3" s="400" customFormat="1" ht="30">
      <c r="A22" s="383" t="s">
        <v>23</v>
      </c>
      <c r="B22" s="336" t="s">
        <v>1153</v>
      </c>
      <c r="C22" s="422" t="s">
        <v>1154</v>
      </c>
    </row>
    <row r="23" spans="1:3" s="400" customFormat="1" ht="30">
      <c r="A23" s="383" t="s">
        <v>23</v>
      </c>
      <c r="B23" s="336" t="s">
        <v>1155</v>
      </c>
      <c r="C23" s="422" t="s">
        <v>1156</v>
      </c>
    </row>
    <row r="24" spans="1:3" s="400" customFormat="1" ht="78.75">
      <c r="A24" s="383" t="s">
        <v>23</v>
      </c>
      <c r="B24" s="340" t="s">
        <v>1157</v>
      </c>
      <c r="C24" s="337" t="s">
        <v>1335</v>
      </c>
    </row>
    <row r="25" spans="1:3" s="400" customFormat="1" ht="45">
      <c r="A25" s="383" t="s">
        <v>23</v>
      </c>
      <c r="B25" s="336" t="s">
        <v>1159</v>
      </c>
      <c r="C25" s="422" t="s">
        <v>1160</v>
      </c>
    </row>
    <row r="26" spans="1:3" s="400" customFormat="1" ht="63">
      <c r="A26" s="383" t="s">
        <v>23</v>
      </c>
      <c r="B26" s="336" t="s">
        <v>1336</v>
      </c>
      <c r="C26" s="337" t="s">
        <v>1337</v>
      </c>
    </row>
    <row r="27" spans="1:3" s="400" customFormat="1" ht="30">
      <c r="A27" s="383" t="s">
        <v>23</v>
      </c>
      <c r="B27" s="336" t="s">
        <v>1161</v>
      </c>
      <c r="C27" s="422" t="s">
        <v>1162</v>
      </c>
    </row>
    <row r="28" spans="1:3" s="400" customFormat="1" ht="15.75">
      <c r="A28" s="383" t="s">
        <v>23</v>
      </c>
      <c r="B28" s="386" t="s">
        <v>1163</v>
      </c>
      <c r="C28" s="422" t="s">
        <v>1164</v>
      </c>
    </row>
    <row r="29" spans="1:3" s="400" customFormat="1" ht="15.75">
      <c r="A29" s="383" t="s">
        <v>23</v>
      </c>
      <c r="B29" s="386" t="s">
        <v>1165</v>
      </c>
      <c r="C29" s="422" t="s">
        <v>9</v>
      </c>
    </row>
    <row r="30" spans="1:3" s="400" customFormat="1" ht="15.75">
      <c r="A30" s="387" t="s">
        <v>23</v>
      </c>
      <c r="B30" s="386" t="s">
        <v>916</v>
      </c>
      <c r="C30" s="422" t="s">
        <v>11</v>
      </c>
    </row>
    <row r="31" spans="1:3" s="400" customFormat="1" ht="15.75">
      <c r="A31" s="387" t="s">
        <v>23</v>
      </c>
      <c r="B31" s="386" t="s">
        <v>1166</v>
      </c>
      <c r="C31" s="422" t="s">
        <v>1381</v>
      </c>
    </row>
    <row r="32" spans="1:3" s="400" customFormat="1" ht="30">
      <c r="A32" s="383" t="s">
        <v>23</v>
      </c>
      <c r="B32" s="386" t="s">
        <v>1167</v>
      </c>
      <c r="C32" s="422" t="s">
        <v>1168</v>
      </c>
    </row>
    <row r="33" spans="1:3" s="400" customFormat="1" ht="15.75">
      <c r="A33" s="383" t="s">
        <v>23</v>
      </c>
      <c r="B33" s="386" t="s">
        <v>939</v>
      </c>
      <c r="C33" s="422" t="s">
        <v>24</v>
      </c>
    </row>
    <row r="34" spans="1:3" s="400" customFormat="1" ht="31.5">
      <c r="A34" s="383" t="s">
        <v>23</v>
      </c>
      <c r="B34" s="386" t="s">
        <v>1169</v>
      </c>
      <c r="C34" s="385" t="s">
        <v>1170</v>
      </c>
    </row>
    <row r="35" spans="1:3" s="400" customFormat="1" ht="15.75">
      <c r="A35" s="383" t="s">
        <v>23</v>
      </c>
      <c r="B35" s="386" t="s">
        <v>1171</v>
      </c>
      <c r="C35" s="422" t="s">
        <v>1383</v>
      </c>
    </row>
    <row r="36" spans="1:3" s="400" customFormat="1" ht="15.75">
      <c r="A36" s="383" t="s">
        <v>23</v>
      </c>
      <c r="B36" s="386" t="s">
        <v>917</v>
      </c>
      <c r="C36" s="385" t="s">
        <v>12</v>
      </c>
    </row>
    <row r="37" spans="1:3" s="400" customFormat="1" ht="15.75">
      <c r="A37" s="383" t="s">
        <v>23</v>
      </c>
      <c r="B37" s="386" t="s">
        <v>1172</v>
      </c>
      <c r="C37" s="422" t="s">
        <v>1256</v>
      </c>
    </row>
    <row r="38" spans="1:3" s="400" customFormat="1" ht="30">
      <c r="A38" s="383" t="s">
        <v>23</v>
      </c>
      <c r="B38" s="386" t="s">
        <v>918</v>
      </c>
      <c r="C38" s="422" t="s">
        <v>14</v>
      </c>
    </row>
    <row r="39" spans="1:3" s="400" customFormat="1" ht="30">
      <c r="A39" s="383" t="s">
        <v>23</v>
      </c>
      <c r="B39" s="386" t="s">
        <v>919</v>
      </c>
      <c r="C39" s="422" t="s">
        <v>1173</v>
      </c>
    </row>
    <row r="40" spans="1:3" s="400" customFormat="1" ht="30">
      <c r="A40" s="383" t="s">
        <v>23</v>
      </c>
      <c r="B40" s="386" t="s">
        <v>1174</v>
      </c>
      <c r="C40" s="422" t="s">
        <v>15</v>
      </c>
    </row>
    <row r="41" spans="1:3" s="400" customFormat="1" ht="47.25">
      <c r="A41" s="383" t="s">
        <v>23</v>
      </c>
      <c r="B41" s="386" t="s">
        <v>920</v>
      </c>
      <c r="C41" s="337" t="s">
        <v>609</v>
      </c>
    </row>
    <row r="42" spans="1:3" s="400" customFormat="1" ht="47.25">
      <c r="A42" s="383" t="s">
        <v>23</v>
      </c>
      <c r="B42" s="336" t="s">
        <v>932</v>
      </c>
      <c r="C42" s="337" t="s">
        <v>609</v>
      </c>
    </row>
    <row r="43" spans="1:3" s="400" customFormat="1" ht="47.25">
      <c r="A43" s="383" t="s">
        <v>23</v>
      </c>
      <c r="B43" s="386" t="s">
        <v>921</v>
      </c>
      <c r="C43" s="337" t="s">
        <v>609</v>
      </c>
    </row>
    <row r="44" spans="1:3" s="400" customFormat="1" ht="30">
      <c r="A44" s="383" t="s">
        <v>23</v>
      </c>
      <c r="B44" s="386" t="s">
        <v>922</v>
      </c>
      <c r="C44" s="422" t="s">
        <v>16</v>
      </c>
    </row>
    <row r="45" spans="1:3" s="400" customFormat="1" ht="15.75">
      <c r="A45" s="383" t="s">
        <v>23</v>
      </c>
      <c r="B45" s="386" t="s">
        <v>1338</v>
      </c>
      <c r="C45" s="422" t="s">
        <v>1339</v>
      </c>
    </row>
    <row r="46" spans="1:3" s="400" customFormat="1" ht="15.75">
      <c r="A46" s="383" t="s">
        <v>23</v>
      </c>
      <c r="B46" s="386" t="s">
        <v>923</v>
      </c>
      <c r="C46" s="422" t="s">
        <v>17</v>
      </c>
    </row>
    <row r="47" spans="1:3" s="400" customFormat="1" ht="15.75">
      <c r="A47" s="383" t="s">
        <v>23</v>
      </c>
      <c r="B47" s="386" t="s">
        <v>1175</v>
      </c>
      <c r="C47" s="385" t="s">
        <v>1176</v>
      </c>
    </row>
    <row r="48" spans="1:3" s="400" customFormat="1" ht="30">
      <c r="A48" s="383" t="s">
        <v>23</v>
      </c>
      <c r="B48" s="386" t="s">
        <v>924</v>
      </c>
      <c r="C48" s="422" t="s">
        <v>18</v>
      </c>
    </row>
    <row r="49" spans="1:3" s="400" customFormat="1" ht="30">
      <c r="A49" s="383" t="s">
        <v>23</v>
      </c>
      <c r="B49" s="386" t="s">
        <v>1177</v>
      </c>
      <c r="C49" s="422" t="s">
        <v>1178</v>
      </c>
    </row>
    <row r="50" spans="1:3" s="400" customFormat="1" ht="15.75">
      <c r="A50" s="383" t="s">
        <v>23</v>
      </c>
      <c r="B50" s="386" t="s">
        <v>1179</v>
      </c>
      <c r="C50" s="422" t="s">
        <v>20</v>
      </c>
    </row>
    <row r="51" spans="1:3" s="400" customFormat="1" ht="15.75">
      <c r="A51" s="383" t="s">
        <v>23</v>
      </c>
      <c r="B51" s="342" t="s">
        <v>1180</v>
      </c>
      <c r="C51" s="422" t="s">
        <v>1181</v>
      </c>
    </row>
    <row r="52" spans="1:3" s="400" customFormat="1" ht="30">
      <c r="A52" s="383" t="s">
        <v>23</v>
      </c>
      <c r="B52" s="342" t="s">
        <v>1182</v>
      </c>
      <c r="C52" s="422" t="s">
        <v>1183</v>
      </c>
    </row>
    <row r="53" spans="1:3" s="400" customFormat="1" ht="15.75">
      <c r="A53" s="383" t="s">
        <v>23</v>
      </c>
      <c r="B53" s="342" t="s">
        <v>1184</v>
      </c>
      <c r="C53" s="422" t="s">
        <v>1185</v>
      </c>
    </row>
    <row r="54" spans="1:3" s="400" customFormat="1" ht="15.75">
      <c r="A54" s="383" t="s">
        <v>23</v>
      </c>
      <c r="B54" s="342" t="s">
        <v>1186</v>
      </c>
      <c r="C54" s="422" t="s">
        <v>1187</v>
      </c>
    </row>
    <row r="55" spans="1:3" s="400" customFormat="1" ht="15.75">
      <c r="A55" s="383" t="s">
        <v>23</v>
      </c>
      <c r="B55" s="342" t="s">
        <v>1188</v>
      </c>
      <c r="C55" s="422" t="s">
        <v>1189</v>
      </c>
    </row>
    <row r="56" spans="1:3" s="400" customFormat="1" ht="15.75">
      <c r="A56" s="383" t="s">
        <v>23</v>
      </c>
      <c r="B56" s="386" t="s">
        <v>1190</v>
      </c>
      <c r="C56" s="422" t="s">
        <v>1191</v>
      </c>
    </row>
    <row r="57" spans="1:3" s="400" customFormat="1" ht="30">
      <c r="A57" s="383" t="s">
        <v>23</v>
      </c>
      <c r="B57" s="342" t="s">
        <v>1192</v>
      </c>
      <c r="C57" s="422" t="s">
        <v>1193</v>
      </c>
    </row>
    <row r="58" spans="1:3" s="400" customFormat="1" ht="30">
      <c r="A58" s="383" t="s">
        <v>23</v>
      </c>
      <c r="B58" s="386" t="s">
        <v>1194</v>
      </c>
      <c r="C58" s="422" t="s">
        <v>1251</v>
      </c>
    </row>
    <row r="59" spans="1:3" s="400" customFormat="1" ht="30">
      <c r="A59" s="383" t="s">
        <v>23</v>
      </c>
      <c r="B59" s="336" t="s">
        <v>1195</v>
      </c>
      <c r="C59" s="422" t="s">
        <v>1196</v>
      </c>
    </row>
    <row r="60" spans="1:3" s="400" customFormat="1" ht="30">
      <c r="A60" s="383" t="s">
        <v>23</v>
      </c>
      <c r="B60" s="386" t="s">
        <v>1197</v>
      </c>
      <c r="C60" s="422" t="s">
        <v>1198</v>
      </c>
    </row>
    <row r="61" spans="1:3" s="400" customFormat="1" ht="15.75">
      <c r="A61" s="343">
        <v>110</v>
      </c>
      <c r="B61" s="343" t="s">
        <v>1199</v>
      </c>
      <c r="C61" s="422" t="s">
        <v>1200</v>
      </c>
    </row>
    <row r="62" spans="1:3" s="400" customFormat="1" ht="15.75">
      <c r="A62" s="343">
        <v>110</v>
      </c>
      <c r="B62" s="343" t="s">
        <v>1201</v>
      </c>
      <c r="C62" s="422" t="s">
        <v>1384</v>
      </c>
    </row>
    <row r="63" spans="1:3" s="400" customFormat="1" ht="30">
      <c r="A63" s="343">
        <v>110</v>
      </c>
      <c r="B63" s="343" t="s">
        <v>1202</v>
      </c>
      <c r="C63" s="422" t="s">
        <v>1203</v>
      </c>
    </row>
    <row r="64" spans="1:3" s="400" customFormat="1" ht="31.5">
      <c r="A64" s="343">
        <v>110</v>
      </c>
      <c r="B64" s="343" t="s">
        <v>1204</v>
      </c>
      <c r="C64" s="337" t="s">
        <v>1203</v>
      </c>
    </row>
    <row r="65" spans="1:3" s="400" customFormat="1" ht="47.25">
      <c r="A65" s="343">
        <v>110</v>
      </c>
      <c r="B65" s="343" t="s">
        <v>1205</v>
      </c>
      <c r="C65" s="337" t="s">
        <v>1206</v>
      </c>
    </row>
    <row r="66" spans="1:3" s="400" customFormat="1" ht="31.5">
      <c r="A66" s="343">
        <v>110</v>
      </c>
      <c r="B66" s="343" t="s">
        <v>1207</v>
      </c>
      <c r="C66" s="344" t="s">
        <v>1203</v>
      </c>
    </row>
    <row r="67" spans="1:3" s="400" customFormat="1" ht="30">
      <c r="A67" s="343">
        <v>110</v>
      </c>
      <c r="B67" s="343" t="s">
        <v>1208</v>
      </c>
      <c r="C67" s="422" t="s">
        <v>1209</v>
      </c>
    </row>
    <row r="68" spans="1:3" s="400" customFormat="1" ht="30">
      <c r="A68" s="343">
        <v>110</v>
      </c>
      <c r="B68" s="343" t="s">
        <v>1210</v>
      </c>
      <c r="C68" s="422" t="s">
        <v>1211</v>
      </c>
    </row>
    <row r="69" spans="1:3" s="400" customFormat="1" ht="15.75">
      <c r="A69" s="343">
        <v>110</v>
      </c>
      <c r="B69" s="343" t="s">
        <v>1212</v>
      </c>
      <c r="C69" s="422" t="s">
        <v>1213</v>
      </c>
    </row>
    <row r="70" spans="1:3" s="400" customFormat="1" ht="30">
      <c r="A70" s="343">
        <v>110</v>
      </c>
      <c r="B70" s="343" t="s">
        <v>1214</v>
      </c>
      <c r="C70" s="422" t="s">
        <v>1215</v>
      </c>
    </row>
    <row r="71" spans="1:3" s="400" customFormat="1" ht="15.75">
      <c r="A71" s="345" t="s">
        <v>25</v>
      </c>
      <c r="B71" s="494" t="s">
        <v>1216</v>
      </c>
      <c r="C71" s="495"/>
    </row>
    <row r="72" spans="1:3" s="400" customFormat="1" ht="15.75">
      <c r="A72" s="341" t="s">
        <v>25</v>
      </c>
      <c r="B72" s="338" t="s">
        <v>26</v>
      </c>
      <c r="C72" s="422" t="s">
        <v>27</v>
      </c>
    </row>
    <row r="73" spans="1:3" s="400" customFormat="1" ht="15.75">
      <c r="A73" s="341" t="s">
        <v>25</v>
      </c>
      <c r="B73" s="417" t="s">
        <v>7</v>
      </c>
      <c r="C73" s="422" t="s">
        <v>8</v>
      </c>
    </row>
    <row r="74" spans="1:3" s="346" customFormat="1" ht="30">
      <c r="A74" s="420" t="s">
        <v>25</v>
      </c>
      <c r="B74" s="343" t="s">
        <v>1151</v>
      </c>
      <c r="C74" s="422" t="s">
        <v>1152</v>
      </c>
    </row>
    <row r="75" spans="1:3" s="346" customFormat="1" ht="30">
      <c r="A75" s="420" t="s">
        <v>25</v>
      </c>
      <c r="B75" s="419" t="s">
        <v>1153</v>
      </c>
      <c r="C75" s="422" t="s">
        <v>1154</v>
      </c>
    </row>
    <row r="76" spans="1:3" s="346" customFormat="1" ht="47.25">
      <c r="A76" s="420" t="s">
        <v>25</v>
      </c>
      <c r="B76" s="419" t="s">
        <v>1157</v>
      </c>
      <c r="C76" s="421" t="s">
        <v>1158</v>
      </c>
    </row>
    <row r="77" spans="1:3" s="346" customFormat="1" ht="45">
      <c r="A77" s="420" t="s">
        <v>25</v>
      </c>
      <c r="B77" s="343" t="s">
        <v>1159</v>
      </c>
      <c r="C77" s="422" t="s">
        <v>1160</v>
      </c>
    </row>
    <row r="78" spans="1:3" s="400" customFormat="1" ht="15.75">
      <c r="A78" s="341" t="s">
        <v>25</v>
      </c>
      <c r="B78" s="418" t="s">
        <v>1163</v>
      </c>
      <c r="C78" s="422" t="s">
        <v>1164</v>
      </c>
    </row>
    <row r="79" spans="1:3" s="400" customFormat="1" ht="15.75">
      <c r="A79" s="341" t="s">
        <v>25</v>
      </c>
      <c r="B79" s="338" t="s">
        <v>1217</v>
      </c>
      <c r="C79" s="422" t="s">
        <v>1380</v>
      </c>
    </row>
    <row r="80" spans="1:3" s="400" customFormat="1" ht="15.75">
      <c r="A80" s="341" t="s">
        <v>25</v>
      </c>
      <c r="B80" s="338" t="s">
        <v>916</v>
      </c>
      <c r="C80" s="422" t="s">
        <v>11</v>
      </c>
    </row>
    <row r="81" spans="1:3" s="400" customFormat="1" ht="15.75">
      <c r="A81" s="341" t="s">
        <v>25</v>
      </c>
      <c r="B81" s="338" t="s">
        <v>917</v>
      </c>
      <c r="C81" s="393" t="s">
        <v>12</v>
      </c>
    </row>
    <row r="82" spans="1:3" s="400" customFormat="1" ht="15.75">
      <c r="A82" s="341" t="s">
        <v>25</v>
      </c>
      <c r="B82" s="338" t="s">
        <v>1172</v>
      </c>
      <c r="C82" s="422" t="s">
        <v>1256</v>
      </c>
    </row>
    <row r="83" spans="1:4" s="400" customFormat="1" ht="15.75">
      <c r="A83" s="341" t="s">
        <v>25</v>
      </c>
      <c r="B83" s="338" t="s">
        <v>1175</v>
      </c>
      <c r="C83" s="393" t="s">
        <v>1176</v>
      </c>
      <c r="D83" s="347"/>
    </row>
    <row r="84" spans="1:3" s="400" customFormat="1" ht="30">
      <c r="A84" s="341" t="s">
        <v>25</v>
      </c>
      <c r="B84" s="338" t="s">
        <v>924</v>
      </c>
      <c r="C84" s="422" t="s">
        <v>18</v>
      </c>
    </row>
    <row r="85" spans="1:3" s="400" customFormat="1" ht="30">
      <c r="A85" s="341" t="s">
        <v>25</v>
      </c>
      <c r="B85" s="338" t="s">
        <v>1177</v>
      </c>
      <c r="C85" s="422" t="s">
        <v>1178</v>
      </c>
    </row>
    <row r="86" spans="1:3" s="400" customFormat="1" ht="15.75">
      <c r="A86" s="341" t="s">
        <v>25</v>
      </c>
      <c r="B86" s="338" t="s">
        <v>1179</v>
      </c>
      <c r="C86" s="422" t="s">
        <v>20</v>
      </c>
    </row>
    <row r="87" spans="1:3" s="400" customFormat="1" ht="45">
      <c r="A87" s="341" t="s">
        <v>25</v>
      </c>
      <c r="B87" s="338" t="s">
        <v>1218</v>
      </c>
      <c r="C87" s="422" t="s">
        <v>1219</v>
      </c>
    </row>
    <row r="88" spans="1:3" s="400" customFormat="1" ht="30">
      <c r="A88" s="341" t="s">
        <v>25</v>
      </c>
      <c r="B88" s="348" t="s">
        <v>1192</v>
      </c>
      <c r="C88" s="422" t="s">
        <v>1193</v>
      </c>
    </row>
    <row r="89" spans="1:4" s="400" customFormat="1" ht="30">
      <c r="A89" s="341" t="s">
        <v>25</v>
      </c>
      <c r="B89" s="338" t="s">
        <v>1194</v>
      </c>
      <c r="C89" s="422" t="s">
        <v>1251</v>
      </c>
      <c r="D89" s="347"/>
    </row>
    <row r="90" spans="1:4" s="400" customFormat="1" ht="15.75">
      <c r="A90" s="349" t="s">
        <v>28</v>
      </c>
      <c r="B90" s="494" t="s">
        <v>1220</v>
      </c>
      <c r="C90" s="495"/>
      <c r="D90" s="347"/>
    </row>
    <row r="91" spans="1:4" s="400" customFormat="1" ht="31.5">
      <c r="A91" s="392">
        <v>112</v>
      </c>
      <c r="B91" s="392" t="s">
        <v>1221</v>
      </c>
      <c r="C91" s="337" t="s">
        <v>1222</v>
      </c>
      <c r="D91" s="347"/>
    </row>
    <row r="92" spans="1:3" s="400" customFormat="1" ht="45">
      <c r="A92" s="388">
        <v>112</v>
      </c>
      <c r="B92" s="388" t="s">
        <v>1223</v>
      </c>
      <c r="C92" s="422" t="s">
        <v>1225</v>
      </c>
    </row>
    <row r="93" spans="1:3" s="400" customFormat="1" ht="47.25">
      <c r="A93" s="388">
        <v>112</v>
      </c>
      <c r="B93" s="388" t="s">
        <v>1224</v>
      </c>
      <c r="C93" s="337" t="s">
        <v>1342</v>
      </c>
    </row>
    <row r="94" spans="1:3" s="400" customFormat="1" ht="30">
      <c r="A94" s="388">
        <v>112</v>
      </c>
      <c r="B94" s="388" t="s">
        <v>1343</v>
      </c>
      <c r="C94" s="422" t="s">
        <v>1344</v>
      </c>
    </row>
    <row r="95" spans="1:3" s="400" customFormat="1" ht="47.25">
      <c r="A95" s="388">
        <v>112</v>
      </c>
      <c r="B95" s="388" t="s">
        <v>1350</v>
      </c>
      <c r="C95" s="390" t="s">
        <v>1345</v>
      </c>
    </row>
    <row r="96" spans="1:3" s="400" customFormat="1" ht="47.25">
      <c r="A96" s="388">
        <v>112</v>
      </c>
      <c r="B96" s="388" t="s">
        <v>1226</v>
      </c>
      <c r="C96" s="389" t="s">
        <v>1227</v>
      </c>
    </row>
    <row r="97" spans="1:3" s="400" customFormat="1" ht="30">
      <c r="A97" s="388">
        <v>112</v>
      </c>
      <c r="B97" s="388" t="s">
        <v>1228</v>
      </c>
      <c r="C97" s="422" t="s">
        <v>1229</v>
      </c>
    </row>
    <row r="98" spans="1:3" s="400" customFormat="1" ht="15.75">
      <c r="A98" s="391" t="s">
        <v>28</v>
      </c>
      <c r="B98" s="392" t="s">
        <v>1230</v>
      </c>
      <c r="C98" s="422" t="s">
        <v>1375</v>
      </c>
    </row>
    <row r="99" spans="1:3" s="400" customFormat="1" ht="31.5">
      <c r="A99" s="391" t="s">
        <v>28</v>
      </c>
      <c r="B99" s="392" t="s">
        <v>1231</v>
      </c>
      <c r="C99" s="393" t="s">
        <v>1232</v>
      </c>
    </row>
    <row r="100" spans="1:3" s="400" customFormat="1" ht="30">
      <c r="A100" s="391" t="s">
        <v>28</v>
      </c>
      <c r="B100" s="338" t="s">
        <v>1351</v>
      </c>
      <c r="C100" s="422" t="s">
        <v>1352</v>
      </c>
    </row>
    <row r="101" spans="1:3" s="400" customFormat="1" ht="30">
      <c r="A101" s="391" t="s">
        <v>28</v>
      </c>
      <c r="B101" s="338" t="s">
        <v>1149</v>
      </c>
      <c r="C101" s="422" t="s">
        <v>1150</v>
      </c>
    </row>
    <row r="102" spans="1:3" s="400" customFormat="1" ht="15.75">
      <c r="A102" s="391" t="s">
        <v>28</v>
      </c>
      <c r="B102" s="392" t="s">
        <v>1233</v>
      </c>
      <c r="C102" s="337" t="s">
        <v>1234</v>
      </c>
    </row>
    <row r="103" spans="1:3" s="400" customFormat="1" ht="45">
      <c r="A103" s="341" t="s">
        <v>28</v>
      </c>
      <c r="B103" s="338" t="s">
        <v>1235</v>
      </c>
      <c r="C103" s="422" t="s">
        <v>1236</v>
      </c>
    </row>
    <row r="104" spans="1:3" s="400" customFormat="1" ht="47.25">
      <c r="A104" s="341" t="s">
        <v>28</v>
      </c>
      <c r="B104" s="338" t="s">
        <v>1373</v>
      </c>
      <c r="C104" s="337" t="s">
        <v>1374</v>
      </c>
    </row>
    <row r="105" spans="1:3" s="400" customFormat="1" ht="45">
      <c r="A105" s="341" t="s">
        <v>28</v>
      </c>
      <c r="B105" s="338" t="s">
        <v>1237</v>
      </c>
      <c r="C105" s="422" t="s">
        <v>1238</v>
      </c>
    </row>
    <row r="106" spans="1:3" s="400" customFormat="1" ht="30">
      <c r="A106" s="341" t="s">
        <v>28</v>
      </c>
      <c r="B106" s="338" t="s">
        <v>1239</v>
      </c>
      <c r="C106" s="422" t="s">
        <v>1240</v>
      </c>
    </row>
    <row r="107" spans="1:3" s="400" customFormat="1" ht="31.5">
      <c r="A107" s="341" t="s">
        <v>28</v>
      </c>
      <c r="B107" s="338" t="s">
        <v>1241</v>
      </c>
      <c r="C107" s="393" t="s">
        <v>1242</v>
      </c>
    </row>
    <row r="108" spans="1:3" s="400" customFormat="1" ht="47.25">
      <c r="A108" s="341" t="s">
        <v>28</v>
      </c>
      <c r="B108" s="338" t="s">
        <v>1243</v>
      </c>
      <c r="C108" s="393" t="s">
        <v>1244</v>
      </c>
    </row>
    <row r="109" spans="1:3" s="400" customFormat="1" ht="30">
      <c r="A109" s="341" t="s">
        <v>28</v>
      </c>
      <c r="B109" s="338" t="s">
        <v>1346</v>
      </c>
      <c r="C109" s="422" t="s">
        <v>1347</v>
      </c>
    </row>
    <row r="110" spans="1:3" s="400" customFormat="1" ht="31.5">
      <c r="A110" s="341" t="s">
        <v>28</v>
      </c>
      <c r="B110" s="338" t="s">
        <v>1348</v>
      </c>
      <c r="C110" s="393" t="s">
        <v>1376</v>
      </c>
    </row>
    <row r="111" spans="1:3" s="400" customFormat="1" ht="30">
      <c r="A111" s="341" t="s">
        <v>28</v>
      </c>
      <c r="B111" s="338" t="s">
        <v>1245</v>
      </c>
      <c r="C111" s="422" t="s">
        <v>1246</v>
      </c>
    </row>
    <row r="112" spans="1:3" s="400" customFormat="1" ht="45">
      <c r="A112" s="341" t="s">
        <v>28</v>
      </c>
      <c r="B112" s="338" t="s">
        <v>1247</v>
      </c>
      <c r="C112" s="422" t="s">
        <v>1248</v>
      </c>
    </row>
    <row r="113" spans="1:3" s="400" customFormat="1" ht="45">
      <c r="A113" s="341" t="s">
        <v>28</v>
      </c>
      <c r="B113" s="338" t="s">
        <v>1249</v>
      </c>
      <c r="C113" s="422" t="s">
        <v>1377</v>
      </c>
    </row>
    <row r="114" spans="1:3" s="400" customFormat="1" ht="30">
      <c r="A114" s="341" t="s">
        <v>28</v>
      </c>
      <c r="B114" s="343" t="s">
        <v>1151</v>
      </c>
      <c r="C114" s="422" t="s">
        <v>1152</v>
      </c>
    </row>
    <row r="115" spans="1:3" s="400" customFormat="1" ht="30">
      <c r="A115" s="341" t="s">
        <v>28</v>
      </c>
      <c r="B115" s="419" t="s">
        <v>1153</v>
      </c>
      <c r="C115" s="422" t="s">
        <v>1154</v>
      </c>
    </row>
    <row r="116" spans="1:3" s="400" customFormat="1" ht="45">
      <c r="A116" s="341" t="s">
        <v>28</v>
      </c>
      <c r="B116" s="343" t="s">
        <v>1159</v>
      </c>
      <c r="C116" s="422" t="s">
        <v>1160</v>
      </c>
    </row>
    <row r="117" spans="1:3" s="400" customFormat="1" ht="47.25">
      <c r="A117" s="341" t="s">
        <v>28</v>
      </c>
      <c r="B117" s="419" t="s">
        <v>1157</v>
      </c>
      <c r="C117" s="337" t="s">
        <v>1158</v>
      </c>
    </row>
    <row r="118" spans="1:3" s="400" customFormat="1" ht="15.75">
      <c r="A118" s="341" t="s">
        <v>28</v>
      </c>
      <c r="B118" s="338" t="s">
        <v>1163</v>
      </c>
      <c r="C118" s="422" t="s">
        <v>1164</v>
      </c>
    </row>
    <row r="119" spans="1:3" s="400" customFormat="1" ht="15.75">
      <c r="A119" s="341" t="s">
        <v>28</v>
      </c>
      <c r="B119" s="338" t="s">
        <v>1250</v>
      </c>
      <c r="C119" s="422" t="s">
        <v>9</v>
      </c>
    </row>
    <row r="120" spans="1:3" s="400" customFormat="1" ht="15.75">
      <c r="A120" s="341" t="s">
        <v>28</v>
      </c>
      <c r="B120" s="338" t="s">
        <v>917</v>
      </c>
      <c r="C120" s="337" t="s">
        <v>12</v>
      </c>
    </row>
    <row r="121" spans="1:3" s="400" customFormat="1" ht="15.75">
      <c r="A121" s="341" t="s">
        <v>28</v>
      </c>
      <c r="B121" s="338" t="s">
        <v>1179</v>
      </c>
      <c r="C121" s="422" t="s">
        <v>20</v>
      </c>
    </row>
    <row r="122" spans="1:3" s="400" customFormat="1" ht="30">
      <c r="A122" s="341" t="s">
        <v>28</v>
      </c>
      <c r="B122" s="338" t="s">
        <v>1194</v>
      </c>
      <c r="C122" s="422" t="s">
        <v>1251</v>
      </c>
    </row>
    <row r="123" spans="1:3" s="400" customFormat="1" ht="15.75" customHeight="1">
      <c r="A123" s="349" t="s">
        <v>29</v>
      </c>
      <c r="B123" s="490" t="s">
        <v>1252</v>
      </c>
      <c r="C123" s="491"/>
    </row>
    <row r="124" spans="1:3" s="400" customFormat="1" ht="15.75">
      <c r="A124" s="341" t="s">
        <v>29</v>
      </c>
      <c r="B124" s="338" t="s">
        <v>7</v>
      </c>
      <c r="C124" s="422" t="s">
        <v>8</v>
      </c>
    </row>
    <row r="125" spans="1:3" s="400" customFormat="1" ht="30">
      <c r="A125" s="338">
        <v>114</v>
      </c>
      <c r="B125" s="343" t="s">
        <v>1151</v>
      </c>
      <c r="C125" s="422" t="s">
        <v>1152</v>
      </c>
    </row>
    <row r="126" spans="1:3" s="400" customFormat="1" ht="30">
      <c r="A126" s="338">
        <v>114</v>
      </c>
      <c r="B126" s="343" t="s">
        <v>1424</v>
      </c>
      <c r="C126" s="422" t="s">
        <v>1425</v>
      </c>
    </row>
    <row r="127" spans="1:3" s="400" customFormat="1" ht="15.75">
      <c r="A127" s="341" t="s">
        <v>29</v>
      </c>
      <c r="B127" s="338" t="s">
        <v>1163</v>
      </c>
      <c r="C127" s="422" t="s">
        <v>1164</v>
      </c>
    </row>
    <row r="128" spans="1:3" s="400" customFormat="1" ht="30">
      <c r="A128" s="341" t="s">
        <v>29</v>
      </c>
      <c r="B128" s="338" t="s">
        <v>1253</v>
      </c>
      <c r="C128" s="422" t="s">
        <v>18</v>
      </c>
    </row>
    <row r="129" spans="1:3" s="400" customFormat="1" ht="30">
      <c r="A129" s="341" t="s">
        <v>29</v>
      </c>
      <c r="B129" s="338" t="s">
        <v>1194</v>
      </c>
      <c r="C129" s="422" t="s">
        <v>1251</v>
      </c>
    </row>
    <row r="130" spans="1:3" s="400" customFormat="1" ht="15.75" customHeight="1">
      <c r="A130" s="349" t="s">
        <v>30</v>
      </c>
      <c r="B130" s="490" t="s">
        <v>1254</v>
      </c>
      <c r="C130" s="491"/>
    </row>
    <row r="131" spans="1:3" s="400" customFormat="1" ht="15.75">
      <c r="A131" s="341" t="s">
        <v>30</v>
      </c>
      <c r="B131" s="338" t="s">
        <v>7</v>
      </c>
      <c r="C131" s="422" t="s">
        <v>8</v>
      </c>
    </row>
    <row r="132" spans="1:3" s="400" customFormat="1" ht="60">
      <c r="A132" s="338">
        <v>115</v>
      </c>
      <c r="B132" s="336" t="s">
        <v>1157</v>
      </c>
      <c r="C132" s="422" t="s">
        <v>1335</v>
      </c>
    </row>
    <row r="133" spans="1:3" s="400" customFormat="1" ht="15.75">
      <c r="A133" s="341" t="s">
        <v>30</v>
      </c>
      <c r="B133" s="338" t="s">
        <v>1163</v>
      </c>
      <c r="C133" s="422" t="s">
        <v>1164</v>
      </c>
    </row>
    <row r="134" spans="1:3" s="400" customFormat="1" ht="15.75">
      <c r="A134" s="341" t="s">
        <v>30</v>
      </c>
      <c r="B134" s="338" t="s">
        <v>1165</v>
      </c>
      <c r="C134" s="422" t="s">
        <v>9</v>
      </c>
    </row>
    <row r="135" spans="1:3" s="400" customFormat="1" ht="15.75">
      <c r="A135" s="341" t="s">
        <v>30</v>
      </c>
      <c r="B135" s="338" t="s">
        <v>917</v>
      </c>
      <c r="C135" s="350" t="s">
        <v>12</v>
      </c>
    </row>
    <row r="136" spans="1:3" s="400" customFormat="1" ht="15.75">
      <c r="A136" s="341" t="s">
        <v>30</v>
      </c>
      <c r="B136" s="338" t="s">
        <v>1172</v>
      </c>
      <c r="C136" s="422" t="s">
        <v>1256</v>
      </c>
    </row>
    <row r="137" spans="1:3" s="400" customFormat="1" ht="15.75">
      <c r="A137" s="341" t="s">
        <v>30</v>
      </c>
      <c r="B137" s="338" t="s">
        <v>1175</v>
      </c>
      <c r="C137" s="351" t="s">
        <v>1176</v>
      </c>
    </row>
    <row r="138" spans="1:3" s="400" customFormat="1" ht="30">
      <c r="A138" s="341" t="s">
        <v>30</v>
      </c>
      <c r="B138" s="338" t="s">
        <v>1177</v>
      </c>
      <c r="C138" s="422" t="s">
        <v>1178</v>
      </c>
    </row>
    <row r="139" spans="1:3" s="400" customFormat="1" ht="15.75">
      <c r="A139" s="341" t="s">
        <v>30</v>
      </c>
      <c r="B139" s="338" t="s">
        <v>1179</v>
      </c>
      <c r="C139" s="422" t="s">
        <v>20</v>
      </c>
    </row>
    <row r="140" spans="1:3" s="400" customFormat="1" ht="30">
      <c r="A140" s="338">
        <v>115</v>
      </c>
      <c r="B140" s="338" t="s">
        <v>1194</v>
      </c>
      <c r="C140" s="422" t="s">
        <v>1251</v>
      </c>
    </row>
    <row r="141" spans="1:3" s="400" customFormat="1" ht="15.75" customHeight="1">
      <c r="A141" s="353">
        <v>119</v>
      </c>
      <c r="B141" s="490" t="s">
        <v>1255</v>
      </c>
      <c r="C141" s="491"/>
    </row>
    <row r="142" spans="1:3" s="400" customFormat="1" ht="15.75">
      <c r="A142" s="341" t="s">
        <v>31</v>
      </c>
      <c r="B142" s="338" t="s">
        <v>7</v>
      </c>
      <c r="C142" s="422" t="s">
        <v>8</v>
      </c>
    </row>
    <row r="143" spans="1:3" s="400" customFormat="1" ht="78.75">
      <c r="A143" s="338">
        <v>119</v>
      </c>
      <c r="B143" s="336" t="s">
        <v>1157</v>
      </c>
      <c r="C143" s="352" t="s">
        <v>1335</v>
      </c>
    </row>
    <row r="144" spans="1:3" s="400" customFormat="1" ht="15.75">
      <c r="A144" s="341" t="s">
        <v>31</v>
      </c>
      <c r="B144" s="338" t="s">
        <v>1163</v>
      </c>
      <c r="C144" s="422" t="s">
        <v>1164</v>
      </c>
    </row>
    <row r="145" spans="1:3" s="400" customFormat="1" ht="15.75">
      <c r="A145" s="341" t="s">
        <v>31</v>
      </c>
      <c r="B145" s="338" t="s">
        <v>1165</v>
      </c>
      <c r="C145" s="422" t="s">
        <v>9</v>
      </c>
    </row>
    <row r="146" spans="1:3" s="354" customFormat="1" ht="15.75">
      <c r="A146" s="341" t="s">
        <v>31</v>
      </c>
      <c r="B146" s="339" t="s">
        <v>939</v>
      </c>
      <c r="C146" s="422" t="s">
        <v>24</v>
      </c>
    </row>
    <row r="147" spans="1:3" s="400" customFormat="1" ht="15.75">
      <c r="A147" s="338">
        <v>119</v>
      </c>
      <c r="B147" s="336" t="s">
        <v>925</v>
      </c>
      <c r="C147" s="355" t="s">
        <v>24</v>
      </c>
    </row>
    <row r="148" spans="1:3" s="400" customFormat="1" ht="30">
      <c r="A148" s="341" t="s">
        <v>31</v>
      </c>
      <c r="B148" s="336" t="s">
        <v>941</v>
      </c>
      <c r="C148" s="422" t="s">
        <v>1329</v>
      </c>
    </row>
    <row r="149" spans="1:3" s="400" customFormat="1" ht="45">
      <c r="A149" s="341" t="s">
        <v>31</v>
      </c>
      <c r="B149" s="339" t="s">
        <v>982</v>
      </c>
      <c r="C149" s="422" t="s">
        <v>1382</v>
      </c>
    </row>
    <row r="150" spans="1:3" s="400" customFormat="1" ht="30">
      <c r="A150" s="341" t="s">
        <v>31</v>
      </c>
      <c r="B150" s="339" t="s">
        <v>1054</v>
      </c>
      <c r="C150" s="422" t="s">
        <v>1055</v>
      </c>
    </row>
    <row r="151" spans="1:3" s="400" customFormat="1" ht="30">
      <c r="A151" s="341" t="s">
        <v>31</v>
      </c>
      <c r="B151" s="339" t="s">
        <v>1096</v>
      </c>
      <c r="C151" s="422" t="s">
        <v>1085</v>
      </c>
    </row>
    <row r="152" spans="1:3" s="400" customFormat="1" ht="15.75">
      <c r="A152" s="341" t="s">
        <v>31</v>
      </c>
      <c r="B152" s="338" t="s">
        <v>917</v>
      </c>
      <c r="C152" s="350" t="s">
        <v>12</v>
      </c>
    </row>
    <row r="153" spans="1:3" s="400" customFormat="1" ht="15.75">
      <c r="A153" s="341" t="s">
        <v>31</v>
      </c>
      <c r="B153" s="336" t="s">
        <v>1172</v>
      </c>
      <c r="C153" s="422" t="s">
        <v>1256</v>
      </c>
    </row>
    <row r="154" spans="1:3" s="400" customFormat="1" ht="30">
      <c r="A154" s="341" t="s">
        <v>31</v>
      </c>
      <c r="B154" s="336" t="s">
        <v>1177</v>
      </c>
      <c r="C154" s="422" t="s">
        <v>1178</v>
      </c>
    </row>
    <row r="155" spans="1:3" s="400" customFormat="1" ht="15.75">
      <c r="A155" s="341" t="s">
        <v>31</v>
      </c>
      <c r="B155" s="336" t="s">
        <v>1179</v>
      </c>
      <c r="C155" s="422" t="s">
        <v>20</v>
      </c>
    </row>
    <row r="156" spans="1:3" s="400" customFormat="1" ht="15.75">
      <c r="A156" s="341" t="s">
        <v>31</v>
      </c>
      <c r="B156" s="339" t="s">
        <v>1257</v>
      </c>
      <c r="C156" s="422" t="s">
        <v>1258</v>
      </c>
    </row>
    <row r="157" spans="1:3" s="400" customFormat="1" ht="15.75">
      <c r="A157" s="341" t="s">
        <v>31</v>
      </c>
      <c r="B157" s="348" t="s">
        <v>1259</v>
      </c>
      <c r="C157" s="422" t="s">
        <v>1260</v>
      </c>
    </row>
    <row r="158" spans="1:3" s="400" customFormat="1" ht="31.5">
      <c r="A158" s="338">
        <v>119</v>
      </c>
      <c r="B158" s="336" t="s">
        <v>1261</v>
      </c>
      <c r="C158" s="352" t="s">
        <v>1193</v>
      </c>
    </row>
    <row r="159" spans="1:3" s="400" customFormat="1" ht="30">
      <c r="A159" s="338">
        <v>119</v>
      </c>
      <c r="B159" s="336" t="s">
        <v>1262</v>
      </c>
      <c r="C159" s="422" t="s">
        <v>1263</v>
      </c>
    </row>
    <row r="160" spans="1:3" s="400" customFormat="1" ht="30">
      <c r="A160" s="338">
        <v>119</v>
      </c>
      <c r="B160" s="336" t="s">
        <v>1214</v>
      </c>
      <c r="C160" s="422" t="s">
        <v>1215</v>
      </c>
    </row>
    <row r="161" spans="1:3" s="400" customFormat="1" ht="30">
      <c r="A161" s="338">
        <v>119</v>
      </c>
      <c r="B161" s="336" t="s">
        <v>1194</v>
      </c>
      <c r="C161" s="422" t="s">
        <v>1251</v>
      </c>
    </row>
    <row r="162" spans="1:3" s="400" customFormat="1" ht="15.75" customHeight="1">
      <c r="A162" s="353">
        <v>120</v>
      </c>
      <c r="B162" s="490" t="s">
        <v>32</v>
      </c>
      <c r="C162" s="491"/>
    </row>
    <row r="163" spans="1:3" s="400" customFormat="1" ht="15.75">
      <c r="A163" s="338">
        <v>120</v>
      </c>
      <c r="B163" s="338" t="s">
        <v>7</v>
      </c>
      <c r="C163" s="422" t="s">
        <v>8</v>
      </c>
    </row>
    <row r="164" spans="1:3" s="400" customFormat="1" ht="30">
      <c r="A164" s="338">
        <v>120</v>
      </c>
      <c r="B164" s="338" t="s">
        <v>1379</v>
      </c>
      <c r="C164" s="422" t="s">
        <v>1349</v>
      </c>
    </row>
    <row r="165" spans="1:3" s="400" customFormat="1" ht="15.75">
      <c r="A165" s="341" t="s">
        <v>33</v>
      </c>
      <c r="B165" s="338" t="s">
        <v>1163</v>
      </c>
      <c r="C165" s="422" t="s">
        <v>1164</v>
      </c>
    </row>
    <row r="166" spans="1:3" s="400" customFormat="1" ht="30">
      <c r="A166" s="338">
        <v>120</v>
      </c>
      <c r="B166" s="338" t="s">
        <v>1253</v>
      </c>
      <c r="C166" s="422" t="s">
        <v>18</v>
      </c>
    </row>
    <row r="167" spans="1:3" s="400" customFormat="1" ht="30">
      <c r="A167" s="338">
        <v>120</v>
      </c>
      <c r="B167" s="338" t="s">
        <v>1194</v>
      </c>
      <c r="C167" s="422" t="s">
        <v>1251</v>
      </c>
    </row>
  </sheetData>
  <sheetProtection/>
  <mergeCells count="10">
    <mergeCell ref="B123:C123"/>
    <mergeCell ref="B130:C130"/>
    <mergeCell ref="B141:C141"/>
    <mergeCell ref="B162:C162"/>
    <mergeCell ref="A8:C8"/>
    <mergeCell ref="A10:B10"/>
    <mergeCell ref="C10:C11"/>
    <mergeCell ref="B12:C12"/>
    <mergeCell ref="B71:C71"/>
    <mergeCell ref="B90:C90"/>
  </mergeCells>
  <printOptions/>
  <pageMargins left="0.984251968503937" right="0.5905511811023623" top="0.7480314960629921" bottom="0.35433070866141736" header="0.31496062992125984" footer="0.31496062992125984"/>
  <pageSetup fitToHeight="0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0.28125" style="356" customWidth="1"/>
    <col min="2" max="2" width="25.28125" style="356" customWidth="1"/>
    <col min="3" max="3" width="138.7109375" style="356" customWidth="1"/>
    <col min="4" max="16384" width="9.140625" style="356" customWidth="1"/>
  </cols>
  <sheetData>
    <row r="1" ht="15">
      <c r="C1" s="326" t="s">
        <v>0</v>
      </c>
    </row>
    <row r="2" ht="15">
      <c r="C2" s="326" t="s">
        <v>1</v>
      </c>
    </row>
    <row r="3" ht="15">
      <c r="C3" s="326" t="s">
        <v>2</v>
      </c>
    </row>
    <row r="4" ht="15">
      <c r="C4" s="326" t="s">
        <v>1133</v>
      </c>
    </row>
    <row r="5" ht="15">
      <c r="C5" s="357" t="s">
        <v>1265</v>
      </c>
    </row>
    <row r="6" ht="15.75">
      <c r="A6" s="358"/>
    </row>
    <row r="7" ht="15.75">
      <c r="A7" s="358"/>
    </row>
    <row r="8" spans="1:3" ht="50.25" customHeight="1">
      <c r="A8" s="496" t="s">
        <v>1291</v>
      </c>
      <c r="B8" s="496"/>
      <c r="C8" s="496"/>
    </row>
    <row r="9" spans="1:3" ht="15.75">
      <c r="A9" s="359"/>
      <c r="B9" s="354"/>
      <c r="C9" s="354"/>
    </row>
    <row r="10" spans="1:3" ht="21.75" customHeight="1">
      <c r="A10" s="497" t="s">
        <v>1266</v>
      </c>
      <c r="B10" s="497"/>
      <c r="C10" s="498" t="s">
        <v>1267</v>
      </c>
    </row>
    <row r="11" spans="1:3" ht="74.25" customHeight="1">
      <c r="A11" s="360" t="s">
        <v>1268</v>
      </c>
      <c r="B11" s="360" t="s">
        <v>1269</v>
      </c>
      <c r="C11" s="498"/>
    </row>
    <row r="12" spans="1:3" ht="15">
      <c r="A12" s="360">
        <v>1</v>
      </c>
      <c r="B12" s="360">
        <v>2</v>
      </c>
      <c r="C12" s="360">
        <v>3</v>
      </c>
    </row>
    <row r="13" spans="1:3" ht="35.25" customHeight="1">
      <c r="A13" s="361">
        <v>111</v>
      </c>
      <c r="B13" s="361"/>
      <c r="C13" s="362" t="s">
        <v>128</v>
      </c>
    </row>
    <row r="14" spans="1:3" ht="21.75" customHeight="1">
      <c r="A14" s="363">
        <v>111</v>
      </c>
      <c r="B14" s="363" t="s">
        <v>1270</v>
      </c>
      <c r="C14" s="364" t="s">
        <v>1428</v>
      </c>
    </row>
    <row r="15" spans="1:3" ht="25.5" customHeight="1">
      <c r="A15" s="363">
        <v>111</v>
      </c>
      <c r="B15" s="363" t="s">
        <v>1271</v>
      </c>
      <c r="C15" s="364" t="s">
        <v>1272</v>
      </c>
    </row>
    <row r="16" spans="1:3" ht="33.75" customHeight="1">
      <c r="A16" s="363">
        <v>111</v>
      </c>
      <c r="B16" s="363" t="s">
        <v>1273</v>
      </c>
      <c r="C16" s="364" t="s">
        <v>1427</v>
      </c>
    </row>
    <row r="17" spans="1:3" ht="36" customHeight="1">
      <c r="A17" s="363">
        <v>111</v>
      </c>
      <c r="B17" s="363" t="s">
        <v>1274</v>
      </c>
      <c r="C17" s="364" t="s">
        <v>1275</v>
      </c>
    </row>
    <row r="18" spans="1:3" ht="24.75" customHeight="1">
      <c r="A18" s="363">
        <v>111</v>
      </c>
      <c r="B18" s="363" t="s">
        <v>1276</v>
      </c>
      <c r="C18" s="364" t="s">
        <v>1277</v>
      </c>
    </row>
    <row r="19" spans="1:3" ht="24.75" customHeight="1">
      <c r="A19" s="363">
        <v>111</v>
      </c>
      <c r="B19" s="363" t="s">
        <v>1278</v>
      </c>
      <c r="C19" s="364" t="s">
        <v>1279</v>
      </c>
    </row>
    <row r="20" spans="1:3" ht="48.75" customHeight="1">
      <c r="A20" s="363">
        <v>111</v>
      </c>
      <c r="B20" s="363" t="s">
        <v>1280</v>
      </c>
      <c r="C20" s="364" t="s">
        <v>1281</v>
      </c>
    </row>
    <row r="21" spans="1:3" ht="23.25" customHeight="1">
      <c r="A21" s="363">
        <v>111</v>
      </c>
      <c r="B21" s="363" t="s">
        <v>1282</v>
      </c>
      <c r="C21" s="364" t="s">
        <v>1283</v>
      </c>
    </row>
    <row r="22" spans="1:3" ht="35.25" customHeight="1">
      <c r="A22" s="363">
        <v>111</v>
      </c>
      <c r="B22" s="363" t="s">
        <v>1284</v>
      </c>
      <c r="C22" s="364" t="s">
        <v>649</v>
      </c>
    </row>
    <row r="23" spans="1:3" ht="23.25" customHeight="1">
      <c r="A23" s="363">
        <v>111</v>
      </c>
      <c r="B23" s="363" t="s">
        <v>1285</v>
      </c>
      <c r="C23" s="364" t="s">
        <v>1286</v>
      </c>
    </row>
    <row r="24" spans="1:3" ht="33" customHeight="1">
      <c r="A24" s="363">
        <v>111</v>
      </c>
      <c r="B24" s="363" t="s">
        <v>1287</v>
      </c>
      <c r="C24" s="364" t="s">
        <v>647</v>
      </c>
    </row>
    <row r="25" spans="1:3" ht="19.5" customHeight="1">
      <c r="A25" s="361">
        <v>112</v>
      </c>
      <c r="B25" s="363"/>
      <c r="C25" s="362" t="s">
        <v>1288</v>
      </c>
    </row>
    <row r="26" spans="1:3" ht="23.25" customHeight="1">
      <c r="A26" s="363">
        <v>112</v>
      </c>
      <c r="B26" s="363" t="s">
        <v>1289</v>
      </c>
      <c r="C26" s="364" t="s">
        <v>1290</v>
      </c>
    </row>
    <row r="27" ht="15.75">
      <c r="A27" s="358"/>
    </row>
  </sheetData>
  <sheetProtection/>
  <mergeCells count="3">
    <mergeCell ref="A8:C8"/>
    <mergeCell ref="A10:B10"/>
    <mergeCell ref="C10:C11"/>
  </mergeCells>
  <printOptions/>
  <pageMargins left="0.7086614173228347" right="0.31496062992125984" top="0.7480314960629921" bottom="0.35433070866141736" header="0.31496062992125984" footer="0.31496062992125984"/>
  <pageSetup fitToHeight="56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20" sqref="E20:E21"/>
    </sheetView>
  </sheetViews>
  <sheetFormatPr defaultColWidth="9.140625" defaultRowHeight="15"/>
  <cols>
    <col min="1" max="1" width="10.28125" style="356" customWidth="1"/>
    <col min="2" max="2" width="80.140625" style="356" customWidth="1"/>
    <col min="3" max="3" width="16.00390625" style="356" customWidth="1"/>
    <col min="4" max="5" width="12.7109375" style="356" customWidth="1"/>
    <col min="6" max="16384" width="9.140625" style="356" customWidth="1"/>
  </cols>
  <sheetData>
    <row r="1" spans="3:5" ht="15">
      <c r="C1" s="326"/>
      <c r="E1" s="326" t="s">
        <v>0</v>
      </c>
    </row>
    <row r="2" spans="3:5" ht="15">
      <c r="C2" s="326"/>
      <c r="E2" s="326" t="s">
        <v>1</v>
      </c>
    </row>
    <row r="3" spans="3:5" ht="15">
      <c r="C3" s="326"/>
      <c r="E3" s="326" t="s">
        <v>2</v>
      </c>
    </row>
    <row r="4" spans="3:5" ht="15">
      <c r="C4" s="326"/>
      <c r="E4" s="326" t="s">
        <v>1318</v>
      </c>
    </row>
    <row r="5" spans="3:5" ht="15">
      <c r="C5" s="357"/>
      <c r="E5" s="357" t="s">
        <v>1000</v>
      </c>
    </row>
    <row r="6" ht="15.75">
      <c r="A6" s="358"/>
    </row>
    <row r="7" ht="15.75">
      <c r="A7" s="358"/>
    </row>
    <row r="8" spans="1:3" ht="50.25" customHeight="1">
      <c r="A8" s="496" t="s">
        <v>1313</v>
      </c>
      <c r="B8" s="496"/>
      <c r="C8" s="496"/>
    </row>
    <row r="9" spans="1:5" ht="15.75">
      <c r="A9" s="359"/>
      <c r="B9" s="354"/>
      <c r="C9" s="354"/>
      <c r="D9" s="501" t="s">
        <v>1308</v>
      </c>
      <c r="E9" s="501"/>
    </row>
    <row r="10" spans="1:5" s="379" customFormat="1" ht="43.5" customHeight="1">
      <c r="A10" s="502" t="s">
        <v>1309</v>
      </c>
      <c r="B10" s="503"/>
      <c r="C10" s="377" t="s">
        <v>1310</v>
      </c>
      <c r="D10" s="378" t="s">
        <v>1311</v>
      </c>
      <c r="E10" s="378" t="s">
        <v>1312</v>
      </c>
    </row>
    <row r="11" spans="1:5" ht="26.25" customHeight="1">
      <c r="A11" s="499" t="s">
        <v>1314</v>
      </c>
      <c r="B11" s="500"/>
      <c r="C11" s="380">
        <v>100</v>
      </c>
      <c r="D11" s="381">
        <v>100</v>
      </c>
      <c r="E11" s="381">
        <v>100</v>
      </c>
    </row>
    <row r="12" spans="1:5" ht="42.75" customHeight="1">
      <c r="A12" s="499" t="s">
        <v>1315</v>
      </c>
      <c r="B12" s="500"/>
      <c r="C12" s="380">
        <v>100</v>
      </c>
      <c r="D12" s="381">
        <v>100</v>
      </c>
      <c r="E12" s="381">
        <v>100</v>
      </c>
    </row>
    <row r="13" spans="1:5" ht="58.5" customHeight="1">
      <c r="A13" s="499" t="s">
        <v>1162</v>
      </c>
      <c r="B13" s="500"/>
      <c r="C13" s="380">
        <v>100</v>
      </c>
      <c r="D13" s="381">
        <v>100</v>
      </c>
      <c r="E13" s="381">
        <v>100</v>
      </c>
    </row>
    <row r="14" spans="1:5" ht="30.75" customHeight="1">
      <c r="A14" s="499" t="s">
        <v>1316</v>
      </c>
      <c r="B14" s="500"/>
      <c r="C14" s="380">
        <v>100</v>
      </c>
      <c r="D14" s="381">
        <v>100</v>
      </c>
      <c r="E14" s="381">
        <v>100</v>
      </c>
    </row>
    <row r="15" spans="1:5" ht="30" customHeight="1">
      <c r="A15" s="499" t="s">
        <v>1317</v>
      </c>
      <c r="B15" s="500"/>
      <c r="C15" s="380">
        <v>100</v>
      </c>
      <c r="D15" s="381">
        <v>100</v>
      </c>
      <c r="E15" s="381">
        <v>100</v>
      </c>
    </row>
  </sheetData>
  <sheetProtection/>
  <mergeCells count="8">
    <mergeCell ref="A14:B14"/>
    <mergeCell ref="A15:B15"/>
    <mergeCell ref="A8:C8"/>
    <mergeCell ref="D9:E9"/>
    <mergeCell ref="A10:B10"/>
    <mergeCell ref="A11:B11"/>
    <mergeCell ref="A12:B12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:I64"/>
    </sheetView>
  </sheetViews>
  <sheetFormatPr defaultColWidth="15.00390625" defaultRowHeight="15"/>
  <cols>
    <col min="1" max="1" width="91.421875" style="26" customWidth="1"/>
    <col min="2" max="2" width="8.00390625" style="26" customWidth="1"/>
    <col min="3" max="3" width="7.8515625" style="26" customWidth="1"/>
    <col min="4" max="4" width="12.57421875" style="26" customWidth="1"/>
    <col min="5" max="5" width="14.421875" style="26" customWidth="1"/>
    <col min="6" max="6" width="12.8515625" style="26" customWidth="1"/>
    <col min="7" max="7" width="15.421875" style="26" customWidth="1"/>
    <col min="8" max="8" width="12.7109375" style="26" customWidth="1"/>
    <col min="9" max="9" width="14.7109375" style="26" customWidth="1"/>
    <col min="10" max="230" width="10.00390625" style="26" customWidth="1"/>
    <col min="231" max="231" width="70.421875" style="26" customWidth="1"/>
    <col min="232" max="16384" width="15.00390625" style="26" customWidth="1"/>
  </cols>
  <sheetData>
    <row r="1" spans="1:9" ht="15">
      <c r="A1" s="147"/>
      <c r="B1" s="504"/>
      <c r="C1" s="504"/>
      <c r="D1" s="147"/>
      <c r="E1" s="147"/>
      <c r="F1" s="147"/>
      <c r="G1" s="147"/>
      <c r="H1" s="195"/>
      <c r="I1" s="195" t="s">
        <v>0</v>
      </c>
    </row>
    <row r="2" spans="1:9" ht="15">
      <c r="A2" s="147"/>
      <c r="B2" s="139"/>
      <c r="C2" s="139"/>
      <c r="D2" s="147"/>
      <c r="E2" s="147"/>
      <c r="F2" s="147"/>
      <c r="G2" s="147"/>
      <c r="H2" s="196"/>
      <c r="I2" s="196" t="s">
        <v>1</v>
      </c>
    </row>
    <row r="3" spans="1:9" ht="15">
      <c r="A3" s="504"/>
      <c r="B3" s="505"/>
      <c r="C3" s="505"/>
      <c r="D3" s="394"/>
      <c r="E3" s="394"/>
      <c r="F3" s="197"/>
      <c r="G3" s="394"/>
      <c r="H3" s="196"/>
      <c r="I3" s="196" t="s">
        <v>2</v>
      </c>
    </row>
    <row r="4" spans="1:9" ht="15">
      <c r="A4" s="194"/>
      <c r="B4" s="139"/>
      <c r="C4" s="139"/>
      <c r="D4" s="147"/>
      <c r="E4" s="147"/>
      <c r="F4" s="147"/>
      <c r="G4" s="147"/>
      <c r="H4" s="196"/>
      <c r="I4" s="196" t="s">
        <v>1431</v>
      </c>
    </row>
    <row r="5" spans="1:9" ht="15">
      <c r="A5" s="147"/>
      <c r="B5" s="504"/>
      <c r="C5" s="504"/>
      <c r="D5" s="147"/>
      <c r="E5" s="147"/>
      <c r="F5" s="147"/>
      <c r="G5" s="147"/>
      <c r="H5" s="195"/>
      <c r="I5" s="195" t="s">
        <v>721</v>
      </c>
    </row>
    <row r="8" spans="1:9" ht="39.75" customHeight="1">
      <c r="A8" s="446" t="s">
        <v>1292</v>
      </c>
      <c r="B8" s="446"/>
      <c r="C8" s="446"/>
      <c r="D8" s="446"/>
      <c r="E8" s="446"/>
      <c r="F8" s="446"/>
      <c r="G8" s="446"/>
      <c r="H8" s="446"/>
      <c r="I8" s="446"/>
    </row>
    <row r="9" spans="1:3" ht="14.25" customHeight="1">
      <c r="A9" s="141"/>
      <c r="B9" s="141"/>
      <c r="C9" s="141"/>
    </row>
    <row r="10" spans="1:3" ht="14.25" customHeight="1">
      <c r="A10" s="148"/>
      <c r="B10" s="148"/>
      <c r="C10" s="148"/>
    </row>
    <row r="11" spans="1:9" ht="35.25" customHeight="1">
      <c r="A11" s="442" t="s">
        <v>34</v>
      </c>
      <c r="B11" s="442" t="s">
        <v>661</v>
      </c>
      <c r="C11" s="442"/>
      <c r="D11" s="506" t="s">
        <v>1353</v>
      </c>
      <c r="E11" s="506"/>
      <c r="F11" s="506"/>
      <c r="G11" s="506"/>
      <c r="H11" s="506"/>
      <c r="I11" s="506"/>
    </row>
    <row r="12" spans="1:9" ht="20.25" customHeight="1">
      <c r="A12" s="442"/>
      <c r="B12" s="442"/>
      <c r="C12" s="442"/>
      <c r="D12" s="507" t="s">
        <v>736</v>
      </c>
      <c r="E12" s="507"/>
      <c r="F12" s="507" t="s">
        <v>998</v>
      </c>
      <c r="G12" s="507"/>
      <c r="H12" s="507" t="s">
        <v>1107</v>
      </c>
      <c r="I12" s="507"/>
    </row>
    <row r="13" spans="1:9" ht="65.25" customHeight="1">
      <c r="A13" s="442"/>
      <c r="B13" s="28" t="s">
        <v>35</v>
      </c>
      <c r="C13" s="66" t="s">
        <v>36</v>
      </c>
      <c r="D13" s="396" t="s">
        <v>1354</v>
      </c>
      <c r="E13" s="396" t="s">
        <v>1355</v>
      </c>
      <c r="F13" s="396" t="s">
        <v>1354</v>
      </c>
      <c r="G13" s="396" t="s">
        <v>1355</v>
      </c>
      <c r="H13" s="396" t="s">
        <v>1354</v>
      </c>
      <c r="I13" s="396" t="s">
        <v>1355</v>
      </c>
    </row>
    <row r="14" spans="1:9" ht="17.25" customHeight="1">
      <c r="A14" s="198" t="s">
        <v>37</v>
      </c>
      <c r="B14" s="136" t="s">
        <v>38</v>
      </c>
      <c r="C14" s="136"/>
      <c r="D14" s="58">
        <f aca="true" t="shared" si="0" ref="D14:I14">D16+D17+D19+D20+D21+D18+D15</f>
        <v>289568.9</v>
      </c>
      <c r="E14" s="58">
        <f t="shared" si="0"/>
        <v>26845.8</v>
      </c>
      <c r="F14" s="58">
        <f t="shared" si="0"/>
        <v>279383.8</v>
      </c>
      <c r="G14" s="58">
        <f t="shared" si="0"/>
        <v>27651.2</v>
      </c>
      <c r="H14" s="58">
        <f t="shared" si="0"/>
        <v>281969.7</v>
      </c>
      <c r="I14" s="58">
        <f t="shared" si="0"/>
        <v>22779.300000000003</v>
      </c>
    </row>
    <row r="15" spans="1:9" ht="30.75" customHeight="1">
      <c r="A15" s="89" t="s">
        <v>39</v>
      </c>
      <c r="B15" s="136"/>
      <c r="C15" s="21" t="s">
        <v>40</v>
      </c>
      <c r="D15" s="57">
        <f>'Пр. 10'!I782</f>
        <v>3077</v>
      </c>
      <c r="E15" s="57">
        <f>'Пр. 10'!J782</f>
        <v>0</v>
      </c>
      <c r="F15" s="57">
        <f>'Пр. 10'!K782</f>
        <v>3284</v>
      </c>
      <c r="G15" s="57">
        <f>'Пр. 10'!L782</f>
        <v>0</v>
      </c>
      <c r="H15" s="57">
        <f>'Пр. 10'!M782</f>
        <v>3415</v>
      </c>
      <c r="I15" s="57">
        <f>'Пр. 10'!N782</f>
        <v>0</v>
      </c>
    </row>
    <row r="16" spans="1:9" ht="37.5" customHeight="1">
      <c r="A16" s="89" t="s">
        <v>41</v>
      </c>
      <c r="B16" s="21"/>
      <c r="C16" s="21" t="s">
        <v>42</v>
      </c>
      <c r="D16" s="57">
        <f>'Пр. 10'!I787</f>
        <v>9302</v>
      </c>
      <c r="E16" s="57">
        <f>'Пр. 10'!J787</f>
        <v>0</v>
      </c>
      <c r="F16" s="57">
        <f>'Пр. 10'!K787</f>
        <v>9820</v>
      </c>
      <c r="G16" s="57">
        <f>'Пр. 10'!L787</f>
        <v>0</v>
      </c>
      <c r="H16" s="57">
        <f>'Пр. 10'!M787</f>
        <v>10228</v>
      </c>
      <c r="I16" s="57">
        <f>'Пр. 10'!N787</f>
        <v>0</v>
      </c>
    </row>
    <row r="17" spans="1:9" ht="33.75" customHeight="1">
      <c r="A17" s="89" t="s">
        <v>43</v>
      </c>
      <c r="B17" s="21"/>
      <c r="C17" s="21" t="s">
        <v>44</v>
      </c>
      <c r="D17" s="57">
        <f>'Пр. 10'!I15+'Пр. 10'!I595</f>
        <v>134796.3</v>
      </c>
      <c r="E17" s="57">
        <f>'Пр. 10'!J15+'Пр. 10'!J595</f>
        <v>18179.8</v>
      </c>
      <c r="F17" s="57">
        <f>'Пр. 10'!K15+'Пр. 10'!K595</f>
        <v>130540</v>
      </c>
      <c r="G17" s="57">
        <f>'Пр. 10'!L15+'Пр. 10'!L595</f>
        <v>18764.800000000003</v>
      </c>
      <c r="H17" s="57">
        <f>'Пр. 10'!M15+'Пр. 10'!M595</f>
        <v>130979.00000000001</v>
      </c>
      <c r="I17" s="57">
        <f>'Пр. 10'!N15+'Пр. 10'!N595</f>
        <v>19016.600000000002</v>
      </c>
    </row>
    <row r="18" spans="1:9" ht="19.5" customHeight="1">
      <c r="A18" s="88" t="s">
        <v>45</v>
      </c>
      <c r="B18" s="21"/>
      <c r="C18" s="21" t="s">
        <v>46</v>
      </c>
      <c r="D18" s="57">
        <f>'Пр. 10'!I65</f>
        <v>39</v>
      </c>
      <c r="E18" s="57">
        <f>'Пр. 10'!J65</f>
        <v>39</v>
      </c>
      <c r="F18" s="57">
        <f>'Пр. 10'!K65</f>
        <v>115.1</v>
      </c>
      <c r="G18" s="57">
        <f>'Пр. 10'!L65</f>
        <v>115.1</v>
      </c>
      <c r="H18" s="57">
        <f>'Пр. 10'!M65</f>
        <v>0</v>
      </c>
      <c r="I18" s="57">
        <f>'Пр. 10'!N65</f>
        <v>0</v>
      </c>
    </row>
    <row r="19" spans="1:9" ht="34.5" customHeight="1">
      <c r="A19" s="70" t="s">
        <v>47</v>
      </c>
      <c r="B19" s="136"/>
      <c r="C19" s="21" t="s">
        <v>48</v>
      </c>
      <c r="D19" s="57">
        <f>'Пр. 10'!I1101+'Пр. 10'!I603</f>
        <v>34743</v>
      </c>
      <c r="E19" s="57">
        <f>'Пр. 10'!J1101+'Пр. 10'!J603</f>
        <v>3341.7</v>
      </c>
      <c r="F19" s="57">
        <f>'Пр. 10'!K1101+'Пр. 10'!K603</f>
        <v>35018.5</v>
      </c>
      <c r="G19" s="57">
        <f>'Пр. 10'!L1101+'Пр. 10'!L603</f>
        <v>3344.6000000000004</v>
      </c>
      <c r="H19" s="57">
        <f>'Пр. 10'!M1101+'Пр. 10'!M603</f>
        <v>35564.6</v>
      </c>
      <c r="I19" s="57">
        <f>'Пр. 10'!N1101+'Пр. 10'!N603</f>
        <v>2888.3</v>
      </c>
    </row>
    <row r="20" spans="1:9" ht="16.5" customHeight="1">
      <c r="A20" s="88" t="s">
        <v>49</v>
      </c>
      <c r="B20" s="21"/>
      <c r="C20" s="21" t="s">
        <v>50</v>
      </c>
      <c r="D20" s="57">
        <f>'Пр. 10'!I631</f>
        <v>20000</v>
      </c>
      <c r="E20" s="57">
        <f>'Пр. 10'!J631</f>
        <v>0</v>
      </c>
      <c r="F20" s="57">
        <f>'Пр. 10'!K631</f>
        <v>15000</v>
      </c>
      <c r="G20" s="57">
        <f>'Пр. 10'!L631</f>
        <v>0</v>
      </c>
      <c r="H20" s="57">
        <f>'Пр. 10'!M631</f>
        <v>15000</v>
      </c>
      <c r="I20" s="57">
        <f>'Пр. 10'!N631</f>
        <v>0</v>
      </c>
    </row>
    <row r="21" spans="1:12" ht="18" customHeight="1">
      <c r="A21" s="69" t="s">
        <v>51</v>
      </c>
      <c r="B21" s="21"/>
      <c r="C21" s="21" t="s">
        <v>52</v>
      </c>
      <c r="D21" s="57">
        <f>'Пр. 10'!I71+'Пр. 10'!I637+'Пр. 10'!I732+'Пр. 10'!I802+'Пр. 10'!I823+'Пр. 10'!I1122</f>
        <v>87611.6</v>
      </c>
      <c r="E21" s="57">
        <f>'Пр. 10'!J71+'Пр. 10'!J637+'Пр. 10'!J732+'Пр. 10'!J802+'Пр. 10'!J823+'Пр. 10'!J1122</f>
        <v>5285.299999999999</v>
      </c>
      <c r="F21" s="57">
        <f>'Пр. 10'!K71+'Пр. 10'!K637+'Пр. 10'!K732+'Пр. 10'!K802+'Пр. 10'!K823+'Пр. 10'!K1122</f>
        <v>85606.2</v>
      </c>
      <c r="G21" s="57">
        <f>'Пр. 10'!L71+'Пр. 10'!L637+'Пр. 10'!L732+'Пр. 10'!L802+'Пр. 10'!L823+'Пр. 10'!L1122</f>
        <v>5426.7</v>
      </c>
      <c r="H21" s="57">
        <f>'Пр. 10'!M71+'Пр. 10'!M637+'Пр. 10'!M732+'Пр. 10'!M802+'Пр. 10'!M823+'Пр. 10'!M1122</f>
        <v>86783.1</v>
      </c>
      <c r="I21" s="57">
        <f>'Пр. 10'!N71+'Пр. 10'!N637+'Пр. 10'!N732+'Пр. 10'!N802+'Пр. 10'!N823+'Пр. 10'!N1122</f>
        <v>874.4</v>
      </c>
      <c r="L21" s="309"/>
    </row>
    <row r="22" spans="1:9" ht="18" customHeight="1">
      <c r="A22" s="143" t="s">
        <v>53</v>
      </c>
      <c r="B22" s="136" t="s">
        <v>54</v>
      </c>
      <c r="C22" s="136"/>
      <c r="D22" s="58">
        <f aca="true" t="shared" si="1" ref="D22:I22">D23+D24+D25</f>
        <v>1499.6999999999998</v>
      </c>
      <c r="E22" s="58">
        <f t="shared" si="1"/>
        <v>0</v>
      </c>
      <c r="F22" s="58">
        <f t="shared" si="1"/>
        <v>1178.1999999999998</v>
      </c>
      <c r="G22" s="58">
        <f t="shared" si="1"/>
        <v>0</v>
      </c>
      <c r="H22" s="58">
        <f t="shared" si="1"/>
        <v>1272.5</v>
      </c>
      <c r="I22" s="58">
        <f t="shared" si="1"/>
        <v>0</v>
      </c>
    </row>
    <row r="23" spans="1:9" ht="19.5" customHeight="1">
      <c r="A23" s="70" t="s">
        <v>1415</v>
      </c>
      <c r="B23" s="69"/>
      <c r="C23" s="21" t="s">
        <v>55</v>
      </c>
      <c r="D23" s="57">
        <f>'Пр. 10'!I138</f>
        <v>653.0999999999999</v>
      </c>
      <c r="E23" s="57">
        <f>'Пр. 10'!J138</f>
        <v>0</v>
      </c>
      <c r="F23" s="57">
        <f>'Пр. 10'!K138</f>
        <v>976.0999999999999</v>
      </c>
      <c r="G23" s="57">
        <f>'Пр. 10'!L138</f>
        <v>0</v>
      </c>
      <c r="H23" s="57">
        <f>'Пр. 10'!M138</f>
        <v>976.0999999999999</v>
      </c>
      <c r="I23" s="57">
        <f>'Пр. 10'!N138</f>
        <v>0</v>
      </c>
    </row>
    <row r="24" spans="1:9" ht="32.25" customHeight="1">
      <c r="A24" s="70" t="s">
        <v>1414</v>
      </c>
      <c r="B24" s="69"/>
      <c r="C24" s="21" t="s">
        <v>1413</v>
      </c>
      <c r="D24" s="57">
        <f>'Пр. 10'!I153+'Пр. 10'!I650</f>
        <v>466.6</v>
      </c>
      <c r="E24" s="57">
        <f>'Пр. 10'!J153+'Пр. 10'!J650</f>
        <v>0</v>
      </c>
      <c r="F24" s="57">
        <f>'Пр. 10'!K153+'Пр. 10'!K650</f>
        <v>202.1</v>
      </c>
      <c r="G24" s="57">
        <f>'Пр. 10'!L153+'Пр. 10'!L650</f>
        <v>0</v>
      </c>
      <c r="H24" s="57">
        <f>'Пр. 10'!M153+'Пр. 10'!M650</f>
        <v>296.40000000000003</v>
      </c>
      <c r="I24" s="57">
        <f>'Пр. 10'!N153+'Пр. 10'!N650</f>
        <v>0</v>
      </c>
    </row>
    <row r="25" spans="1:9" ht="21" customHeight="1">
      <c r="A25" s="70" t="s">
        <v>1417</v>
      </c>
      <c r="B25" s="69"/>
      <c r="C25" s="21" t="s">
        <v>1416</v>
      </c>
      <c r="D25" s="57">
        <f>'Пр. 10'!I177</f>
        <v>380</v>
      </c>
      <c r="E25" s="57">
        <f>'Пр. 10'!J177</f>
        <v>0</v>
      </c>
      <c r="F25" s="57">
        <f>'Пр. 10'!K177</f>
        <v>0</v>
      </c>
      <c r="G25" s="57">
        <f>'Пр. 10'!L177</f>
        <v>0</v>
      </c>
      <c r="H25" s="57">
        <f>'Пр. 10'!M177</f>
        <v>0</v>
      </c>
      <c r="I25" s="57">
        <f>'Пр. 10'!N177</f>
        <v>0</v>
      </c>
    </row>
    <row r="26" spans="1:9" ht="15" customHeight="1">
      <c r="A26" s="87" t="s">
        <v>56</v>
      </c>
      <c r="B26" s="136" t="s">
        <v>57</v>
      </c>
      <c r="C26" s="136"/>
      <c r="D26" s="58">
        <f aca="true" t="shared" si="2" ref="D26:I26">D27+D31+D28+D29+D30</f>
        <v>64700</v>
      </c>
      <c r="E26" s="58">
        <f t="shared" si="2"/>
        <v>9187</v>
      </c>
      <c r="F26" s="58">
        <f t="shared" si="2"/>
        <v>38299.1</v>
      </c>
      <c r="G26" s="58">
        <f t="shared" si="2"/>
        <v>9644.7</v>
      </c>
      <c r="H26" s="58">
        <f t="shared" si="2"/>
        <v>55317.5</v>
      </c>
      <c r="I26" s="58">
        <f t="shared" si="2"/>
        <v>9654.4</v>
      </c>
    </row>
    <row r="27" spans="1:9" ht="15" customHeight="1">
      <c r="A27" s="69" t="s">
        <v>58</v>
      </c>
      <c r="B27" s="21"/>
      <c r="C27" s="21" t="s">
        <v>59</v>
      </c>
      <c r="D27" s="57">
        <f>'Пр. 10'!I184</f>
        <v>15600</v>
      </c>
      <c r="E27" s="57">
        <f>'Пр. 10'!J184</f>
        <v>6200</v>
      </c>
      <c r="F27" s="57">
        <f>'Пр. 10'!K184</f>
        <v>16735</v>
      </c>
      <c r="G27" s="57">
        <f>'Пр. 10'!L184</f>
        <v>6300</v>
      </c>
      <c r="H27" s="57">
        <f>'Пр. 10'!M184</f>
        <v>16770</v>
      </c>
      <c r="I27" s="57">
        <f>'Пр. 10'!N184</f>
        <v>6300</v>
      </c>
    </row>
    <row r="28" spans="1:9" ht="14.25" customHeight="1">
      <c r="A28" s="69" t="s">
        <v>60</v>
      </c>
      <c r="B28" s="21"/>
      <c r="C28" s="21" t="s">
        <v>61</v>
      </c>
      <c r="D28" s="57">
        <f>'Пр. 10'!I212</f>
        <v>0</v>
      </c>
      <c r="E28" s="57">
        <f>'Пр. 10'!J212</f>
        <v>0</v>
      </c>
      <c r="F28" s="57">
        <f>'Пр. 10'!K212</f>
        <v>0</v>
      </c>
      <c r="G28" s="57">
        <f>'Пр. 10'!L212</f>
        <v>0</v>
      </c>
      <c r="H28" s="57">
        <f>'Пр. 10'!M212</f>
        <v>0</v>
      </c>
      <c r="I28" s="57">
        <f>'Пр. 10'!N212</f>
        <v>0</v>
      </c>
    </row>
    <row r="29" spans="1:9" ht="19.5" customHeight="1">
      <c r="A29" s="69" t="s">
        <v>62</v>
      </c>
      <c r="B29" s="21"/>
      <c r="C29" s="21" t="s">
        <v>63</v>
      </c>
      <c r="D29" s="57">
        <f>'Пр. 10'!I231+'Пр. 10'!I658+'Пр. 10'!I758</f>
        <v>27167.5</v>
      </c>
      <c r="E29" s="57">
        <f>'Пр. 10'!J231+'Пр. 10'!J658+'Пр. 10'!J758</f>
        <v>0</v>
      </c>
      <c r="F29" s="57">
        <f>'Пр. 10'!K231+'Пр. 10'!K658+'Пр. 10'!K758</f>
        <v>14011</v>
      </c>
      <c r="G29" s="57">
        <f>'Пр. 10'!L231+'Пр. 10'!L658+'Пр. 10'!L758</f>
        <v>0</v>
      </c>
      <c r="H29" s="57">
        <f>'Пр. 10'!M231+'Пр. 10'!M658+'Пр. 10'!M758</f>
        <v>33398</v>
      </c>
      <c r="I29" s="57">
        <f>'Пр. 10'!N231+'Пр. 10'!N658+'Пр. 10'!N758</f>
        <v>0</v>
      </c>
    </row>
    <row r="30" spans="1:9" ht="15.75" customHeight="1" hidden="1">
      <c r="A30" s="69" t="s">
        <v>64</v>
      </c>
      <c r="B30" s="21"/>
      <c r="C30" s="21" t="s">
        <v>65</v>
      </c>
      <c r="D30" s="57"/>
      <c r="E30" s="57"/>
      <c r="F30" s="57"/>
      <c r="G30" s="57"/>
      <c r="H30" s="57"/>
      <c r="I30" s="57"/>
    </row>
    <row r="31" spans="1:9" ht="16.5" customHeight="1">
      <c r="A31" s="69" t="s">
        <v>66</v>
      </c>
      <c r="B31" s="21"/>
      <c r="C31" s="21" t="s">
        <v>67</v>
      </c>
      <c r="D31" s="57">
        <f>'Пр. 10'!I252+'Пр. 10'!I668+'Пр. 10'!I764</f>
        <v>21932.5</v>
      </c>
      <c r="E31" s="57">
        <f>'Пр. 10'!J252+'Пр. 10'!J668+'Пр. 10'!J764</f>
        <v>2987</v>
      </c>
      <c r="F31" s="57">
        <f>'Пр. 10'!K252+'Пр. 10'!K668+'Пр. 10'!K764</f>
        <v>7553.0999999999985</v>
      </c>
      <c r="G31" s="57">
        <f>'Пр. 10'!L252+'Пр. 10'!L668+'Пр. 10'!L764</f>
        <v>3344.7</v>
      </c>
      <c r="H31" s="57">
        <f>'Пр. 10'!M252+'Пр. 10'!M668+'Пр. 10'!M764</f>
        <v>5149.5</v>
      </c>
      <c r="I31" s="57">
        <f>'Пр. 10'!N252+'Пр. 10'!N668+'Пр. 10'!N764</f>
        <v>3354.4</v>
      </c>
    </row>
    <row r="32" spans="1:9" ht="15.75" customHeight="1">
      <c r="A32" s="87" t="s">
        <v>68</v>
      </c>
      <c r="B32" s="136" t="s">
        <v>69</v>
      </c>
      <c r="C32" s="136"/>
      <c r="D32" s="58">
        <f aca="true" t="shared" si="3" ref="D32:I32">D34+D33+D36+D35</f>
        <v>26715.5</v>
      </c>
      <c r="E32" s="58">
        <f t="shared" si="3"/>
        <v>2600</v>
      </c>
      <c r="F32" s="58">
        <f t="shared" si="3"/>
        <v>4030.7000000000003</v>
      </c>
      <c r="G32" s="58">
        <f t="shared" si="3"/>
        <v>2720.4</v>
      </c>
      <c r="H32" s="58">
        <f t="shared" si="3"/>
        <v>4234.3</v>
      </c>
      <c r="I32" s="58">
        <f t="shared" si="3"/>
        <v>2852.8</v>
      </c>
    </row>
    <row r="33" spans="1:9" ht="18" customHeight="1">
      <c r="A33" s="69" t="s">
        <v>70</v>
      </c>
      <c r="B33" s="21"/>
      <c r="C33" s="21" t="s">
        <v>71</v>
      </c>
      <c r="D33" s="57">
        <f>'Пр. 10'!I303</f>
        <v>1317.7</v>
      </c>
      <c r="E33" s="57">
        <f>'Пр. 10'!J303</f>
        <v>0</v>
      </c>
      <c r="F33" s="57">
        <f>'Пр. 10'!K303</f>
        <v>1310.3000000000002</v>
      </c>
      <c r="G33" s="57">
        <f>'Пр. 10'!L303</f>
        <v>0</v>
      </c>
      <c r="H33" s="57">
        <f>'Пр. 10'!M303</f>
        <v>1381.5</v>
      </c>
      <c r="I33" s="57">
        <f>'Пр. 10'!N303</f>
        <v>0</v>
      </c>
    </row>
    <row r="34" spans="1:9" ht="18" customHeight="1">
      <c r="A34" s="69" t="s">
        <v>72</v>
      </c>
      <c r="B34" s="21"/>
      <c r="C34" s="21" t="s">
        <v>73</v>
      </c>
      <c r="D34" s="57">
        <f>'Пр. 10'!I320+'Пр. 10'!I675</f>
        <v>3150</v>
      </c>
      <c r="E34" s="57">
        <f>'Пр. 10'!J320+'Пр. 10'!J675</f>
        <v>0</v>
      </c>
      <c r="F34" s="57">
        <f>'Пр. 10'!K320+'Пр. 10'!K675</f>
        <v>0</v>
      </c>
      <c r="G34" s="57">
        <f>'Пр. 10'!L320+'Пр. 10'!L675</f>
        <v>0</v>
      </c>
      <c r="H34" s="57">
        <f>'Пр. 10'!M320+'Пр. 10'!M675</f>
        <v>0</v>
      </c>
      <c r="I34" s="57">
        <f>'Пр. 10'!N320+'Пр. 10'!N675</f>
        <v>0</v>
      </c>
    </row>
    <row r="35" spans="1:9" ht="18" customHeight="1">
      <c r="A35" s="69" t="s">
        <v>74</v>
      </c>
      <c r="B35" s="21"/>
      <c r="C35" s="21" t="s">
        <v>75</v>
      </c>
      <c r="D35" s="57">
        <f>'Пр. 10'!I355+'Пр. 10'!I681</f>
        <v>19647.8</v>
      </c>
      <c r="E35" s="57">
        <f>'Пр. 10'!J355+'Пр. 10'!J681</f>
        <v>0</v>
      </c>
      <c r="F35" s="57">
        <f>'Пр. 10'!K355+'Пр. 10'!K681</f>
        <v>0</v>
      </c>
      <c r="G35" s="57">
        <f>'Пр. 10'!L355+'Пр. 10'!L681</f>
        <v>0</v>
      </c>
      <c r="H35" s="57">
        <f>'Пр. 10'!M355+'Пр. 10'!M681</f>
        <v>0</v>
      </c>
      <c r="I35" s="57">
        <f>'Пр. 10'!N355+'Пр. 10'!N681</f>
        <v>0</v>
      </c>
    </row>
    <row r="36" spans="1:9" ht="18" customHeight="1">
      <c r="A36" s="69" t="s">
        <v>76</v>
      </c>
      <c r="B36" s="21"/>
      <c r="C36" s="21" t="s">
        <v>77</v>
      </c>
      <c r="D36" s="57">
        <f>'Пр. 10'!I373</f>
        <v>2600</v>
      </c>
      <c r="E36" s="57">
        <f>'Пр. 10'!J373</f>
        <v>2600</v>
      </c>
      <c r="F36" s="57">
        <f>'Пр. 10'!K373</f>
        <v>2720.4</v>
      </c>
      <c r="G36" s="57">
        <f>'Пр. 10'!L373</f>
        <v>2720.4</v>
      </c>
      <c r="H36" s="57">
        <f>'Пр. 10'!M373</f>
        <v>2852.8</v>
      </c>
      <c r="I36" s="57">
        <f>'Пр. 10'!N373</f>
        <v>2852.8</v>
      </c>
    </row>
    <row r="37" spans="1:9" ht="15.75" customHeight="1">
      <c r="A37" s="87" t="s">
        <v>78</v>
      </c>
      <c r="B37" s="136" t="s">
        <v>79</v>
      </c>
      <c r="C37" s="136"/>
      <c r="D37" s="58">
        <f aca="true" t="shared" si="4" ref="D37:I37">D38</f>
        <v>305</v>
      </c>
      <c r="E37" s="58">
        <f t="shared" si="4"/>
        <v>0</v>
      </c>
      <c r="F37" s="58">
        <f t="shared" si="4"/>
        <v>304</v>
      </c>
      <c r="G37" s="58">
        <f t="shared" si="4"/>
        <v>0</v>
      </c>
      <c r="H37" s="58">
        <f t="shared" si="4"/>
        <v>305</v>
      </c>
      <c r="I37" s="58">
        <f t="shared" si="4"/>
        <v>0</v>
      </c>
    </row>
    <row r="38" spans="1:9" ht="15.75" customHeight="1">
      <c r="A38" s="69" t="s">
        <v>80</v>
      </c>
      <c r="B38" s="21"/>
      <c r="C38" s="21" t="s">
        <v>81</v>
      </c>
      <c r="D38" s="57">
        <f>'Пр. 10'!I863</f>
        <v>305</v>
      </c>
      <c r="E38" s="57">
        <f>'Пр. 10'!J863</f>
        <v>0</v>
      </c>
      <c r="F38" s="57">
        <f>'Пр. 10'!K863</f>
        <v>304</v>
      </c>
      <c r="G38" s="57">
        <f>'Пр. 10'!L863</f>
        <v>0</v>
      </c>
      <c r="H38" s="57">
        <f>'Пр. 10'!M863</f>
        <v>305</v>
      </c>
      <c r="I38" s="57">
        <f>'Пр. 10'!N863</f>
        <v>0</v>
      </c>
    </row>
    <row r="39" spans="1:9" ht="15" customHeight="1">
      <c r="A39" s="198" t="s">
        <v>82</v>
      </c>
      <c r="B39" s="136" t="s">
        <v>83</v>
      </c>
      <c r="C39" s="136"/>
      <c r="D39" s="58">
        <f aca="true" t="shared" si="5" ref="D39:I39">D40+D41+D45+D44+D43+D42</f>
        <v>1707478.5</v>
      </c>
      <c r="E39" s="58">
        <f t="shared" si="5"/>
        <v>1087146.5000000002</v>
      </c>
      <c r="F39" s="58">
        <f t="shared" si="5"/>
        <v>1746115.8</v>
      </c>
      <c r="G39" s="58">
        <f t="shared" si="5"/>
        <v>1143083.4000000001</v>
      </c>
      <c r="H39" s="58">
        <f t="shared" si="5"/>
        <v>1714264.0999999999</v>
      </c>
      <c r="I39" s="58">
        <f t="shared" si="5"/>
        <v>1125314.2000000002</v>
      </c>
    </row>
    <row r="40" spans="1:9" ht="15" customHeight="1">
      <c r="A40" s="88" t="s">
        <v>84</v>
      </c>
      <c r="B40" s="21"/>
      <c r="C40" s="21" t="s">
        <v>85</v>
      </c>
      <c r="D40" s="57">
        <f>'Пр. 10'!I870</f>
        <v>629432.1</v>
      </c>
      <c r="E40" s="57">
        <f>'Пр. 10'!J870</f>
        <v>470142.5</v>
      </c>
      <c r="F40" s="57">
        <f>'Пр. 10'!K870</f>
        <v>657634.1</v>
      </c>
      <c r="G40" s="57">
        <f>'Пр. 10'!L870</f>
        <v>500264</v>
      </c>
      <c r="H40" s="57">
        <f>'Пр. 10'!M870</f>
        <v>667598.2999999999</v>
      </c>
      <c r="I40" s="57">
        <f>'Пр. 10'!N870</f>
        <v>503036.8</v>
      </c>
    </row>
    <row r="41" spans="1:9" ht="15.75" customHeight="1">
      <c r="A41" s="88" t="s">
        <v>86</v>
      </c>
      <c r="B41" s="21"/>
      <c r="C41" s="21" t="s">
        <v>87</v>
      </c>
      <c r="D41" s="57">
        <f>'Пр. 10'!I908</f>
        <v>771889.1</v>
      </c>
      <c r="E41" s="57">
        <f>'Пр. 10'!J908</f>
        <v>605096.1000000001</v>
      </c>
      <c r="F41" s="57">
        <f>'Пр. 10'!K908</f>
        <v>783978.6</v>
      </c>
      <c r="G41" s="57">
        <f>'Пр. 10'!L908</f>
        <v>631611.5000000001</v>
      </c>
      <c r="H41" s="57">
        <f>'Пр. 10'!M908</f>
        <v>733196</v>
      </c>
      <c r="I41" s="57">
        <f>'Пр. 10'!N908</f>
        <v>611069.5</v>
      </c>
    </row>
    <row r="42" spans="1:9" ht="15.75" customHeight="1">
      <c r="A42" s="22" t="s">
        <v>88</v>
      </c>
      <c r="B42" s="21"/>
      <c r="C42" s="21" t="s">
        <v>89</v>
      </c>
      <c r="D42" s="57">
        <f>'Пр. 10'!I983+'Пр. 10'!I385</f>
        <v>262205.5</v>
      </c>
      <c r="E42" s="57">
        <f>'Пр. 10'!J983+'Пр. 10'!J385</f>
        <v>2946.6</v>
      </c>
      <c r="F42" s="57">
        <f>'Пр. 10'!K983+'Пр. 10'!K385</f>
        <v>259724</v>
      </c>
      <c r="G42" s="57">
        <f>'Пр. 10'!L983+'Пр. 10'!L385</f>
        <v>2246.6</v>
      </c>
      <c r="H42" s="57">
        <f>'Пр. 10'!M983+'Пр. 10'!M385</f>
        <v>267482.7</v>
      </c>
      <c r="I42" s="57">
        <f>'Пр. 10'!N983+'Пр. 10'!N385</f>
        <v>2246.6</v>
      </c>
    </row>
    <row r="43" spans="1:9" ht="18" customHeight="1">
      <c r="A43" s="89" t="s">
        <v>90</v>
      </c>
      <c r="B43" s="21"/>
      <c r="C43" s="21" t="s">
        <v>91</v>
      </c>
      <c r="D43" s="57">
        <f>'Пр. 10'!I1009</f>
        <v>612</v>
      </c>
      <c r="E43" s="57">
        <f>'Пр. 10'!J1009</f>
        <v>432</v>
      </c>
      <c r="F43" s="57">
        <f>'Пр. 10'!K1009</f>
        <v>627</v>
      </c>
      <c r="G43" s="57">
        <f>'Пр. 10'!L1009</f>
        <v>432</v>
      </c>
      <c r="H43" s="57">
        <f>'Пр. 10'!M1009</f>
        <v>627</v>
      </c>
      <c r="I43" s="57">
        <f>'Пр. 10'!N1009</f>
        <v>432</v>
      </c>
    </row>
    <row r="44" spans="1:9" ht="16.5" customHeight="1">
      <c r="A44" s="89" t="s">
        <v>92</v>
      </c>
      <c r="B44" s="21"/>
      <c r="C44" s="21" t="s">
        <v>93</v>
      </c>
      <c r="D44" s="57">
        <f>'Пр. 10'!I427+'Пр. 10'!I1018</f>
        <v>13407.300000000001</v>
      </c>
      <c r="E44" s="57">
        <f>'Пр. 10'!J427+'Пр. 10'!J1018</f>
        <v>6528.5</v>
      </c>
      <c r="F44" s="57">
        <f>'Пр. 10'!K427+'Пр. 10'!K1018</f>
        <v>13441.300000000001</v>
      </c>
      <c r="G44" s="57">
        <f>'Пр. 10'!L427+'Пр. 10'!L1018</f>
        <v>6528.5</v>
      </c>
      <c r="H44" s="57">
        <f>'Пр. 10'!M427+'Пр. 10'!M1018</f>
        <v>13461.300000000001</v>
      </c>
      <c r="I44" s="57">
        <f>'Пр. 10'!N427+'Пр. 10'!N1018</f>
        <v>6528.5</v>
      </c>
    </row>
    <row r="45" spans="1:9" ht="17.25" customHeight="1">
      <c r="A45" s="88" t="s">
        <v>94</v>
      </c>
      <c r="B45" s="21"/>
      <c r="C45" s="21" t="s">
        <v>95</v>
      </c>
      <c r="D45" s="57">
        <f>'Пр. 10'!I835+'Пр. 10'!I1032</f>
        <v>29932.5</v>
      </c>
      <c r="E45" s="57">
        <f>'Пр. 10'!J835+'Пр. 10'!J1032</f>
        <v>2000.8</v>
      </c>
      <c r="F45" s="57">
        <f>'Пр. 10'!K835+'Пр. 10'!K1032</f>
        <v>30710.8</v>
      </c>
      <c r="G45" s="57">
        <f>'Пр. 10'!L835+'Пр. 10'!L1032</f>
        <v>2000.8</v>
      </c>
      <c r="H45" s="57">
        <f>'Пр. 10'!M835+'Пр. 10'!M1032</f>
        <v>31898.8</v>
      </c>
      <c r="I45" s="57">
        <f>'Пр. 10'!N835+'Пр. 10'!N1032</f>
        <v>2000.8</v>
      </c>
    </row>
    <row r="46" spans="1:9" ht="16.5" customHeight="1">
      <c r="A46" s="198" t="s">
        <v>96</v>
      </c>
      <c r="B46" s="136" t="s">
        <v>97</v>
      </c>
      <c r="C46" s="136"/>
      <c r="D46" s="58">
        <f aca="true" t="shared" si="6" ref="D46:I46">D47</f>
        <v>11503.400000000001</v>
      </c>
      <c r="E46" s="58">
        <f t="shared" si="6"/>
        <v>2242.7</v>
      </c>
      <c r="F46" s="58">
        <f t="shared" si="6"/>
        <v>8215.5</v>
      </c>
      <c r="G46" s="58">
        <f t="shared" si="6"/>
        <v>705.3</v>
      </c>
      <c r="H46" s="58">
        <f t="shared" si="6"/>
        <v>9825</v>
      </c>
      <c r="I46" s="58">
        <f t="shared" si="6"/>
        <v>705.3</v>
      </c>
    </row>
    <row r="47" spans="1:9" ht="15">
      <c r="A47" s="88" t="s">
        <v>98</v>
      </c>
      <c r="B47" s="21"/>
      <c r="C47" s="21" t="s">
        <v>99</v>
      </c>
      <c r="D47" s="57">
        <f>'Пр. 10'!I456+'Пр. 10'!I692</f>
        <v>11503.400000000001</v>
      </c>
      <c r="E47" s="57">
        <f>'Пр. 10'!J456+'Пр. 10'!J692</f>
        <v>2242.7</v>
      </c>
      <c r="F47" s="57">
        <f>'Пр. 10'!K456+'Пр. 10'!K692</f>
        <v>8215.5</v>
      </c>
      <c r="G47" s="57">
        <f>'Пр. 10'!L456+'Пр. 10'!L692</f>
        <v>705.3</v>
      </c>
      <c r="H47" s="57">
        <f>'Пр. 10'!M456+'Пр. 10'!M692</f>
        <v>9825</v>
      </c>
      <c r="I47" s="57">
        <f>'Пр. 10'!N456+'Пр. 10'!N692</f>
        <v>705.3</v>
      </c>
    </row>
    <row r="48" spans="1:9" ht="15" customHeight="1">
      <c r="A48" s="198" t="s">
        <v>100</v>
      </c>
      <c r="B48" s="136" t="s">
        <v>101</v>
      </c>
      <c r="C48" s="136"/>
      <c r="D48" s="58">
        <f aca="true" t="shared" si="7" ref="D48:I48">D49+D50+D51+D52+D53</f>
        <v>197603.3</v>
      </c>
      <c r="E48" s="58">
        <f t="shared" si="7"/>
        <v>175372.3</v>
      </c>
      <c r="F48" s="58">
        <f t="shared" si="7"/>
        <v>196305.9</v>
      </c>
      <c r="G48" s="58">
        <f t="shared" si="7"/>
        <v>174092.9</v>
      </c>
      <c r="H48" s="58">
        <f t="shared" si="7"/>
        <v>193657.5</v>
      </c>
      <c r="I48" s="58">
        <f t="shared" si="7"/>
        <v>171426.5</v>
      </c>
    </row>
    <row r="49" spans="1:9" ht="17.25" customHeight="1">
      <c r="A49" s="88" t="s">
        <v>102</v>
      </c>
      <c r="B49" s="136"/>
      <c r="C49" s="21" t="s">
        <v>103</v>
      </c>
      <c r="D49" s="57">
        <f>'Пр. 10'!I500</f>
        <v>22231</v>
      </c>
      <c r="E49" s="57">
        <f>'Пр. 10'!J500</f>
        <v>0</v>
      </c>
      <c r="F49" s="57">
        <f>'Пр. 10'!K500</f>
        <v>22213</v>
      </c>
      <c r="G49" s="57">
        <f>'Пр. 10'!L500</f>
        <v>0</v>
      </c>
      <c r="H49" s="57">
        <f>'Пр. 10'!M500</f>
        <v>22231</v>
      </c>
      <c r="I49" s="57">
        <f>'Пр. 10'!N500</f>
        <v>0</v>
      </c>
    </row>
    <row r="50" spans="1:9" ht="15.75" customHeight="1" hidden="1">
      <c r="A50" s="88" t="s">
        <v>104</v>
      </c>
      <c r="B50" s="21"/>
      <c r="C50" s="21" t="s">
        <v>105</v>
      </c>
      <c r="D50" s="57"/>
      <c r="E50" s="57"/>
      <c r="F50" s="57"/>
      <c r="G50" s="57"/>
      <c r="H50" s="57"/>
      <c r="I50" s="57"/>
    </row>
    <row r="51" spans="1:9" ht="15.75" customHeight="1">
      <c r="A51" s="88" t="s">
        <v>106</v>
      </c>
      <c r="B51" s="21"/>
      <c r="C51" s="21" t="s">
        <v>107</v>
      </c>
      <c r="D51" s="57">
        <f>'Пр. 10'!I506+'Пр. 10'!I1074</f>
        <v>69990.4</v>
      </c>
      <c r="E51" s="57">
        <f>'Пр. 10'!J506+'Пр. 10'!J1074</f>
        <v>69990.4</v>
      </c>
      <c r="F51" s="57">
        <f>'Пр. 10'!K506+'Пр. 10'!K1074</f>
        <v>68673.2</v>
      </c>
      <c r="G51" s="57">
        <f>'Пр. 10'!L506+'Пр. 10'!L1074</f>
        <v>68673.2</v>
      </c>
      <c r="H51" s="57">
        <f>'Пр. 10'!M506+'Пр. 10'!M1074</f>
        <v>66673.2</v>
      </c>
      <c r="I51" s="57">
        <f>'Пр. 10'!N506+'Пр. 10'!N1074</f>
        <v>66673.2</v>
      </c>
    </row>
    <row r="52" spans="1:9" ht="15" customHeight="1">
      <c r="A52" s="89" t="s">
        <v>108</v>
      </c>
      <c r="B52" s="21"/>
      <c r="C52" s="21" t="s">
        <v>109</v>
      </c>
      <c r="D52" s="57">
        <f>'Пр. 10'!I551+'Пр. 10'!I1082</f>
        <v>105381.9</v>
      </c>
      <c r="E52" s="57">
        <f>'Пр. 10'!J551+'Пр. 10'!J1082</f>
        <v>105381.9</v>
      </c>
      <c r="F52" s="57">
        <f>'Пр. 10'!K551+'Пр. 10'!K1082</f>
        <v>105419.7</v>
      </c>
      <c r="G52" s="57">
        <f>'Пр. 10'!L551+'Пр. 10'!L1082</f>
        <v>105419.7</v>
      </c>
      <c r="H52" s="57">
        <f>'Пр. 10'!M551+'Пр. 10'!M1082</f>
        <v>104753.3</v>
      </c>
      <c r="I52" s="57">
        <f>'Пр. 10'!N551+'Пр. 10'!N1082</f>
        <v>104753.3</v>
      </c>
    </row>
    <row r="53" spans="1:9" ht="15.75" customHeight="1" hidden="1">
      <c r="A53" s="88" t="s">
        <v>110</v>
      </c>
      <c r="B53" s="136"/>
      <c r="C53" s="21" t="s">
        <v>111</v>
      </c>
      <c r="D53" s="57"/>
      <c r="E53" s="57"/>
      <c r="F53" s="57"/>
      <c r="G53" s="57"/>
      <c r="H53" s="57"/>
      <c r="I53" s="57"/>
    </row>
    <row r="54" spans="1:9" ht="15" customHeight="1">
      <c r="A54" s="198" t="s">
        <v>112</v>
      </c>
      <c r="B54" s="136" t="s">
        <v>113</v>
      </c>
      <c r="C54" s="21"/>
      <c r="D54" s="58">
        <f aca="true" t="shared" si="8" ref="D54:I54">D55+D56</f>
        <v>17083.8</v>
      </c>
      <c r="E54" s="58">
        <f t="shared" si="8"/>
        <v>0</v>
      </c>
      <c r="F54" s="58">
        <f t="shared" si="8"/>
        <v>15752.4</v>
      </c>
      <c r="G54" s="58">
        <f t="shared" si="8"/>
        <v>0</v>
      </c>
      <c r="H54" s="58">
        <f t="shared" si="8"/>
        <v>3885.1</v>
      </c>
      <c r="I54" s="58">
        <f t="shared" si="8"/>
        <v>0</v>
      </c>
    </row>
    <row r="55" spans="1:9" ht="15.75" customHeight="1">
      <c r="A55" s="88" t="s">
        <v>114</v>
      </c>
      <c r="B55" s="21"/>
      <c r="C55" s="21" t="s">
        <v>115</v>
      </c>
      <c r="D55" s="57">
        <f>'Пр. 10'!I568+'Пр. 10'!I1089</f>
        <v>3843.8999999999996</v>
      </c>
      <c r="E55" s="57">
        <f>'Пр. 10'!J568+'Пр. 10'!J1089</f>
        <v>0</v>
      </c>
      <c r="F55" s="57">
        <f>'Пр. 10'!K568+'Пр. 10'!K1089</f>
        <v>3813.1</v>
      </c>
      <c r="G55" s="57">
        <f>'Пр. 10'!L568+'Пр. 10'!L1089</f>
        <v>0</v>
      </c>
      <c r="H55" s="57">
        <f>'Пр. 10'!M568+'Пр. 10'!M1089</f>
        <v>3885.1</v>
      </c>
      <c r="I55" s="57">
        <f>'Пр. 10'!N568+'Пр. 10'!N1089</f>
        <v>0</v>
      </c>
    </row>
    <row r="56" spans="1:9" ht="16.5" customHeight="1">
      <c r="A56" s="88" t="s">
        <v>116</v>
      </c>
      <c r="B56" s="21"/>
      <c r="C56" s="21" t="s">
        <v>117</v>
      </c>
      <c r="D56" s="57">
        <f>'Пр. 10'!I585</f>
        <v>13239.9</v>
      </c>
      <c r="E56" s="57">
        <f>'Пр. 10'!J585</f>
        <v>0</v>
      </c>
      <c r="F56" s="57">
        <f>'Пр. 10'!K585</f>
        <v>11939.3</v>
      </c>
      <c r="G56" s="57">
        <f>'Пр. 10'!L585</f>
        <v>0</v>
      </c>
      <c r="H56" s="57">
        <f>'Пр. 10'!M585</f>
        <v>0</v>
      </c>
      <c r="I56" s="57">
        <f>'Пр. 10'!N585</f>
        <v>0</v>
      </c>
    </row>
    <row r="57" spans="1:9" ht="16.5" customHeight="1">
      <c r="A57" s="198" t="s">
        <v>118</v>
      </c>
      <c r="B57" s="136" t="s">
        <v>119</v>
      </c>
      <c r="C57" s="21"/>
      <c r="D57" s="58">
        <f aca="true" t="shared" si="9" ref="D57:I57">D58</f>
        <v>277.5</v>
      </c>
      <c r="E57" s="58">
        <f t="shared" si="9"/>
        <v>0</v>
      </c>
      <c r="F57" s="58">
        <f t="shared" si="9"/>
        <v>277.5</v>
      </c>
      <c r="G57" s="58">
        <f t="shared" si="9"/>
        <v>0</v>
      </c>
      <c r="H57" s="58">
        <f t="shared" si="9"/>
        <v>277.5</v>
      </c>
      <c r="I57" s="58">
        <f t="shared" si="9"/>
        <v>0</v>
      </c>
    </row>
    <row r="58" spans="1:9" ht="18" customHeight="1">
      <c r="A58" s="89" t="s">
        <v>120</v>
      </c>
      <c r="B58" s="21"/>
      <c r="C58" s="21" t="s">
        <v>121</v>
      </c>
      <c r="D58" s="57">
        <f>'Пр. 10'!I700</f>
        <v>277.5</v>
      </c>
      <c r="E58" s="57">
        <f>'Пр. 10'!J700</f>
        <v>0</v>
      </c>
      <c r="F58" s="57">
        <f>'Пр. 10'!K700</f>
        <v>277.5</v>
      </c>
      <c r="G58" s="57">
        <f>'Пр. 10'!L700</f>
        <v>0</v>
      </c>
      <c r="H58" s="57">
        <f>'Пр. 10'!M700</f>
        <v>277.5</v>
      </c>
      <c r="I58" s="57">
        <f>'Пр. 10'!N700</f>
        <v>0</v>
      </c>
    </row>
    <row r="59" spans="1:9" ht="30" customHeight="1">
      <c r="A59" s="115" t="s">
        <v>122</v>
      </c>
      <c r="B59" s="136" t="s">
        <v>123</v>
      </c>
      <c r="C59" s="21"/>
      <c r="D59" s="58">
        <f aca="true" t="shared" si="10" ref="D59:I59">D60+D61</f>
        <v>222206.1</v>
      </c>
      <c r="E59" s="58">
        <f t="shared" si="10"/>
        <v>163284.9</v>
      </c>
      <c r="F59" s="58">
        <f t="shared" si="10"/>
        <v>226085.5</v>
      </c>
      <c r="G59" s="58">
        <f t="shared" si="10"/>
        <v>169046.4</v>
      </c>
      <c r="H59" s="58">
        <f t="shared" si="10"/>
        <v>231827.7</v>
      </c>
      <c r="I59" s="58">
        <f t="shared" si="10"/>
        <v>174788.6</v>
      </c>
    </row>
    <row r="60" spans="1:9" ht="30" customHeight="1">
      <c r="A60" s="89" t="s">
        <v>124</v>
      </c>
      <c r="B60" s="136"/>
      <c r="C60" s="21" t="s">
        <v>125</v>
      </c>
      <c r="D60" s="57">
        <f>'Пр. 10'!I708</f>
        <v>209824</v>
      </c>
      <c r="E60" s="57">
        <f>'Пр. 10'!J708</f>
        <v>163284.9</v>
      </c>
      <c r="F60" s="57">
        <f>'Пр. 10'!K708</f>
        <v>215585.5</v>
      </c>
      <c r="G60" s="57">
        <f>'Пр. 10'!L708</f>
        <v>169046.4</v>
      </c>
      <c r="H60" s="57">
        <f>'Пр. 10'!M708</f>
        <v>221327.7</v>
      </c>
      <c r="I60" s="57">
        <f>'Пр. 10'!N708</f>
        <v>174788.6</v>
      </c>
    </row>
    <row r="61" spans="1:9" ht="17.25" customHeight="1">
      <c r="A61" s="89" t="s">
        <v>126</v>
      </c>
      <c r="B61" s="21"/>
      <c r="C61" s="21" t="s">
        <v>127</v>
      </c>
      <c r="D61" s="57">
        <f>'Пр. 10'!I716</f>
        <v>12382.1</v>
      </c>
      <c r="E61" s="57">
        <f>'Пр. 10'!J716</f>
        <v>0</v>
      </c>
      <c r="F61" s="57">
        <f>'Пр. 10'!K716</f>
        <v>10500</v>
      </c>
      <c r="G61" s="57">
        <f>'Пр. 10'!L716</f>
        <v>0</v>
      </c>
      <c r="H61" s="57">
        <f>'Пр. 10'!M716</f>
        <v>10500</v>
      </c>
      <c r="I61" s="57">
        <f>'Пр. 10'!N716</f>
        <v>0</v>
      </c>
    </row>
    <row r="62" spans="1:9" ht="14.25" customHeight="1">
      <c r="A62" s="198" t="s">
        <v>915</v>
      </c>
      <c r="B62" s="198"/>
      <c r="C62" s="198"/>
      <c r="D62" s="58">
        <f aca="true" t="shared" si="11" ref="D62:I62">D59+D57+D54+D48+D46+D39+D32+D26+D22+D14+D37</f>
        <v>2538941.7</v>
      </c>
      <c r="E62" s="58">
        <f t="shared" si="11"/>
        <v>1466679.2000000002</v>
      </c>
      <c r="F62" s="58">
        <f t="shared" si="11"/>
        <v>2515948.4000000004</v>
      </c>
      <c r="G62" s="58">
        <f t="shared" si="11"/>
        <v>1526944.2999999998</v>
      </c>
      <c r="H62" s="58">
        <f t="shared" si="11"/>
        <v>2496835.9</v>
      </c>
      <c r="I62" s="58">
        <f t="shared" si="11"/>
        <v>1507521.1</v>
      </c>
    </row>
    <row r="63" spans="1:9" ht="15" customHeight="1">
      <c r="A63" s="69" t="s">
        <v>913</v>
      </c>
      <c r="B63" s="251"/>
      <c r="C63" s="251"/>
      <c r="D63" s="199"/>
      <c r="E63" s="199"/>
      <c r="F63" s="144">
        <f>'Пр. 10'!K1129</f>
        <v>26000</v>
      </c>
      <c r="G63" s="144">
        <f>'Пр. 10'!L1129</f>
        <v>0</v>
      </c>
      <c r="H63" s="144">
        <f>'Пр. 10'!M1129</f>
        <v>53000</v>
      </c>
      <c r="I63" s="144">
        <f>'Пр. 10'!N1129</f>
        <v>0</v>
      </c>
    </row>
    <row r="64" spans="1:9" ht="15" customHeight="1">
      <c r="A64" s="87" t="s">
        <v>914</v>
      </c>
      <c r="B64" s="252"/>
      <c r="C64" s="252"/>
      <c r="D64" s="250">
        <f>'Пр. 10'!I1130</f>
        <v>2538941.7</v>
      </c>
      <c r="E64" s="84">
        <f>'Пр. 10'!J1130</f>
        <v>1466679.2</v>
      </c>
      <c r="F64" s="250">
        <f>'Пр. 10'!K1130</f>
        <v>2541948.4</v>
      </c>
      <c r="G64" s="84">
        <f>'Пр. 10'!L1130</f>
        <v>1526944.3</v>
      </c>
      <c r="H64" s="250">
        <f>'Пр. 10'!M1130</f>
        <v>2549835.8999999994</v>
      </c>
      <c r="I64" s="84">
        <f>'Пр. 10'!N1130</f>
        <v>1507521.0999999999</v>
      </c>
    </row>
  </sheetData>
  <sheetProtection/>
  <mergeCells count="10">
    <mergeCell ref="B1:C1"/>
    <mergeCell ref="A3:C3"/>
    <mergeCell ref="B5:C5"/>
    <mergeCell ref="B11:C12"/>
    <mergeCell ref="A11:A13"/>
    <mergeCell ref="A8:I8"/>
    <mergeCell ref="D11:I11"/>
    <mergeCell ref="D12:E12"/>
    <mergeCell ref="F12:G12"/>
    <mergeCell ref="H12:I12"/>
  </mergeCells>
  <printOptions/>
  <pageMargins left="0.15748031496062992" right="0.11811023622047245" top="0.5511811023622047" bottom="0.35433070866141736" header="0.31496062992125984" footer="0.31496062992125984"/>
  <pageSetup fitToHeight="56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2020-11-26T09:00:36Z</dcterms:modified>
  <cp:category/>
  <cp:version/>
  <cp:contentType/>
  <cp:contentStatus/>
</cp:coreProperties>
</file>