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1032" windowWidth="19320" windowHeight="6600" tabRatio="845" activeTab="0"/>
  </bookViews>
  <sheets>
    <sheet name="Пр.1" sheetId="1" r:id="rId1"/>
    <sheet name="Пр.2" sheetId="2" r:id="rId2"/>
    <sheet name="Пр.3  " sheetId="3" r:id="rId3"/>
    <sheet name="Пр.8" sheetId="4" r:id="rId4"/>
    <sheet name="Пр.9" sheetId="5" r:id="rId5"/>
    <sheet name="Пр.10" sheetId="6" r:id="rId6"/>
    <sheet name="Пр.12" sheetId="7" r:id="rId7"/>
    <sheet name="Пр.14" sheetId="8" r:id="rId8"/>
    <sheet name="Пр.19" sheetId="9" r:id="rId9"/>
    <sheet name="Пр.29" sheetId="10" r:id="rId10"/>
  </sheets>
  <definedNames>
    <definedName name="_xlnm._FilterDatabase" localSheetId="5" hidden="1">'Пр.10'!$A$12:$E$747</definedName>
    <definedName name="_xlnm._FilterDatabase" localSheetId="6" hidden="1">'Пр.12'!$A$12:$F$885</definedName>
    <definedName name="_xlnm._FilterDatabase" localSheetId="2" hidden="1">'Пр.3  '!$A$10:$HI$107</definedName>
    <definedName name="_xlnm._FilterDatabase" localSheetId="4" hidden="1">'Пр.9'!$A$12:$E$863</definedName>
    <definedName name="_xlnm.Print_Titles" localSheetId="5">'Пр.10'!$12:$12</definedName>
    <definedName name="_xlnm.Print_Titles" localSheetId="6">'Пр.12'!$12:$12</definedName>
    <definedName name="_xlnm.Print_Titles" localSheetId="7">'Пр.14'!$12:$12</definedName>
    <definedName name="_xlnm.Print_Titles" localSheetId="8">'Пр.19'!$11:$11</definedName>
    <definedName name="_xlnm.Print_Titles" localSheetId="1">'Пр.2'!$10:$10</definedName>
    <definedName name="_xlnm.Print_Titles" localSheetId="2">'Пр.3  '!$10:$10</definedName>
    <definedName name="_xlnm.Print_Titles" localSheetId="3">'Пр.8'!$9:$10</definedName>
    <definedName name="_xlnm.Print_Titles" localSheetId="4">'Пр.9'!$12:$12</definedName>
    <definedName name="_xlnm.Print_Area" localSheetId="9">'Пр.29'!$A$1:$E$20</definedName>
  </definedNames>
  <calcPr fullCalcOnLoad="1"/>
</workbook>
</file>

<file path=xl/sharedStrings.xml><?xml version="1.0" encoding="utf-8"?>
<sst xmlns="http://schemas.openxmlformats.org/spreadsheetml/2006/main" count="8582" uniqueCount="1208">
  <si>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 на 2014-2020 годы"</t>
  </si>
  <si>
    <t>Муниципальная программа Волховского муниципального района "Стимулирование экономической активности в Волховском муниципальном районе на 2014-2020 годы"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</si>
  <si>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</si>
  <si>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</si>
  <si>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68 0 0000</t>
  </si>
  <si>
    <t>110</t>
  </si>
  <si>
    <t>04 0 0000</t>
  </si>
  <si>
    <t>05 0 0000</t>
  </si>
  <si>
    <t>06 0 0000</t>
  </si>
  <si>
    <t>08 0 0000</t>
  </si>
  <si>
    <t>09 0 0000</t>
  </si>
  <si>
    <t>10 0 0000</t>
  </si>
  <si>
    <t>11 0 0000</t>
  </si>
  <si>
    <t>12 0 0000</t>
  </si>
  <si>
    <t>13 0 0000</t>
  </si>
  <si>
    <t>05 1 0000</t>
  </si>
  <si>
    <t>05 2 0000</t>
  </si>
  <si>
    <t>05 3 0000</t>
  </si>
  <si>
    <t>05 4 0000</t>
  </si>
  <si>
    <t>04 2 0000</t>
  </si>
  <si>
    <t>04 3 0000</t>
  </si>
  <si>
    <t>04 4 0000</t>
  </si>
  <si>
    <t>06 1 0000</t>
  </si>
  <si>
    <t>Подпрограмма "Развитие дошкольного образования детей Волховского муниципального района" муниципальной программы "Современное образование в Волховском муниципальном районе на 2014 - 2020 годы"</t>
  </si>
  <si>
    <t>06 2 0000</t>
  </si>
  <si>
    <t>06 3 0000</t>
  </si>
  <si>
    <t>06 5 0000</t>
  </si>
  <si>
    <t>06 6 0000</t>
  </si>
  <si>
    <t>06 7 0000</t>
  </si>
  <si>
    <t>Подпрограмма "Развитие отраслей растениеводства Волховского муниципального района"  муниципальной программы "Развитие сельского хозяйства  Волховского муниципального  района на 2014-2020 годы"</t>
  </si>
  <si>
    <t>08 1 0000</t>
  </si>
  <si>
    <t>08 2 0000</t>
  </si>
  <si>
    <t>08 3 0000</t>
  </si>
  <si>
    <t>08 4 0000</t>
  </si>
  <si>
    <t>Подпрограмма "Развитие мер социальной поддержки отдельных категорий граждан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</t>
  </si>
  <si>
    <t>09 1 0000</t>
  </si>
  <si>
    <t>09 2 0000</t>
  </si>
  <si>
    <t>09 3 0000</t>
  </si>
  <si>
    <t>09 4 0000</t>
  </si>
  <si>
    <t>09 5 0000</t>
  </si>
  <si>
    <t>09 6 0000</t>
  </si>
  <si>
    <t>10 1 0000</t>
  </si>
  <si>
    <t>10 2 0000</t>
  </si>
  <si>
    <t>10 3 0000</t>
  </si>
  <si>
    <t>10 4 0000</t>
  </si>
  <si>
    <t>11 1 0000</t>
  </si>
  <si>
    <t>12 1 0000</t>
  </si>
  <si>
    <t>12 2 0000</t>
  </si>
  <si>
    <t>13 2 0000</t>
  </si>
  <si>
    <t>13 3 0000</t>
  </si>
  <si>
    <t>13 4 0000</t>
  </si>
  <si>
    <t>13 5 0000</t>
  </si>
  <si>
    <t>13 6 0000</t>
  </si>
  <si>
    <t>13 7 0000</t>
  </si>
  <si>
    <t>Подпрограмма "Развитие системы защиты прав потребителей в Волховском муниципальном районе" муниципальной программы "Устойчивое общественное развитие в Волховском муниципальном районе"</t>
  </si>
  <si>
    <t>Подпрограмма "Профилактика асоциального поведения в молодежной среде Волховского муниципального района" муниципальной программы "Устойчивое общественное развитие в Волховском муниципальном районе"</t>
  </si>
  <si>
    <t>Всего расходов</t>
  </si>
  <si>
    <t>0801</t>
  </si>
  <si>
    <t>Культура</t>
  </si>
  <si>
    <t>02 5 0000</t>
  </si>
  <si>
    <t>02 5 7139</t>
  </si>
  <si>
    <t xml:space="preserve">Иные межбюджетные трансферты </t>
  </si>
  <si>
    <t>0702</t>
  </si>
  <si>
    <t>Общее образование</t>
  </si>
  <si>
    <t>1101</t>
  </si>
  <si>
    <t>Физическая культура</t>
  </si>
  <si>
    <t>06 1 0017</t>
  </si>
  <si>
    <t>06 1 7135</t>
  </si>
  <si>
    <t>06 1 7136</t>
  </si>
  <si>
    <t>115</t>
  </si>
  <si>
    <t>119</t>
  </si>
  <si>
    <t>06 2 0017</t>
  </si>
  <si>
    <t>06 2 7153</t>
  </si>
  <si>
    <t>06 2 7144</t>
  </si>
  <si>
    <t>Развитие разнообразных форм отдыха и занятости детей и подростков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"Современное образование в Волховском муниципальном районе на 2014 - 2020 годы"</t>
  </si>
  <si>
    <t>Иные межбюджетные трансферты</t>
  </si>
  <si>
    <t>01 2 6001</t>
  </si>
  <si>
    <t>01 4 6002</t>
  </si>
  <si>
    <t>0501</t>
  </si>
  <si>
    <t>Жилищное хозяйство</t>
  </si>
  <si>
    <t>02 3 9603</t>
  </si>
  <si>
    <t>04 2 0016</t>
  </si>
  <si>
    <t>117</t>
  </si>
  <si>
    <t>04 3 1001</t>
  </si>
  <si>
    <t>04 3 0017</t>
  </si>
  <si>
    <t>04 4 0401</t>
  </si>
  <si>
    <t>Развитие системы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</si>
  <si>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</si>
  <si>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</si>
  <si>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</si>
  <si>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Обеспечение деятельности руководителя контрольно-счетной палаты муниципального образования и его заместителей</t>
  </si>
  <si>
    <t>Укрепление материально-технической базы учреждений дополнительного образования в рамках подпрограммы "Развитие дополнительного образования в Волховском муниципальном районе" муниципальной программы  "Современное образование в Волховском муниципальном районе на 2014 - 2020 годы"</t>
  </si>
  <si>
    <t>08 1 0601</t>
  </si>
  <si>
    <t>810</t>
  </si>
  <si>
    <t>0405</t>
  </si>
  <si>
    <t>Сельское хозяйство и рыболовство</t>
  </si>
  <si>
    <t>08 2 0602</t>
  </si>
  <si>
    <t>08 3 7103</t>
  </si>
  <si>
    <t>08 4 0603</t>
  </si>
  <si>
    <t>08 4 0604</t>
  </si>
  <si>
    <t>0412</t>
  </si>
  <si>
    <t>Другие вопросы в области национальной экономики</t>
  </si>
  <si>
    <t>0408</t>
  </si>
  <si>
    <t>09 1 5250</t>
  </si>
  <si>
    <t>09 1 7113</t>
  </si>
  <si>
    <t>09 1 7115</t>
  </si>
  <si>
    <t>09 1 7107</t>
  </si>
  <si>
    <t>09 1 7116</t>
  </si>
  <si>
    <t>09 1 7118</t>
  </si>
  <si>
    <t>09 1 7109</t>
  </si>
  <si>
    <t>09 1 7117</t>
  </si>
  <si>
    <t>09 1 7143</t>
  </si>
  <si>
    <t>09 1 7145</t>
  </si>
  <si>
    <t>109</t>
  </si>
  <si>
    <t>1002</t>
  </si>
  <si>
    <t>Социальное обслуживание населения</t>
  </si>
  <si>
    <t>09 2 7120</t>
  </si>
  <si>
    <t>04 4 1003</t>
  </si>
  <si>
    <t>04 4 1004</t>
  </si>
  <si>
    <t>05 2 1005</t>
  </si>
  <si>
    <t>05 4 6009</t>
  </si>
  <si>
    <t>06 1 1006</t>
  </si>
  <si>
    <t>06 2 1007</t>
  </si>
  <si>
    <t>06 2 1008</t>
  </si>
  <si>
    <t>06 2 1009</t>
  </si>
  <si>
    <t>06 3 1010</t>
  </si>
  <si>
    <t>06 3 1011</t>
  </si>
  <si>
    <t>06 5 1012</t>
  </si>
  <si>
    <t>06 6 1013</t>
  </si>
  <si>
    <t>06 6 1014</t>
  </si>
  <si>
    <t>06 6 1015</t>
  </si>
  <si>
    <t>06 7 1016</t>
  </si>
  <si>
    <t>08 3 1019</t>
  </si>
  <si>
    <t>На меры социальной поддержки по предоставлению единовременной выплаты лицам, состоящим в браке 50, 60 ,70 и 75 лет, в рамках подпрограммы "Развитие мер социальной поддержки отдельных категорий граждан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</t>
  </si>
  <si>
    <t>09 1 0605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</si>
  <si>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</si>
  <si>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</si>
  <si>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Пенсионное обеспечение</t>
  </si>
  <si>
    <t>09 1 0302</t>
  </si>
  <si>
    <t xml:space="preserve">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 в рамках подпрограммы "Совершенствование социальной поддержки семьи и детей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</t>
  </si>
  <si>
    <t xml:space="preserve">На обеспечение бесплатного проезда детей-сирот и детей, оставшихся без попечения родителей, обучающихся в 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 в рамках подпрограммы "Совершенствование социальной поддержки семьи и детей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</t>
  </si>
  <si>
    <t>09 3 1020</t>
  </si>
  <si>
    <t>09 3 1021</t>
  </si>
  <si>
    <t>09 5 1022</t>
  </si>
  <si>
    <t>09 5 1023</t>
  </si>
  <si>
    <t>09 5 1024</t>
  </si>
  <si>
    <t>09 5 1026</t>
  </si>
  <si>
    <t>67 4 0000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</si>
  <si>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</si>
  <si>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</si>
  <si>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67 3 0015</t>
  </si>
  <si>
    <t>0113</t>
  </si>
  <si>
    <t>67 3 0014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</si>
  <si>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</si>
  <si>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</si>
  <si>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</si>
  <si>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</si>
  <si>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</si>
  <si>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</si>
  <si>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</si>
  <si>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</si>
  <si>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</si>
  <si>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</si>
  <si>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</si>
  <si>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Обеспечение деятельности органов местного самоуправления Волховского муниципального района</t>
  </si>
  <si>
    <t>Сумма
(тысяч рублей)</t>
  </si>
  <si>
    <t>КФСР</t>
  </si>
  <si>
    <t>КВР</t>
  </si>
  <si>
    <t>КЦСР</t>
  </si>
  <si>
    <t>Наименование</t>
  </si>
  <si>
    <t>решением Совета депутатов</t>
  </si>
  <si>
    <t>УТВЕРЖДЕНО</t>
  </si>
  <si>
    <t>1006</t>
  </si>
  <si>
    <t>Другие вопросы в области социальной политики</t>
  </si>
  <si>
    <t>0709</t>
  </si>
  <si>
    <t>Другие вопросы в области образования</t>
  </si>
  <si>
    <t>67 4 0014</t>
  </si>
  <si>
    <t/>
  </si>
  <si>
    <t>111</t>
  </si>
  <si>
    <t>Дошкольное образование</t>
  </si>
  <si>
    <t>0701</t>
  </si>
  <si>
    <t>112</t>
  </si>
  <si>
    <t>Охрана семьи и детства</t>
  </si>
  <si>
    <t>1004</t>
  </si>
  <si>
    <t>01 0 0000</t>
  </si>
  <si>
    <t>540</t>
  </si>
  <si>
    <t>0502</t>
  </si>
  <si>
    <t>Коммунальное хозяйство</t>
  </si>
  <si>
    <t>01 2 0000</t>
  </si>
  <si>
    <t>01 4 0000</t>
  </si>
  <si>
    <t>11 1 1037</t>
  </si>
  <si>
    <t>11 1 1038</t>
  </si>
  <si>
    <t>12 1 7134</t>
  </si>
  <si>
    <t>12 1 7133</t>
  </si>
  <si>
    <t>12 2 1039</t>
  </si>
  <si>
    <t>0309</t>
  </si>
  <si>
    <t>12 2 1040</t>
  </si>
  <si>
    <t>Защита населения и территорий от чрезвычайной ситуации природного и техногенного характера, гражданская оборона</t>
  </si>
  <si>
    <t>Расходы на вывоз и уничтожение  взрывоопасных предметов времён Великой отечественной войны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района"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</si>
  <si>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</si>
  <si>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02 0 0000</t>
  </si>
  <si>
    <t>02 4 0000</t>
  </si>
  <si>
    <t>1003</t>
  </si>
  <si>
    <t>Социальное обеспечение населения</t>
  </si>
  <si>
    <t>02 4 7142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</si>
  <si>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</si>
  <si>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Волховского муниципального района "Развитие культуры в Волховском муниципальном районе 2014-2016 годы"</t>
  </si>
  <si>
    <t>Муниципальная программа Волховского муниципального района "Развитие физической культуры и спорта в Волховском муниципальном районе на 2014 – 2018 годы"</t>
  </si>
  <si>
    <t>Муниципальная программа Волховского муниципального района "Современное образование в Волховском муниципальном районе на 2014-2020 годы"</t>
  </si>
  <si>
    <t>Муниципальная программа Волховского муниципального района "Развитие сельского хозяйства  Волховского муниципального  района на 2014-2020 годы"</t>
  </si>
  <si>
    <t>12 3 0000</t>
  </si>
  <si>
    <t>12 3 1045</t>
  </si>
  <si>
    <t>12 3 1046</t>
  </si>
  <si>
    <t>12 3 1047</t>
  </si>
  <si>
    <t>12 3 1048</t>
  </si>
  <si>
    <t>13 2 1049</t>
  </si>
  <si>
    <t>13 3 1050</t>
  </si>
  <si>
    <t>13 3 1051</t>
  </si>
  <si>
    <t>13 3 1052</t>
  </si>
  <si>
    <t>13 3 1053</t>
  </si>
  <si>
    <t>Поддержка молодых семей и пропаганда семейных ценностей в рамках подпрограммы  "Молодежь Волховского муниципального района" муниципальной программы "Устойчивое общественное развитие в Волховском муниципальном районе"</t>
  </si>
  <si>
    <t>13 3 1054</t>
  </si>
  <si>
    <t>0707</t>
  </si>
  <si>
    <t>Молодежная политика и оздоровление детей</t>
  </si>
  <si>
    <t>Профилактика правонарушений и рискованного поведения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"Устойчивое общественное развитие в Волховском муниципальном районе"</t>
  </si>
  <si>
    <t>Социализация молодежи, находящейся в трудной жизненной ситуации в рамках подпрограммы    "Профилактика асоциального поведения в молодежной среде Волховского муниципального района" муниципальной программы "Устойчивое общественное развитие в Волховском муниципальном районе"</t>
  </si>
  <si>
    <t>13 4 1055</t>
  </si>
  <si>
    <t>13 4 1056</t>
  </si>
  <si>
    <t>13 4 1057</t>
  </si>
  <si>
    <t>13 4 1058</t>
  </si>
  <si>
    <t>13 4 1059</t>
  </si>
  <si>
    <t>13 4 1060</t>
  </si>
  <si>
    <t>13 5 1061</t>
  </si>
  <si>
    <t>13 5 1062</t>
  </si>
  <si>
    <t>630</t>
  </si>
  <si>
    <t>Субсидии некоммерческим организациям (за исключением государственных (муниципальных) учреждений)</t>
  </si>
  <si>
    <t>68 9 7101</t>
  </si>
  <si>
    <t>68 9 0000</t>
  </si>
  <si>
    <t>68 9 0016</t>
  </si>
  <si>
    <t>68 9 1066</t>
  </si>
  <si>
    <t>0111</t>
  </si>
  <si>
    <t>68 9 1067</t>
  </si>
  <si>
    <t>Непрограммные расходы</t>
  </si>
  <si>
    <t>68 9 1068</t>
  </si>
  <si>
    <t>68 9 1069</t>
  </si>
  <si>
    <t>1001</t>
  </si>
  <si>
    <t>06 2 0402</t>
  </si>
  <si>
    <t>06 3 0017</t>
  </si>
  <si>
    <t>06 3 0401</t>
  </si>
  <si>
    <t>09 3 7130</t>
  </si>
  <si>
    <t>09 3 7131</t>
  </si>
  <si>
    <t>09 3 7146</t>
  </si>
  <si>
    <t>09 3 7148</t>
  </si>
  <si>
    <t>09 3 7149</t>
  </si>
  <si>
    <t>09 3 7150</t>
  </si>
  <si>
    <t>09 3 7147</t>
  </si>
  <si>
    <t>09 4 7132</t>
  </si>
  <si>
    <t>09 4 7138</t>
  </si>
  <si>
    <t>04 3 1002</t>
  </si>
  <si>
    <t>114</t>
  </si>
  <si>
    <t>118</t>
  </si>
  <si>
    <t>120</t>
  </si>
  <si>
    <t>Комитет по образованию Волховского муниципального района</t>
  </si>
  <si>
    <t>Совет депутатов Волховского муниципального района</t>
  </si>
  <si>
    <t>0500</t>
  </si>
  <si>
    <t>Жилищно-коммунальное хозяйство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</si>
  <si>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</si>
  <si>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</si>
  <si>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</si>
  <si>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</si>
  <si>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</si>
  <si>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</si>
  <si>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</si>
  <si>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</si>
  <si>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</si>
  <si>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</si>
  <si>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0700</t>
  </si>
  <si>
    <t>0800</t>
  </si>
  <si>
    <t>1100</t>
  </si>
  <si>
    <t>1400</t>
  </si>
  <si>
    <t>1401</t>
  </si>
  <si>
    <t>Образование</t>
  </si>
  <si>
    <t>Культура, кинематография</t>
  </si>
  <si>
    <t>Физическая культура и спорт</t>
  </si>
  <si>
    <t>09 6 1027</t>
  </si>
  <si>
    <t>09 6 1028</t>
  </si>
  <si>
    <t xml:space="preserve">Содействие в продвижении продукции (работ, услуг) субъектов малого и среднего предпринимательства на товарные рынки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"Стимулирование экономической активности в Волховском муниципальном районе на 2014-2020 годы" </t>
  </si>
  <si>
    <t>10 2 0607</t>
  </si>
  <si>
    <t>10 2 1030</t>
  </si>
  <si>
    <t>10 2 1031</t>
  </si>
  <si>
    <t>10 3 1032</t>
  </si>
  <si>
    <t xml:space="preserve">Продвижение туристских возможностей Волховского района на внутреннем и международном рынках в рамках подпрограммы "Развитие внутреннего и въездного туризма в Волховском муниципальном районе" муниципальной программы "Стимулирование экономической активности в Волховском муниципальном районе на 2014-2020 годы" </t>
  </si>
  <si>
    <t>10 4 1034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</si>
  <si>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района"</t>
  </si>
  <si>
    <t>12 2 1042</t>
  </si>
  <si>
    <t>12 2 1041</t>
  </si>
  <si>
    <t>12 2 1043</t>
  </si>
  <si>
    <t>12 2 1044</t>
  </si>
  <si>
    <t>Волховского муниципального района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</si>
  <si>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</si>
  <si>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</si>
  <si>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</si>
  <si>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</si>
  <si>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</si>
  <si>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</si>
  <si>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</si>
  <si>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</si>
  <si>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</si>
  <si>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</si>
  <si>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</si>
  <si>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</si>
  <si>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</si>
  <si>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</si>
  <si>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</si>
  <si>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</si>
  <si>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</si>
  <si>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</si>
  <si>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</si>
  <si>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</si>
  <si>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</si>
  <si>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</si>
  <si>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</si>
  <si>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</si>
  <si>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</si>
  <si>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</si>
  <si>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</si>
  <si>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</si>
  <si>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</si>
  <si>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</si>
  <si>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</si>
  <si>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</si>
  <si>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</si>
  <si>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</si>
  <si>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</si>
  <si>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</si>
  <si>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</si>
  <si>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</si>
  <si>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</si>
  <si>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</si>
  <si>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>2 00 00 000 00 0000 000</t>
  </si>
  <si>
    <t>БЕЗВОЗМЕЗДНЫЕ ПОСТУПЛЕНИЯ</t>
  </si>
  <si>
    <t xml:space="preserve">ВСЕГО ДОХОДОВ </t>
  </si>
  <si>
    <t>Муниципальное казенное учреждение "Транспортно-хозяйственная эксплуатационная служба"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</si>
  <si>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</si>
  <si>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</si>
  <si>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ВСЕГО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</si>
  <si>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</si>
  <si>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</si>
  <si>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</si>
  <si>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2 02 01001 05 0000 151</t>
  </si>
  <si>
    <t>Дотации бюджетам муниципальных районов на выравнивание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</si>
  <si>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</si>
  <si>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</si>
  <si>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</si>
  <si>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</si>
  <si>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2 02 03001 05 0000 151</t>
  </si>
  <si>
    <t>на оплату жилищно-коммунальных услуг отдельным категориям граждан</t>
  </si>
  <si>
    <t>2 02 03003 05 0000 151</t>
  </si>
  <si>
    <t>на государственную регистрацию актов гражданского состояния</t>
  </si>
  <si>
    <t>- за счет средств областного бюджета</t>
  </si>
  <si>
    <t xml:space="preserve"> 2 02 03024 05 0000 151</t>
  </si>
  <si>
    <t>на выполнение передаваемых полномочий субъектов Российской Федерации, в том числе</t>
  </si>
  <si>
    <t>- в сфере архивного дела</t>
  </si>
  <si>
    <t>- в сфере профилактики безнадзорности и правонарушений несовершеннолетних</t>
  </si>
  <si>
    <t>-  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</t>
  </si>
  <si>
    <t>- на предоставление социального обслуживания населения</t>
  </si>
  <si>
    <t>- на организацию социальной помощи и социальной защиты населения</t>
  </si>
  <si>
    <t>- на  предоставление государственной социальной помощи в форме единовременной денежной выплаты или натуральной помощи</t>
  </si>
  <si>
    <t>- на выплаты социального пособия на погребение</t>
  </si>
  <si>
    <t>- на меры социальной поддержки по предоставлению единовременной выплаты лицам состоящим в браке 50, 60 ,70 и 75 лет</t>
  </si>
  <si>
    <t>- на меры социальной поддержки лицам, которым присвоено звание "Ветеран труда Ленинградской области"</t>
  </si>
  <si>
    <t>-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</si>
  <si>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- в сфере административных правоотношений</t>
  </si>
  <si>
    <t>- на передачу полномочий в сфере жилищных отношений</t>
  </si>
  <si>
    <t>- на организацию опеки и попечительства ОБ</t>
  </si>
  <si>
    <t>- на меры социальной поддержки по оплате за найм, техническое обслуживание и отопление жилья, закрепленного за детьми сиротами</t>
  </si>
  <si>
    <t>- на обеспечение бесплатного проезда детей-сирот и детей, оставшихся без попечения родителей, обучающихся в образовательных муниципальных учреждениях</t>
  </si>
  <si>
    <t>- на осуществление отдельных государственных полномочий Ленинградской области по поддержке сельскохозяйственного производства</t>
  </si>
  <si>
    <t>-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</si>
  <si>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- на питание обучающихся в общеобразовательных учреждениях</t>
  </si>
  <si>
    <t>- на меры социальной поддержки многодетных семей по предоставлению материнского капитала на третьего ребенка и последующих детей</t>
  </si>
  <si>
    <t>- по расчету и предоставлению дотаций бюджетам поселений</t>
  </si>
  <si>
    <t>- по подготовке граждан, желающих принять на воспитание в свою семью ребенка, оставшегося без попечения родителей</t>
  </si>
  <si>
    <t>- на обеспечение текущего ремонта жилых помещений, находящихся в собственности у детей-сирот и детей, оставшихся без попечения родителей,  предоставленных им по договору социального найма</t>
  </si>
  <si>
    <t>13 6 1063</t>
  </si>
  <si>
    <t>13 6 1064</t>
  </si>
  <si>
    <t>13 6 1065</t>
  </si>
  <si>
    <t>67 3 7151</t>
  </si>
  <si>
    <t>67 3 7101</t>
  </si>
  <si>
    <t>67 3 7102</t>
  </si>
  <si>
    <t>код</t>
  </si>
  <si>
    <t>раздела</t>
  </si>
  <si>
    <t>подраздела</t>
  </si>
  <si>
    <t xml:space="preserve">Жилищно- коммунальное хозяйство </t>
  </si>
  <si>
    <t xml:space="preserve">Образование </t>
  </si>
  <si>
    <t>Культура и кинематография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</si>
  <si>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</si>
  <si>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</si>
  <si>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"Обеспечение качественным жильем граждан на территории Волховского муниципального района" на 2014-2016 годы</t>
  </si>
  <si>
    <t>02 2 0000</t>
  </si>
  <si>
    <t>02 2 0301</t>
  </si>
  <si>
    <t xml:space="preserve">Непрограммные расходы органов местного самоуправления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</si>
  <si>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органов местного самоуправления</t>
  </si>
  <si>
    <t xml:space="preserve">Ежегодный членский взнос в совет муниципальных образований в рамках непрограммных расходов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</si>
  <si>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</si>
  <si>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</si>
  <si>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68 9 1070</t>
  </si>
  <si>
    <t>68 9 6013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</si>
  <si>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</t>
  </si>
  <si>
    <t xml:space="preserve">Прочие общегосударственные расходы   в рамках непрограммных расходов органов местного самоуправления </t>
  </si>
  <si>
    <t xml:space="preserve">Дотация на выравнивание бюджетной обеспеченности в рамках непрограммных расходов органов местного самоуправления </t>
  </si>
  <si>
    <t xml:space="preserve">Содержание имущества казны  в рамках непрограммных расходов органов местного самоуправления </t>
  </si>
  <si>
    <t>Резервный фонд администрации Волховского муниципального района в рамках непрограммных расходов органов местного самоуправления</t>
  </si>
  <si>
    <t>Резервные фонды местных администраций</t>
  </si>
  <si>
    <t>Муниципальная программа Волховского муниципального района "Развитие культуры в Волховском муниципальном районе на 2014-2016 годы"</t>
  </si>
  <si>
    <t>Подпрограмма "Обеспечение доступа жителей Волховского муниципального  района к культурным ценностям" муниципальной программы "Развитие культуры в Волховском муниципальном районе на 2014-2016 годы"</t>
  </si>
  <si>
    <t>Расходы на обеспечение деятельности муниципальных казенных учреждений в рамках подпрограммы "Обеспечение доступа жителей Волховского муниципального  района к культурным ценностям" муниципальной программы Волховского муниципального района "Развитие культуры в Волховском муниципальном районе на 2014-2016 годы"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</si>
  <si>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"Развитие культуры в Волховском муниципальном районе на 2014-2016 годы"</t>
  </si>
  <si>
    <t>Предоставление муниципальным бюджетным учреждениям субсидий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</si>
  <si>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113</t>
  </si>
  <si>
    <t>Муниципальная программа Волховского муниципального района "Устойчивое общественное развитие в Волховском муниципальном районе на 2014 - 2016 годы"</t>
  </si>
  <si>
    <t>Итого дотации</t>
  </si>
  <si>
    <t>Наименование раздела и подраздела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</si>
  <si>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</si>
  <si>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</si>
  <si>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Муниципальная программа Волховского муниципального района "Безопасность Волховского муниципального района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</si>
  <si>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Волховском муниципальном районе" муниципальной программы "Безопасность Волховского муниципального района  на 2014-2018 годы"</t>
  </si>
  <si>
    <t>Муниципальная программа Волховского муниципального района "Безопасность Волховского муниципального района  на 2014-2018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</si>
  <si>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</si>
  <si>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Расходы на вывоз и уничтожение  взрывоопасных предметов времён Великой отечественной войны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</si>
  <si>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Оплата услуг за доставку и отправку документов через структуры специальной связи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</si>
  <si>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Обеспечение безопасности людей на водных объектах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</si>
  <si>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Муниципальная программа Волховского муниципального района "Безопасность Волховского муниципального района  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</si>
  <si>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"Обеспечение правопорядка и профилактика правонарушений в Волховском муниципальном районе" муниципальной программы "Безопасность Волховского муниципального района  на 2014-2018 годы"</t>
  </si>
  <si>
    <t>Подпрограмма "Переселение граждан из аварийного жилищного фонда на территории Волховского муниципального района"муниципальной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</si>
  <si>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</si>
  <si>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Исполнение органами местного самоуправления отдельных государственных полномочий Ленинградской области в сфере жилищных отношений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</si>
  <si>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</si>
  <si>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Обеспечение жильем сирот и детей, оставшихся без попечения родителей,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</si>
  <si>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 Волховского муниципального района "Развитие культуры в Волховском муниципальном районе на 2014-2016 годы"</t>
  </si>
  <si>
    <t>Подпрограмма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района"Развитие культуры в Волховском муниципальном районе на 2014-2016 годы"</t>
  </si>
  <si>
    <t>Осуществление мероприятий по проведению ремонтных работ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 Волховского муниципального района "Развитие культуры в Волховском муниципальном районе на 2014-2016 годы"</t>
  </si>
  <si>
    <t>Подпрограмма "Развитие физической культуры и массового спорта в  Волховском муниципальном районе"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</si>
  <si>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Подпрограмма "Развитие объектов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</si>
  <si>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Подпрограмма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</si>
  <si>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Предоставление муниципальным бюджетным учреждениям субсидий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</si>
  <si>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Укрепление материально-технической базы учреждений дошкольного образования в рамках подпрограммы "Развитие дошкольного образования детей Волховского муниципального района" муниципальной программы  Волховского муниципального района "Современное образование в Волховском муниципальном районе на 2014-2020 годы"</t>
  </si>
  <si>
    <t>Реализация программ дошкольного образования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</si>
  <si>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Выплата компенсации части родительской платы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</si>
  <si>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</si>
  <si>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Предоставление муниципальным бюджетным учреждениям субсидий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</si>
  <si>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Проектирование, строительство и реконструкция объектов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</si>
  <si>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Обновление содержания общего образования, создание современной образовательной среды и развитие сети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</si>
  <si>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Укрепление материально-технической базы общеобразовательных учреждений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2014-2020 годы"</t>
  </si>
  <si>
    <t>Развитие воспитательного потенциала системы общего образования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Волховского муниципального района "Современное образование в Волховском муниципальном районе на 2014-2020 годы"</t>
  </si>
  <si>
    <t>Питание обучающихся в общеобразовательных учреждениях, расположенных на территории Ленинградской области,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</si>
  <si>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Реализация программ начального общего, основного общего, среднего общего образования в общеобразовательных организациях 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</si>
  <si>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</si>
  <si>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Предоставление муниципальным бюджетным учреждениям субсидий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</si>
  <si>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Осуществление мероприятий по проведению ремонтных работ 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</si>
  <si>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Укрепление материально-технической базы учреждений дополнительного образования в рамках подпрограммы "Развитие дополнительного образования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2014-2020 годы"</t>
  </si>
  <si>
    <t>Подпрограмма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</si>
  <si>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Развитие кадрового потенциала системы дошкольного, общего и дополнительного образования в рамках подпрограммы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</si>
  <si>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</si>
  <si>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Организация работы оздоровительных лагерей с дневным (круглосуточным) пребыванием на базе образовательных учреждений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</si>
  <si>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Развитие разнообразных форм отдыха и занятости детей и подростков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</si>
  <si>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Организация занятости подростков и молодежи в каникулярное время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</si>
  <si>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</si>
  <si>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отраслей животноводства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</si>
  <si>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Развитие племенного животноводства в рамках подпрограммы "Развитие отраслей животноводства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</si>
  <si>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Осуществление отдельных государственных полномочий Ленинградской области по поддержке сельскохозяйственного производства в рамках подпрограммы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</si>
  <si>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Проведение конкурсов профмастерства, организация и проведение выставочных, праздничных мероприятий в рамках подпрограммы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</si>
  <si>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Подпрограмма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</si>
  <si>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Поддержка развития садоводческих, огороднических и дачных некоммерческих объединений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</si>
  <si>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Подпрограмма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</si>
  <si>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оплату жилищно-коммунальных услуг отдельным категориям граждан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</si>
  <si>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гражданам субсидий на оплату жилого помещения и коммунальных услуг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</si>
  <si>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области,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</si>
  <si>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государственной социальной помощи в форме единовременной денежной выплаты или натуральной помощи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</si>
  <si>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выплату социального пособия и возмещение расходов на погребение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</si>
  <si>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по предоставлению единовременной выплаты лицам, состоящим в браке 50, 60 ,70 и 75 лет,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</si>
  <si>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вознаграждение, причитающиеся приемному родителю, 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</si>
  <si>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подготовку граждан, желающих принять на воспитание в свою семью ребенка, оставшегося без попечения родителей,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</si>
  <si>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</si>
  <si>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Доплата к пенсиям муниципальных служащих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</si>
  <si>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"Модернизация и развитие социального обслуживания населения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</si>
  <si>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Предоставление социального обслуживания населения в рамках подпрограммы "Модернизация и развитие социального обслуживания населения Волховского муниципального района 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</si>
  <si>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</si>
  <si>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многодетных семей по предоставлению материнского капитала на третьего ребенка и последующих детей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</si>
  <si>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ежемесячной денежной выплаты семьям в случае рождения третьего ребенка и последующих детей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</si>
  <si>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</si>
  <si>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</si>
  <si>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Развитие системы социального обслуживания несовершеннолетних и семей с детьми, находящихся в трудной жизненной ситуации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</si>
  <si>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Улучшение качества жизни детей-инвалидов и детей с ограниченными возможностями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</si>
  <si>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</si>
  <si>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организацию социальной помощи и социальной защиты населения в рамках подпрограммы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</si>
  <si>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</si>
  <si>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Меры по укреплению здоровья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</si>
  <si>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Основы деятельности по укреплению социальной защищенности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</si>
  <si>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Кадровое обеспечение деятельности по работе с пожилыми гражданами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</si>
  <si>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</si>
  <si>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 xml:space="preserve">Совершенствование организационных механизмов развития системы реабилитации и социальной интеграции инвалидов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</si>
  <si>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Подпрограмма "Развитие рынка труда и содействие занятости населения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</si>
  <si>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 xml:space="preserve">Подпрограмма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 </t>
  </si>
  <si>
    <t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</si>
  <si>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Содействие в продвижении продукции (работ, услуг) субъектов малого и среднего предпринимательства на товарные рынки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</si>
  <si>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"Развитие международных связей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</si>
  <si>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</si>
  <si>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Продвижение туристских возможностей Волховского района на внутреннем и международном рынках в рамках подпрограммы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</si>
  <si>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"Обеспечение правопорядка и профилактика правонарушений в Волховском муниципальном районе" муниципальной программы  Волховского муниципального района "Безопасность Волховского муниципального района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</si>
  <si>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"Обеспечение правопорядка и профилактика правонарушений в Волховском муниципальном районе" муниципальной программы  Волховского муниципального района "Безопасность Волховского муниципального района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</si>
  <si>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Волховском муниципальном районе" муниципальной программы  Волховского муниципального района "Безопасность Волховского муниципального района на 2014-2018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</si>
  <si>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</si>
  <si>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Проведение учебных мероприятий по мобилизационной подготовке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</si>
  <si>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Подготовка руководящего состава ГО, КЧС и ОПБ администрации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</si>
  <si>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Оплата услуг за доставку и отправку документов через структуры специальной связи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</si>
  <si>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Обеспечение безопасности людей на водных объектах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</si>
  <si>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Иные межбюджетные трансферты на подготовку и выполнение тушения лесных и торфяных пожаров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</si>
  <si>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Подпрограмма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</si>
  <si>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Обеспечение учреждений дошкольного, общего и дополнительного образования комплектами учебно-методических материалов, программ, печатных и электронных пособий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</si>
  <si>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Организация работы ЮИД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</si>
  <si>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Подпрограмма "Развитие системы защиты прав потребителей в Волховском муниципальном районе"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</si>
  <si>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Обеспечение деятельности информационно-консультационного центра для потребителей в рамках подпрограммы "Развитие системы защиты прав потребителей в Волховском муниципальном районе"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</si>
  <si>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Подпрограмма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</si>
  <si>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Проведение пресс-мероприятий для журналистов средств массовой информации (круглых столов, пресс-конференций, семинаров, встреч)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</si>
  <si>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Информационная поддержка работы блога главы администрации Волховского муниципального района на сайте ИА "Леноблинформ"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</si>
  <si>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Организация выпуска и распространения информационной и имиджевой продукции о Волховском районе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</si>
  <si>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Подпрограмма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</si>
  <si>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Участие в молодежных форумах и молодежных массовых мероприятиях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</si>
  <si>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Содействие трудовой адаптации и занятости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</si>
  <si>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Поддержка молодых семей и пропаганда семейных ценностей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</si>
  <si>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Реализация комплекса мер по информационному, научно-методическому обеспечению молодежной политики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</si>
  <si>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Реализация мер по созданию условий и возможностей для успешной социализации и самореализации молодежи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</si>
  <si>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"Патриотическое воспитание молодежи Волховского муниципального района на 2014-2016 годы"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</si>
  <si>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Сохранение исторической памяти в рамках подпрограммы   "Патриотическое воспитание молодежи Волховского муниципального района на 2014-2016 годы" 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</si>
  <si>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Гражданско-патриотическое и духовно-нравственное воспитание молодежи в рамках подпрограммы   "Патриотическое воспитание молодежи Волховского муниципального района на 2014-2016 годы" 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</si>
  <si>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</si>
  <si>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Профилактика правонарушений и рискованного поведения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</si>
  <si>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Социализация молодежи, находящейся в трудной жизненной ситуации в рамках подпрограммы   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</si>
  <si>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Формирование культуры межэтнических и межконфессиональных отношений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</si>
  <si>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Иные межбюджетные трансферты на  софинансирование строительства и капитального ремонта спортивных площадок в рамках подпрограммы "Развитие объектов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</si>
  <si>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Проведение мониторинга качества образовательного результатов рамках подпрограммы "Развитие системы оценки качества образования и информационной прозрачности системы образования Волховского муниципального района" 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</si>
  <si>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Поддержка стабилизации и развития отраслей растениеводства в рамках подпрограммы "Развитие отраслей растениеводства Волховского муниципального района"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</si>
  <si>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</si>
  <si>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Поддержка развития крестьянских (фермерских) хозяйств, личных подсобных хозяйств населения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</si>
  <si>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На меры социальной поддержки инвалидам, получивших транспортные средства бесплатно или приобретших их на льготных условиях, инвалидов войны I и II групп, приобретших транспортные средства за полную стоимость, инвалидов вследствие общего заболевания, инвалидов с детства, детей-инвалидов, имеющим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</si>
  <si>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организацию и осуществление деятельности по опеке и попечительству в рамках подпрограммы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</si>
  <si>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 xml:space="preserve">Организация свободного времени и культурного досуга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 </t>
  </si>
  <si>
    <t>Комплекс практических мероприятий, направленный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</si>
  <si>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Развитие международных связей в рамках подпрограммы  "Развитие международных связей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</si>
  <si>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</si>
  <si>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</si>
  <si>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Организация профильного лагеря по безопасности дорожного движения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</si>
  <si>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</si>
  <si>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Поддержка деятельности молодежных организаций и объединений, молодежных инициатив и развитие волонтерского движения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</si>
  <si>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</si>
  <si>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 xml:space="preserve">Подпрограмма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</si>
  <si>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Развитие системы социального обслуживания несовершеннолетних и семей с детьми, находящихся в трудной жизненной ситуации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</si>
  <si>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Улучшение качества жизни детей-инвалидов и детей с ограниченными возможностями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</si>
  <si>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меры социальной поддержки многодетных семей по предоставлению материнского капитала на третьего ребенка и последующих детей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</si>
  <si>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обеспечение бесплатного проезда детей-сирот и детей, оставшихся без попечения родителей, обучающихся в 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</si>
  <si>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</si>
  <si>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найм),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 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</si>
  <si>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Подпрограмма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</si>
  <si>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Меры по укреплению здоровья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</si>
  <si>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Организация свободного времени и культурного досуга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</si>
  <si>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Основы деятельности по укреплению социальной защищенности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  </t>
  </si>
  <si>
    <t xml:space="preserve">Подпрограмма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</si>
  <si>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Совершенствование организационных механизмов развития системы реабилитации и социальной интеграции инвалидов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</si>
  <si>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Комплекс практических мероприятий, направленный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</si>
  <si>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На предоставление ежемесячной денежной выплаты семьям в случае рождения третьего ребенка и последующих детей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</si>
  <si>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Исполнение органами местного самоуправления отдельных государственных полномочий Ленинградской области в сфере жилищных отношений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</si>
  <si>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</si>
  <si>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</si>
  <si>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 xml:space="preserve">Подпрограмма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</si>
  <si>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Обеспечение деятельности информационно-консультационного центра для потребителей в рамках подпрограммы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районе"</t>
  </si>
  <si>
    <t>Подпрограмма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</si>
  <si>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Информационная поддержка работы блога главы администрации Волховского муниципального района на сайте ИА "Леноблинформ"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</si>
  <si>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Проведение пресс-мероприятий для журналистов средств массовой информации (круглых столов, пресс-конференций, семинаров, встреч)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</si>
  <si>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Организация выпуска и распространения информационной и имиджевой продукции о Волховском районе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</si>
  <si>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</si>
  <si>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Проведение учебных мероприятий по мобилизационной подготовке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</si>
  <si>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Подготовка руководящего состава ГО, КЧС и ОПБ администрации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</si>
  <si>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Подпрограмма "Развитие отраслей растениеводства Волховского муниципального района"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</si>
  <si>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Проведение конкурсов профмастерства, организация и проведение выставочных, праздничных мероприятий в рамках подпрограммы "Обеспечение  реализации   муниципальной   программы Волховского муниципального района   "Развитие   сельского   хозяйства Волховского  муниципального  района на 2014-2020 годы"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</si>
  <si>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</si>
  <si>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Подпрограмма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    </t>
  </si>
  <si>
    <t xml:space="preserve">Подпрограмма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</si>
  <si>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</si>
  <si>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Содействие в продвижении продукции (работ, услуг) субъектов малого и среднего предпринимательства на товарные рынки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</si>
  <si>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Подпрограмма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</si>
  <si>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Жилищно-коммунальное хозяйство </t>
  </si>
  <si>
    <t>Подпрограмма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</si>
  <si>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Обеспечение жильем сирот и детей, оставшихся без попечения родителей,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</si>
  <si>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</si>
  <si>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"Развитие рынка труда и содействие занятости населения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</si>
  <si>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района"Обеспечение качественным жильем граждан на территории Волховского муниципального района" на 2014-2016 годы</t>
  </si>
  <si>
    <t>Подпрограмма "Общество и власть" муниципальной программы Волховского муниципального района "Устойчивое общественное развитие в Волховском муниципальном районе"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</si>
  <si>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</si>
  <si>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12 2 6010</t>
  </si>
  <si>
    <t>12 2 6011</t>
  </si>
  <si>
    <t>Подпрограмма "Переселение граждан из аварийного жилищного фонда на территории Волховского муниципального района"муниципальной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</si>
  <si>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"Водоснабжение и водоотведение в Волховском муниципальном районе на 2014-2017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</si>
  <si>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2014-2016 годы"</t>
  </si>
  <si>
    <t>Подпрограмма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</si>
  <si>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Выплата компенсации части родительской платы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 в Волховском муниципальном районе на 2014 - 2020 годы"</t>
  </si>
  <si>
    <t>Подпрограмма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</si>
  <si>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Питание обучающихся в общеобразовательных учреждениях, расположенных на территории Ленинградской области,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</si>
  <si>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</si>
  <si>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Подпрограмма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</si>
  <si>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Осуществление мероприятий по проведению ремонтных работ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</si>
  <si>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Организация и проведение выставочных, праздничных мероприятий и конкурсов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</si>
  <si>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Поддержка талантливой молодежи (вручение премии Главы администрации Волховского муниципального района)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</si>
  <si>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Комплектование книжных фондов библиотек Волховского муниципального района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</si>
  <si>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Информатизация и модернизация отрасли "Культура"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</si>
  <si>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Предоставление муниципальным бюджетным учреждениям субсидий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</si>
  <si>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Укрепление материально-технической базы учреждений дошкольного образования в рамках подпрограммы "Развитие дошкольного образования детей Волховского муниципального района" муниципальной программы  Волховского муниципального района "Современное образование  в Волховском муниципальном районе на 2014 - 2020 годы"</t>
  </si>
  <si>
    <t>Реализация программ дошкольного образования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 в Волховском муниципальном районе на 2014 - 2020 годы"</t>
  </si>
  <si>
    <t>Предоставление муниципальным бюджетным учреждениям субсидий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</si>
  <si>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Проектирование, строительство и реконструкция объектов в рамках подпрограммы 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</si>
  <si>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Обновление содержания общего образования, создание современной образовательной среды и развитие сети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</si>
  <si>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Укрепление материально-технической базы общеобразовательных учреждений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</si>
  <si>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Развитие воспитательного потенциала системы общего образования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</si>
  <si>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Реализация программ начального общего, основного общего, среднего общего образования в общеобразовательных организациях 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</si>
  <si>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</si>
  <si>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Предоставление муниципальным бюджетным учреждениям субсидий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</si>
  <si>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Осуществление мероприятий по проведению ремонтных работ 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</si>
  <si>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Развитие системы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Волховского муниципального района "Современное образование в Волховском муниципальном районе на 2014 - 2020 годы"</t>
  </si>
  <si>
    <t>Подпрограмма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</si>
  <si>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Участие в молодежных форумах и молодежных массовых мероприятиях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</si>
  <si>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Содействие трудовой адаптации и занятости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</si>
  <si>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Реализация комплекса мер по информационному, научно-методическому обеспечению молодежной политики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районе"</t>
  </si>
  <si>
    <t>Реализация мер по созданию условий и возможностей для успешной социализации и самореализации молодежи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</si>
  <si>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Подпрограмма "Патриотическое воспитание молодежи Волховского муниципального района на 2014-2016 годы" муниципальной программы  Волховского муниципального района "Устойчивое общественное развитие в Волховском муниципальном районе"</t>
  </si>
  <si>
    <t xml:space="preserve">Сохранение исторической памяти в рамках подпрограммы   "Патриотическое воспитание молодежи Волховского муниципального района на 2014-2016 годы"  муниципальной программы Волховского муниципального района "Устойчивое общественное развитие в Волховском муниципальном районе" </t>
  </si>
  <si>
    <t>Гражданско-патриотическое и духовно-нравственное воспитание молодежи в рамках подпрограммы   "Патриотическое воспитание молодежи Волховского муниципального района на 2014-2016 годы"  муниципальной программы  Волховского муниципального района "Устойчивое общественное развитие в Волховском муниципальном районе"</t>
  </si>
  <si>
    <t>Формирование культуры межэтнических и межконфессиональных отношений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районе"</t>
  </si>
  <si>
    <t>Подпрограмма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</si>
  <si>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Развитие кадрового потенциала системы дошкольного, общего и дополнительного образования в рамках подпрограммы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</si>
  <si>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</si>
  <si>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Организация работы оздоровительных лагерей с дневным (круглосуточным) пребыванием на базе образовательных учреждений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</si>
  <si>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Развитие разнообразных форм отдыха и занятости детей и подростков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</si>
  <si>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Организация занятости подростков и молодежи в каникулярное время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</si>
  <si>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</si>
  <si>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</si>
  <si>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Подпрограмма "Развитие спорта высших достижений и системы подготовки спортивного резерва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</si>
  <si>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 xml:space="preserve"> Расходы на  приобретение спортивного инвентаря и оборудования для  учреждений в рамках подпрограммы "Развитие спорта высших достижений и системы подготовки спортивного резерва в Волховском муниципальном районе" муниципальной программы Волховского муниципального района "Развитие физической  культуры и спорта в Волховском муниципальном районе на 2014 – 2018 годы"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</si>
  <si>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</si>
  <si>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в рамках подпрограммы "Развитие адаптационной 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</si>
  <si>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Подпрограмма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 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</si>
  <si>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  на 2014-2018 годы"</t>
  </si>
  <si>
    <t>Подпрограмма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</si>
  <si>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Муниципальная программа Волховского муниципального района Волховского муниципального района "Устойчивое общественное развитие в Волховском муниципальном районе"</t>
  </si>
  <si>
    <t>Подпрограмма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</si>
  <si>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"Общество и власть"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</si>
  <si>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Обеспечение деятельности информационно-консультационного центра для потребителей в рамках подпрограммы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</si>
  <si>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</si>
  <si>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Иные межбюджетные трансферты на подготовку и выполнение тушения лесных и торфяных пожаров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</si>
  <si>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Расходы на вывоз и уничтожение  взрывоопасных предметов времён Великой отечественной войны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</si>
  <si>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Оплата услуг за доставку и отправку документов через структуры специальной связи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</si>
  <si>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Обеспечение безопасности людей на водных объектах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</si>
  <si>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Проведение конкурсов профмастерства, организация и проведение выставочных, праздничных мероприятий в рамках подпрограммы "Обеспечение  реализации   муниципальной   программы Волховского муниципального района   Волховского муниципального района "Развитие   сельского   хозяйства Волховского  муниципального  района на 2014-2020 годы"</t>
  </si>
  <si>
    <t xml:space="preserve">Продвижение туристских возможностей Волховского района на внутреннем и международном рынках в рамках подпрограммы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</si>
  <si>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Укрепление материально-технической базы учреждений дошкольного образования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 "Современное образование  в Волховском муниципальном районе на 2014 - 2020 годы"</t>
  </si>
  <si>
    <t>Проектирование, строительство и реконструкция объектов в рамках подпрограммы 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</si>
  <si>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Обновление содержания общего образования, создание современной образовательной среды и развитие сети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</si>
  <si>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Укрепление материально-технической базы учреждений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</si>
  <si>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Подпрограмма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</si>
  <si>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Участие в молодежных форумах и молодежных массовых мероприятиях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</si>
  <si>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Содействие трудовой адаптации и занятости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</si>
  <si>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Подпрограмма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</si>
  <si>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Обеспечение учреждений дошкольного, общего и дополнительного образования комплектами учебно-методических материалов, программ, печатных и электронных пособий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</si>
  <si>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</si>
  <si>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Организация работы ЮИД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</si>
  <si>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Подпрограмма "Обеспечение доступа жителей Волховского муниципального  района к культурным ценностям" муниципальной программы Волховского муниципального района "Развитие культуры в Волховском муниципальном районе на 2014-2016 годы"</t>
  </si>
  <si>
    <t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</si>
  <si>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 xml:space="preserve">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</si>
  <si>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Обеспечение жильем сирот и детей, оставшихся без попечения родителей,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</si>
  <si>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</si>
  <si>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Муниципальная программа Волховского муниципального района  "Устойчивое общественное развитие в Волховском муниципальном районе на 2014 - 2016 годы"</t>
  </si>
  <si>
    <t>Подпрограмма "Развитие физической культуры и массового спорта в  Волховском муниципальном районе" муниципальной программы Волховского муниципального района"Развитие физической культуры и спорта в Волховском муниципальном районе на 2014 – 2018 годы"</t>
  </si>
  <si>
    <t>Подпрограмма "Развитие спорта высших достижений и системы подготовки спортивного резерва в Волховском муниципальном районе" муниципальной программы Волховского муниципального района"Развитие физической культуры и спорта в Волховском муниципальном районе на 2014 – 2018 годы"</t>
  </si>
  <si>
    <t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в рамках подпрограммы "Развитие адаптационной 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</si>
  <si>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05 3 1071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</si>
  <si>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</si>
  <si>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Комитет социальной защиты населения Администрации Волховского муниципального района Ленинградской области</t>
  </si>
  <si>
    <t>Комитет финансов Волховского муниципального района Ленинградской области</t>
  </si>
  <si>
    <t>Комитет по управлению муниципальным имуществом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</si>
  <si>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</si>
  <si>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</si>
  <si>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>(приложение 8)</t>
  </si>
  <si>
    <t xml:space="preserve">(приложение 9 )   </t>
  </si>
  <si>
    <t xml:space="preserve">(приложение 10) </t>
  </si>
  <si>
    <t xml:space="preserve">(приложение 12)   </t>
  </si>
  <si>
    <t>(приложение 2)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</si>
  <si>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</si>
  <si>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бюджетных и автономных учреждений)</t>
  </si>
  <si>
    <t>1 11 05075 05 0000 120</t>
  </si>
  <si>
    <t>(приложение 3)</t>
  </si>
  <si>
    <t>Организация дополнительного профессионального образования муниципальных служащих Волховского муниципального района 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</si>
  <si>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Обеспечение проведения диспансеризации лиц в соответствии с приказом Минздравсоцразвития РФ от 14.12.2009 года № 984н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</si>
  <si>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</si>
  <si>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</si>
  <si>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Предоставление субсидий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 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</si>
  <si>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</si>
  <si>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Подпрограмма "Поддержка социально ориентированных некоммерческих организаций Волховского муниципального района" муниципальной программы Волховском муниципальном районе "Устойчивое общественное развитие в Волховском муниципальном районе"</t>
  </si>
  <si>
    <t>2 02 03122 05 0000 151</t>
  </si>
  <si>
    <t>-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</si>
  <si>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08 4 7103</t>
  </si>
  <si>
    <t>Осуществление отдельных государственных полномочий Ленинградской области по поддержке сельскохозяйственного производства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</si>
  <si>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</si>
  <si>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</si>
  <si>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</si>
  <si>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</si>
  <si>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Обслуживание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</si>
  <si>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</si>
  <si>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непрограммных расходов органов местного самоуправления</t>
  </si>
  <si>
    <t>68 9 1073</t>
  </si>
  <si>
    <t>Организация и проведение мероприятий в сфере культуры 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2014-2016 годы"</t>
  </si>
  <si>
    <t>Поддержка декоративно-прикладного искусства и народных художественных промыслов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2014-2016 годы"</t>
  </si>
  <si>
    <t>04 3 1074</t>
  </si>
  <si>
    <t>04 3 1075</t>
  </si>
  <si>
    <t>05 1 1076</t>
  </si>
  <si>
    <t>Организация и проведение районных мероприятий и спортивных соревнований по различным  видам спорта среди различных групп населения в рамках подпрограммы "Развитие физической культуры и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</si>
  <si>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05 1 1077</t>
  </si>
  <si>
    <t>05 1 1078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</si>
  <si>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в рамках подпрограммы "Развития физической культуры и 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</si>
  <si>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Приобретение наградной и спортивной атрибутики, типографской и сувенирной продукции в рамках подпрограммы "Развитие физической культуры и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</si>
  <si>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Иные межбюджетные трансферты на софинансирование расходов по разработке проектов генеральных планов муниципальных образований Волховского муниципального района в рамках непрограммных расходов органов местного самоуправления</t>
  </si>
  <si>
    <t>Подпрограмма "Энергосбережение и повышение энергетической эффективности на территории Волховского муниципального района на 2014-2016 годы" муниципальной программы Волховского муниципального района 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</si>
  <si>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Подпрограмма "Водоснабжение и водоотведение в Волховском муниципальном районе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</si>
  <si>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Подпрограмма "Энергосбережение и повышение энергетической эффективности на территории Волховского муниципального района на 2014-2016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</si>
  <si>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Подпрограмма "Энергосбережение и повышение энергетической эффективности на территории Волховского муниципального района на 2014-2016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</si>
  <si>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района, в рамках подпрограммы "Энергосбережение и повышение энергетической эффективности на территории Волховского муниципального района на 2014-2016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</si>
  <si>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Развитие потребительского рынка Волховского муниципального района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</si>
  <si>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 xml:space="preserve">Развитие потребительского рынка Волховского муниципального района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</si>
  <si>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- реализация программ дошкольного образования</t>
  </si>
  <si>
    <t>- реализация программ начального общего, основного общего, среднего общего образования в общеобразовательных организациях</t>
  </si>
  <si>
    <t>2 02 03119 05 0000 151</t>
  </si>
  <si>
    <t>09 3 5380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</si>
  <si>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района, в рамках подпрограммы  "Водоснабжение и водоотведение в Волховском муниципальном районе на 2014-2017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</si>
  <si>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</si>
  <si>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Подпрограмма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</si>
  <si>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Организация дополнительного профессионального образования муниципальных служащих Волховского муниципального района 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</si>
  <si>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Обеспечение проведения диспансеризации лиц в соответствии с приказом Минздравсоцразвития РФ от 14.12.2009 года № 984н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</si>
  <si>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Подпрограмма "Развитие системы муниципальной службы Волховского муниципального района" муниципальной программы  Волховского муниципального района"Повышение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</si>
  <si>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Организация дополнительного профессионального образования муниципальных служащих Волховского муниципального района  в рамках подпрограммы "Развитие системы муниципальной службы Волховского муниципального района" муниципальной программы 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</si>
  <si>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- за счет средств федерального бюджета</t>
  </si>
  <si>
    <t>2 02 03070 05 0000 151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</si>
  <si>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</si>
  <si>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</si>
  <si>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ДОТАЦИИ бюджетам субъектов Российской Федерации и муниципальных образований</t>
  </si>
  <si>
    <t>2 02 01000 00 0000 151</t>
  </si>
  <si>
    <t>02 5 5082</t>
  </si>
  <si>
    <t>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специализированного жилищного фонда по договорам найма специализированных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</si>
  <si>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09 3 5260</t>
  </si>
  <si>
    <t>На выплату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</si>
  <si>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67 3 5930</t>
  </si>
  <si>
    <t>Налог, взимаемый в связи с применением патентной системы налогообложения</t>
  </si>
  <si>
    <t>02 3 0000</t>
  </si>
  <si>
    <t>06 1 1079</t>
  </si>
  <si>
    <t>06 2 1079</t>
  </si>
  <si>
    <t>Создание безопасных условий в общеобразовательных учреждениях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2014-2020 годы"</t>
  </si>
  <si>
    <t>Создание безопасных условий в общеобразовательных учреждениях  в рамках подпрограммы "Развитие дошкольного образования детей Волховского муниципального района" муниципальной программы  Волховского муниципального района "Современное образование в Волховском муниципальном районе на 2014-2020 годы"</t>
  </si>
  <si>
    <t>(приложение 1)</t>
  </si>
  <si>
    <t>НАИМЕНОВАНИЕ</t>
  </si>
  <si>
    <t>(тыс.руб.)</t>
  </si>
  <si>
    <t>000 01 02 00 00 00 0000 000</t>
  </si>
  <si>
    <t>Кредиты кредитных организаций в валюте Российской Федерации</t>
  </si>
  <si>
    <t>000 01 02 00 00 05 0000 710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</si>
  <si>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</si>
  <si>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</si>
  <si>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</si>
  <si>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</si>
  <si>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</si>
  <si>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</si>
  <si>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</si>
  <si>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</si>
  <si>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</si>
  <si>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</si>
  <si>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</si>
  <si>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</si>
  <si>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</si>
  <si>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</si>
  <si>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</si>
  <si>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</si>
  <si>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</si>
  <si>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</si>
  <si>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</si>
  <si>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</si>
  <si>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</si>
  <si>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Источники внутреннего финансирования дефицита  районного бюджета Волховского муниципального района Ленинградской области на 2015 год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</si>
  <si>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2015 год</t>
  </si>
  <si>
    <t xml:space="preserve">Распределение бюджетных ассигнований по разделам подразделам на 2015 год
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</si>
  <si>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видам расходов классификации расходов бюджетов, а также по разделам и подразделам классификации расходов бюджетов на 2015 год</t>
  </si>
  <si>
    <t>Распределение бюджетных ассигнований по разделам и подразделам, целевым статьям (муниципальным программам Волховского муниципального района и непрограммным направлениям деятельности) и видам расходов классификации расходов бюджета на 2015 год</t>
  </si>
  <si>
    <t>Формы, цели и объем межбюджетных трансфертов
бюджетам муниципальных образований Волховского муниципального района
на 2015 год</t>
  </si>
  <si>
    <t>- на меры социальной поддержки ветеранов труда, жертв политических репрессий, сельских специалистов по оплата жилья и коммунальных услуг</t>
  </si>
  <si>
    <t>09 1 7156</t>
  </si>
  <si>
    <t>09 1 7155</t>
  </si>
  <si>
    <t>09 1 5220</t>
  </si>
  <si>
    <t>На обеспечение мер социальной поддержки для лиц, награжденных нагрудным знаком "Почетный донор России"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</si>
  <si>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ветеранов труда, жертв политических репрессий, сельских специалистов по оплата жилья и коммунальных услуг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</si>
  <si>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09 3 7157</t>
  </si>
  <si>
    <t>68 9 7159</t>
  </si>
  <si>
    <t>10 1 1080</t>
  </si>
  <si>
    <t>06 3 1079</t>
  </si>
  <si>
    <t>Создание безопасных условий в общеобразовательных учреждениях в рамках подпрограммы "Развитие дополнительного образования в Волховском муниципальном районе" муниципальной программы  "Современное образование в Волховском муниципальном районе на 2014 - 2020 годы"</t>
  </si>
  <si>
    <t>09 3 7158</t>
  </si>
  <si>
    <t xml:space="preserve"> 2 02 04000 00 0000 151</t>
  </si>
  <si>
    <t xml:space="preserve"> 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</si>
  <si>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</si>
  <si>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</si>
  <si>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Гл.адм.</t>
  </si>
  <si>
    <t xml:space="preserve">Иные межбюджетные трансферты на комплекс практических мероприятий, направленные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</si>
  <si>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>09 6 6067</t>
  </si>
  <si>
    <t>Организация и проведение выставочных, праздничных мероприятий и конкурсов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 Волховского муниципального района"Развитие культуры в Волховском муниципальном районе на 2014-2016 годы"</t>
  </si>
  <si>
    <t>Поддержка талантливой молодежи (вручение премии Главы администрации Волховского муниципального района)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 Волховского муниципального района "Развитие культуры в Волховском муниципальном районе на 2014-2016 годы"</t>
  </si>
  <si>
    <t>Комплектование книжных фондов библиотек Волховского муниципального района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 Волховского муниципального района"Развитие культуры в Волховском муниципальном районе на 2014-2016 годы"</t>
  </si>
  <si>
    <t>Информатизация и модернизация отрасли "Культура"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 Волховского муниципального района"Развитие культуры в Волховском муниципальном районе на 2014-2016 годы"</t>
  </si>
  <si>
    <t>Подпрограмма "Развитие спорта высших достижений и системы подготовки спортивного резерва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</si>
  <si>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 xml:space="preserve"> Расходы на  приобретение спортивного инвентаря и оборудования для  учреждений в рамках подпрограммы "Развитие спорта высших достижений и системы подготовки спортивного резерва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</si>
  <si>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</si>
  <si>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в рамках подпрограммы "Развитие адаптационной 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</si>
  <si>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Наименование поселения</t>
  </si>
  <si>
    <t xml:space="preserve">Приложение 14   </t>
  </si>
  <si>
    <t xml:space="preserve">       </t>
  </si>
  <si>
    <t>Наименование мероприятий</t>
  </si>
  <si>
    <t>Муниципальное образование Вындиноостровское сельское поселение</t>
  </si>
  <si>
    <t>Муниципальное образование Бережковское сельское поселение</t>
  </si>
  <si>
    <t>Муниципальное образование Иссадское сельское поселение</t>
  </si>
  <si>
    <t>Муниципальное образование Пашское сельское поселение</t>
  </si>
  <si>
    <t>Муниципальное образование Селивановское сельское поселение</t>
  </si>
  <si>
    <t>Муниципальное образование Усадищенское сельское поселение</t>
  </si>
  <si>
    <t>Муниципальное образование Колчановское сельское поселение</t>
  </si>
  <si>
    <t>Муниципальное образование Хваловское сельское поселение</t>
  </si>
  <si>
    <t>Муниципальное образование г.Волхов</t>
  </si>
  <si>
    <t>Муниципальное образование Свирицкое сельское поселение</t>
  </si>
  <si>
    <t>Муниципальное образование Сясьстройское городское поселение</t>
  </si>
  <si>
    <t>Муниципальное образование Потанинское сельское поселение</t>
  </si>
  <si>
    <t>Подпрограмма "Энергосбережение и повышение энергетической эффективности на территории Волховского муниципального района на 2014-2017 годы"</t>
  </si>
  <si>
    <t>Подпрограмма "Водоснабжение и водоотведение Волховского муниципального района на 2014-2017 годы"</t>
  </si>
  <si>
    <t>Восстановление второго ввода Ду=150мм, L=65 п.м. Волховский пр., 55</t>
  </si>
  <si>
    <t>Замена наружной (Ду=100мм, L=11 п.м., Ду=200мм, L=66,5п.м.) и внутренней (Ду=100мм, L=18 п.м.) сети хозбытовой канализации, а также участка самотечного хозбытового коллектора  (Ду=200мм, L=29,5 п.м.)  ул. Кирова, д. 1б</t>
  </si>
  <si>
    <t>Замена наружной сети хозбытовой канализации (Ду=100мм, L=24 п.м., Ду=200мм, L=56 п.м.) ул. Кирова, д. 1в</t>
  </si>
  <si>
    <t>Капитальный ремонт теплотрассы от д. №5 до д. № 21 130м д.Бережки</t>
  </si>
  <si>
    <t>Капитальный ремонт водопровода, 800 м, п.Свирица</t>
  </si>
  <si>
    <t>Замена участка теплотрассы 230 п.м.</t>
  </si>
  <si>
    <t>Капитальный ремонт водопровода с заменой труб на металлопластик д.Хвалово</t>
  </si>
  <si>
    <t>Устройство водопровода Д=150 мм, г.Сясьстрой, ул. Петрозаводская д.30</t>
  </si>
  <si>
    <t>Ремонт теплотрассы от котельной ул. Чернецкое к ж/д 350 п.м. с.Колчаново</t>
  </si>
  <si>
    <t>Замена участка теплотрассы от котельной №1 до д.№ 17 по ул.Молодежная в с.Паша</t>
  </si>
  <si>
    <t>Ремонт водозаборных сооружений и насосной станции 1 подъема с.Паша</t>
  </si>
  <si>
    <t>Капитальный ремонт распределительной сети биофильтров с заменой спринклерной системы орошения биофильтров</t>
  </si>
  <si>
    <t>Капитальный ремонт водопровода откачки ила из вторичного отстойника</t>
  </si>
  <si>
    <t>На осуществление отдельных государственных полномочий Ленинградской области по поддержке сельскохозяйственного производства 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</si>
  <si>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 xml:space="preserve">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</si>
  <si>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На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найм),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 в 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</si>
  <si>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67 3 7159</t>
  </si>
  <si>
    <t>Муниципальное казенное учреждение " Волховский центр финансово-бухгалтерского обслуживания" администрации Волховского муниципального района Ленинградской области</t>
  </si>
  <si>
    <t>67 3 8001</t>
  </si>
  <si>
    <t>67 3 4001</t>
  </si>
  <si>
    <t>67 3 8002</t>
  </si>
  <si>
    <t>67 3 8003</t>
  </si>
  <si>
    <t>68 9 8004</t>
  </si>
  <si>
    <t>67 3 8005</t>
  </si>
  <si>
    <t>68 9 8006</t>
  </si>
  <si>
    <t>67 3 8007</t>
  </si>
  <si>
    <t>Получение кредитов от кредитных организаций бюджетами муниципальных районов в валюте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</si>
  <si>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</si>
  <si>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>На меры социальной поддержки ветеранов труда, тружеников тыла, жертв политических репрессий по предоставлению ежемесячной денежной  выплаты в рамках подпрограммы "Развитие мер социальной поддержки отдельных категорий граждан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</t>
  </si>
  <si>
    <t xml:space="preserve">На меры социальной поддержки по предоставлению единовременного пособия при рождении ребенка, ежемесячного пособия на ребенка, ежемесячной денежной компенсации на полноценное питание беременным женщинам, кормящим матерям, детям в возрасте до трех лет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</si>
  <si>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в рамках подпрограммы "Развитие рынка труда и содействие занятости населения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</si>
  <si>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Развитие международных связей в рамках подпрограммы 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</si>
  <si>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в рамках подпрограммы "Общество и власть" муниципальной программы "Устойчивое общественное развитие в Волховском муниципальном районе"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</si>
  <si>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</si>
  <si>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Поддержка деятельности молодежных организаций и объединений, молодежных инициатив и развитие волонтерского движения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</si>
  <si>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Проведение мониторинга качества образовательного результата в рамках подпрограммы "Развитие системы оценки качества образования и информационной прозрачности системы образования Волховского муниципального района"  муниципальной программы Волховского муниципального района "Современное образование в Волховском муниципальном районе на 2014 - 2020 годы"</t>
  </si>
  <si>
    <t>Организация профильного лагеря по безопасности дорожного движения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</si>
  <si>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Предоставление субсидий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 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</si>
  <si>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Иные межбюджетные трансферты на  софинансирование строительства и капитального ремонта спортивных площадок в рамках подпрограммы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</si>
  <si>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 xml:space="preserve">Развитие международных связей в рамках подпрограммы 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</si>
  <si>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</si>
  <si>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</si>
  <si>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</si>
  <si>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Поддержка деятельности молодежных организаций и объединений, молодежных инициатив и развитие волонтерского движения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районе"</t>
  </si>
  <si>
    <t>Предоставление субсидий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  "Поддержка социально ориентированных некоммерческих организаций Волховского муниципального района" муниципальной программы "Устойчивое общественное развитие в Волховском муниципальном районе"</t>
  </si>
  <si>
    <t xml:space="preserve">Иные межбюджетные трансферты бюджетам муниципальных образований 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</si>
  <si>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2015 год</t>
  </si>
  <si>
    <t>Предоставление социальных выплат отдельным категориям граждан в рамках подпрограммы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  "Обеспечение качественным жильем граждан на территории Волховского муниципального района" на 2014-2016 годы</t>
  </si>
  <si>
    <t>Предоставление социальных выплат отдельным категориям граждан в рамках подпрограммы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</si>
  <si>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Предоставление социальных выплат отдельным категориям граждан в рамках подпрограммы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</si>
  <si>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Обеспечение мероприятий по переселению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</si>
  <si>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Обеспечение мероприятий по переселению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района"муниципальной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</si>
  <si>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Обеспечение мероприятий по переселению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</si>
  <si>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На меры социальной поддержки лиц, удостоенных  званием "Ветеран труда Ленинградской области"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</si>
  <si>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лиц, удостоенных  званием  "Ветеран труда Ленинградской области"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</si>
  <si>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лиц, удостоенных  званиям  "Ветеран труда Ленинградской области"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</si>
  <si>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 xml:space="preserve">На меры социальной поддержки многодетных (приемных) семей по оплате жилья и коммунальных услуг , предоставлению ежегодной денежной компенсации, предоставлению бесплатного проезда детям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</si>
  <si>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Иные межбюджетные трансферты на 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</si>
  <si>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 Волховского муниципального района</t>
  </si>
  <si>
    <t>Расходы на выплаты по оплате труда работников органов местного самоуправления в рамках обеспечения деятельности руководителя контрольно-счетной палаты муниципального образования и его заместителей в рамках обеспечения деятельности руководителя контрольно-счетной палаты муниципального образования и его заместителей</t>
  </si>
  <si>
    <t>-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</si>
  <si>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в рамках непрограммных расходов органов местного самоуправления</t>
  </si>
  <si>
    <t>На осуществление отдельных государственных полномочий Ленинградской области в области архивного дела  в рамках обеспечения деятельности центрального аппарата</t>
  </si>
  <si>
    <t>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в рамках обеспечения деятельности центрального аппарата</t>
  </si>
  <si>
    <t>На исполнение органами местного самоуправления Ленинградской области части функций по исполнению областного бюджета Ленинградской области в рамках обеспечения деятельности центрального аппарата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</si>
  <si>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обеспечения деятельности центрального аппарата</t>
  </si>
  <si>
    <t>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 в рамках обеспечения деятельности центрального аппарата</t>
  </si>
  <si>
    <t>Осуществление полномочий по формированию, исполнению и финансовому контролю за исполнением бюджетов сельских поселений  в рамках обеспечения деятельности центрального аппарата</t>
  </si>
  <si>
    <t>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обеспечения деятельности центрального аппарата</t>
  </si>
  <si>
    <t>Распределение межбюджетных трансфертов в рамках реализации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</si>
  <si>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320</t>
  </si>
  <si>
    <t>Расходы на выплаты персоналу государственных (муниципальных) органов</t>
  </si>
  <si>
    <t>240</t>
  </si>
  <si>
    <t>410</t>
  </si>
  <si>
    <t>850</t>
  </si>
  <si>
    <t>610</t>
  </si>
  <si>
    <t>310</t>
  </si>
  <si>
    <t>460</t>
  </si>
  <si>
    <t>Дотации</t>
  </si>
  <si>
    <t>Дотации субъектов Российской Федерации и муниципальных образований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</si>
  <si>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</si>
  <si>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</si>
  <si>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</si>
  <si>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</si>
  <si>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</si>
  <si>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Уплата  налогов, сборов и иных платежей</t>
  </si>
  <si>
    <t xml:space="preserve">Бюджетные инвестиции </t>
  </si>
  <si>
    <t xml:space="preserve">Дотации 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</si>
  <si>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</si>
  <si>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</si>
  <si>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(приложение 19)</t>
  </si>
  <si>
    <t>13 7 0610</t>
  </si>
  <si>
    <t>10 1 0612</t>
  </si>
  <si>
    <t>09 5 0611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</si>
  <si>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в рамках подпрограммы "Социальная поддержка граждан пожилого возраста и инвалидов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 </t>
  </si>
  <si>
    <t>Содействие  трудоустройству незанятых инвалидов Волховского муниципального района на оборудованные (оснащенные)для них рабочие места, путем  возмещение части затрат  работодателям  на  приобретение,  монтаж и установку оборудования,  необходимого для оборудования (оснащения) рабочего места для трудоустройства  незанятого инвалида в рамках подпрограммы "Развитие рынка труда и содействие занятости населения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</si>
  <si>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Ремонт водопровода из труб Д=50мм (300 м), ремонт канализации из труб Д=300 мм в п. Селиваново по ул. Первомайской и  ул.Торфяников 400м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</si>
  <si>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</si>
  <si>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</si>
  <si>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На осуществление полномочий Совета депутатов МО город Волхов, в соответствии с заключенным соглашением,  в рамках обеспечения деятельности центрального аппарата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</si>
  <si>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</si>
  <si>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</si>
  <si>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</si>
  <si>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 xml:space="preserve">от  18 декабря  2014 года №  18  </t>
  </si>
  <si>
    <t>СУБСИДИИ бюджетам субъектов Российской Федерации и муниципальных образований</t>
  </si>
  <si>
    <t>2 02 02000 00 0000 151</t>
  </si>
  <si>
    <t>Прочие субсидии</t>
  </si>
  <si>
    <t>на мероприятия по формированию доступной среды жизнедеятельности для инвалидов в Ленинградской области</t>
  </si>
  <si>
    <t>2 02 02999 05 0000 151</t>
  </si>
  <si>
    <t>- на предоставление гражданам ЕДВ на проведение капитального ремонта ИЖД</t>
  </si>
  <si>
    <t>- на предоставление гражданам субсидий на оплату жилого помещения и коммунальных услуг</t>
  </si>
  <si>
    <t>- на предоставление ежемесячной денежной выплаты семьям в случае рождения третьего ребенка и последующих детей</t>
  </si>
  <si>
    <t>- на выплату единовременных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</si>
  <si>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</si>
  <si>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</si>
  <si>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</si>
  <si>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Прочие межбюджетные трансферты, передаваемые бюджетам муниципальных районов</t>
  </si>
  <si>
    <t>2 02 04999 05 0000 151</t>
  </si>
  <si>
    <t>09 1 7209</t>
  </si>
  <si>
    <t>09 1 7210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</si>
  <si>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</si>
  <si>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</si>
  <si>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09 6 7093</t>
  </si>
  <si>
    <t>Иные межбюджетные трансферты на мероприятия по формированию доступной среды жизнедеятельности для инвалидов в Ленинградской области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</si>
  <si>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13 2 7086</t>
  </si>
  <si>
    <t>На обеспечение деятельности информационно-консультационных центров для потребителей в рамках подпрограммы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</si>
  <si>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13 7 7206</t>
  </si>
  <si>
    <t>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</si>
  <si>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67 3 4004</t>
  </si>
  <si>
    <t>Осуществление полномочий Контрольно-счетного органа Волховского муниципального района в рамках обеспечения деятельности органов местного самоуправления Волховского муниципального района</t>
  </si>
  <si>
    <t>68 9 7164</t>
  </si>
  <si>
    <t>На предоставление гражданам единовременной денежной выплаты на проведение капитального ремонта индивидуальных жилых домов в рамках непрограммных расходов органов местного самоуправления</t>
  </si>
  <si>
    <t>Развитие воспитательного потенциала системы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</si>
  <si>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Изготовление схемы размещения  рекламных конструкций в рамках непрограммных расходов органов местного самоуправления</t>
  </si>
  <si>
    <t>Прочие межбюджетные трансферты общего характера</t>
  </si>
  <si>
    <t>1403</t>
  </si>
  <si>
    <t>68 9 6016</t>
  </si>
  <si>
    <t>Осуществление мероприятий по проведению ремонтных работ  в рамках подпрограммы в рамках подпрограммы "Модернизация и развитие социального обслуживания населения Волховского муниципального района 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</si>
  <si>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09 2 0401</t>
  </si>
  <si>
    <t>Осуществление мероприятий по проведению ремонтных работ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</si>
  <si>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06 2 0401</t>
  </si>
  <si>
    <t>68 9 6019</t>
  </si>
  <si>
    <t>68 9 1083</t>
  </si>
  <si>
    <t>68 9 1082</t>
  </si>
  <si>
    <t>06 1 0401</t>
  </si>
  <si>
    <t>Осуществление мероприятий по проведению ремонтных работ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</si>
  <si>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Дорожное хозяйство</t>
  </si>
  <si>
    <t>Проектирование, строительство и реконструкция объектов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</si>
  <si>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0409</t>
  </si>
  <si>
    <t>12 3 0402</t>
  </si>
  <si>
    <t>06 3 1009</t>
  </si>
  <si>
    <t>Ремонт центрального водовода от хоздвора завода "Лаконд" до ветлечебницы ул.Ленинградская</t>
  </si>
  <si>
    <t>Ремонт канализационного напорного коллектора, проходящего под рекой Паша</t>
  </si>
  <si>
    <t>на обеспечение деятельности информационно-консультационных центров для потребителей</t>
  </si>
  <si>
    <t>- на меры социальной поддержки ветеранов труда, тружеников тыла, жертв политических репрессий по предоставлению ежемесячной денежной  выплаты</t>
  </si>
  <si>
    <t>- на меры социальной поддержки по предоставлению единовременного пособия при рождении ребенка, ежемесячного пособия на ребенка, ежемесячной денежной компенсации на полноценное питание беременным женщинам, кормящим матерям, детям в возрасте до трех лет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</si>
  <si>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</si>
  <si>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</si>
  <si>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пользования, городского и пригородного сообщения</t>
  </si>
  <si>
    <t>На осуществление полномочий Контрольно-счетного органа Волховского муниципального района в соответствии с заключенным соглашением в рамках обеспечения деятельности центрального аппарата</t>
  </si>
  <si>
    <t xml:space="preserve">Иные межбюджетные трансферты 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 в рамках непрограммных расходов органов местного самоуправления </t>
  </si>
  <si>
    <t xml:space="preserve">На подготовку мероприятий, посвященных празднованию 70-летия  Победы в Великой Отечественной войне в рамках непрограммных расходов органов местного самоуправления </t>
  </si>
  <si>
    <t xml:space="preserve">На подготовку мероприятий, посвященных празднованию  70-летия Победы в Великой Отечественной войне в рамках непрограммных расходов органов местного самоуправления </t>
  </si>
  <si>
    <t>на обновление содержания общего образования, создание современной образовательной среды и развитие сети общеобразовательных учреждений</t>
  </si>
  <si>
    <t>на строительство и капитальный ремонт плоскостных спортивных сооружений и стадионов</t>
  </si>
  <si>
    <t>2 02 03004 05 0000 151</t>
  </si>
  <si>
    <t>на осуществление ежегодной денежной выплаты лицам, награжденным нагрудным знаком "Почетный донор России", в рамках подпрограммы "Развитие мер социальной поддержки отдельных категорий граждан" государственной программы Российской Федерации "Социальная поддержка граждан"</t>
  </si>
  <si>
    <t>- на исполнение полномочий по выплате компенсации части родительской платы</t>
  </si>
  <si>
    <t>- на осуществление выплат по компенсации части родительской платы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</si>
  <si>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</si>
  <si>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0505</t>
  </si>
  <si>
    <t>Другие вопросы в области жилищно-коммунального хозяйства</t>
  </si>
  <si>
    <t>На строительство и капитальный ремонт плоскостных спортивных сооружений и стадионов в рамках подпрограммы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</si>
  <si>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05 4 7408</t>
  </si>
  <si>
    <t>06 2 7050</t>
  </si>
  <si>
    <t>06 2 7051</t>
  </si>
  <si>
    <t>06 2 7053</t>
  </si>
  <si>
    <t>На обновление содержания общего образования, создание современной образовательной среды и развитие сети общеобразовательных учреждений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</si>
  <si>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На укрепление материально-технической базы учреждений общего образования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</si>
  <si>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На строительство и реконструкцию объектов для организации общего образования в рамках подпрограммы 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</si>
  <si>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68 9 6066</t>
  </si>
  <si>
    <t>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самоуправления</t>
  </si>
  <si>
    <t>на укрепление материально-технической базы учреждений общего образования</t>
  </si>
  <si>
    <t>на финансирование в рамках подпрограммы "Жилье для молодежи"</t>
  </si>
  <si>
    <t>0503</t>
  </si>
  <si>
    <t>Благоустройство</t>
  </si>
  <si>
    <t>04 4 7202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</si>
  <si>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</si>
  <si>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06 1 7202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</si>
  <si>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</si>
  <si>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06 2 7202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</si>
  <si>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</si>
  <si>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06 3 7202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</si>
  <si>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</si>
  <si>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68 9 7202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</si>
  <si>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непрограммных расходов органов местного самоуправления</t>
  </si>
  <si>
    <t>68 9 5020</t>
  </si>
  <si>
    <t>На мероприятия подпрограммы "Обеспечение жильем молодых семей" федеральной целевой программы "Жилище" на 2011 - 2015 годы в рамках непрограммных расходов органов местного самоуправления</t>
  </si>
  <si>
    <t>68 9 7075</t>
  </si>
  <si>
    <t>68 9 7076</t>
  </si>
  <si>
    <t>На предоставление социальных выплат молодым семьям на приобретение (строительство) жилья и дополнительных социальных выплат в случае рождения (усыновления) детей в рамках непрограмных расходов органов местного самоуправления</t>
  </si>
  <si>
    <t>На предоставление молодым семьям социальных выплат на приобретение (строительство) жилья в рамках непрограммных расходов органов местного самоуправления</t>
  </si>
  <si>
    <t>Осуществление мероприятий по проведению ремонтных работ в рамках подпрограммы "Развитие объектов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</si>
  <si>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05 4 0401</t>
  </si>
  <si>
    <t>Замена участка центральной трассы ХВС д.Усадище 435 п.м.</t>
  </si>
  <si>
    <t>Ремонт здания КОС м-н "Алексино"</t>
  </si>
  <si>
    <t xml:space="preserve">Программа муниципальных заимствований   Волховского муниципального района                                                                                            Ленинградской области на 2015 год    </t>
  </si>
  <si>
    <t>Предельная величина на 01.01.2015 г.</t>
  </si>
  <si>
    <t>Объем привлечения в 2015 году</t>
  </si>
  <si>
    <t>Объем погашения в 2015 году</t>
  </si>
  <si>
    <t>Предельная величина на 01.01.2016 г.</t>
  </si>
  <si>
    <t>Бюджетные кредиты, полученные из областного бюджета</t>
  </si>
  <si>
    <t>Кредиты от кредитных организаций</t>
  </si>
  <si>
    <t>Итого</t>
  </si>
  <si>
    <t>1 13 02995 05 0000 130</t>
  </si>
  <si>
    <t>Прочие доходы от компенсации затрат бюджетов муниципальных районов</t>
  </si>
  <si>
    <t>68 9 1084</t>
  </si>
  <si>
    <t>Осуществление мероприятий по проведению ремонтных работ в рамках подпрограммы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</si>
  <si>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02 4 5134</t>
  </si>
  <si>
    <t>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</si>
  <si>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</si>
  <si>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Замена дымовой трубы на котельной п. Селиваново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</si>
  <si>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</si>
  <si>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</si>
  <si>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114 02000 00 0000 000</t>
  </si>
  <si>
    <t>Доходы от реализации имущества, находящегося в государственной  муниципальной собственности (за исключением движимого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</si>
  <si>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</si>
  <si>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Волховского муниципального района"муниципальной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</si>
  <si>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02 3 9602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</si>
  <si>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</si>
  <si>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</si>
  <si>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</si>
  <si>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развитие и поддержку информационных технологий, обеспечивающих бюджетный процесс</t>
  </si>
  <si>
    <t>2 02 03012 05 0000 151</t>
  </si>
  <si>
    <t>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</si>
  <si>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-на выплату ежемесячной денежной компенсации расходов на автомобильное топливо гражданам, получающим процедуру гемодиализа</t>
  </si>
  <si>
    <t>-ежемесячная денежная выплата гражданам, являвшимся несовершеннолетними детьми в период Великой Отечественной войны 1941-1945 годов, родившимся в период с 4 сентября 1927 года по 3 сентября 1945 года</t>
  </si>
  <si>
    <t>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</si>
  <si>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2 02 03090 05 0000 151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</si>
  <si>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</si>
  <si>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2 02 03123 05 0000 151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</si>
  <si>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</si>
  <si>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</si>
  <si>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02 2 7074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</si>
  <si>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в рамках подпрограммы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</si>
  <si>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06 1 7049</t>
  </si>
  <si>
    <t>06 2 7060</t>
  </si>
  <si>
    <t>На организацию отдыха и оздоровления детей и подростков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</si>
  <si>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06 3 7057</t>
  </si>
  <si>
    <t>На укрепление материально-технической базы учреждений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</si>
  <si>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09 1 5137</t>
  </si>
  <si>
    <t>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</si>
  <si>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09 1 5280</t>
  </si>
  <si>
    <t>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</si>
  <si>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09 1 7165</t>
  </si>
  <si>
    <t>09 1 7166</t>
  </si>
  <si>
    <t>На выплату ежемесячной денежной компенсации расходов на автомобильное топливо гражданам, получающим процедуру гемодиализа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</si>
  <si>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Ежемесячная денежная выплата гражданам, являвшимся несовершеннолетними детьми в период Великой Отечественной войны 1941-1945 годов, родившимся в период с 4 сентября 1927 года по 3 сентября 1945 года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</si>
  <si>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09 1 7211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</si>
  <si>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</si>
  <si>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09 3 5084</t>
  </si>
  <si>
    <t>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</si>
  <si>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10 2 5064</t>
  </si>
  <si>
    <t>На государственную поддержку малого и среднего предпринимательства, включая крестьянские (фермерские) хозяйства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</si>
  <si>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68 9 7010</t>
  </si>
  <si>
    <t>На развитие и поддержку информационных технологий, обеспечивающих бюджетный процесс в рамках непрограммных расходов органов местного самоуправления</t>
  </si>
  <si>
    <t>0410</t>
  </si>
  <si>
    <t>Связь и информатика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</si>
  <si>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</si>
  <si>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</si>
  <si>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2 02 03069 05 0000 151</t>
  </si>
  <si>
    <t>Устройство наружной сети канализации от ж/д №15 ул. Ленинградская до канализационного коллектора у ж/д №24 мр-н "В" г. Новая Ладога</t>
  </si>
  <si>
    <t>350</t>
  </si>
  <si>
    <t>Премии и гранты</t>
  </si>
  <si>
    <t>Свяь и информатика</t>
  </si>
  <si>
    <t>на организация отдыха детей, находящихся в трудной жизненной ситуации в каникулы</t>
  </si>
  <si>
    <t>Монтаж повысительного насоса с системой автоматизированного управления многоквартирного жилого дома №5 ул. Красноармейская</t>
  </si>
  <si>
    <t>Замена участка канализационных сетей Д=300 мм, г.Сясьстрой, ул.Советская, д.22</t>
  </si>
  <si>
    <t xml:space="preserve">(приложение 29)   </t>
  </si>
  <si>
    <t>На укрепление материально-технической базы учреждений дошкольного образования 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</si>
  <si>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На укрепление материально-технической базы учреждений дошкольного образования  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</si>
  <si>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68 9 7203</t>
  </si>
  <si>
    <t>06 2 5097</t>
  </si>
  <si>
    <t>09 6 5027</t>
  </si>
  <si>
    <t>06 6 7060</t>
  </si>
  <si>
    <t>06 2 7208</t>
  </si>
  <si>
    <t>04 2 7036</t>
  </si>
  <si>
    <t>04 4 5144</t>
  </si>
  <si>
    <t>04 4 7205</t>
  </si>
  <si>
    <t>Профессиональная подготовка, переподготовка и повышение квалификации</t>
  </si>
  <si>
    <t>0705</t>
  </si>
  <si>
    <t>06 5 7084</t>
  </si>
  <si>
    <t>На развитие кадрового потенциала системы дошкольного, общего и дополнительного образования в рамках подпрограммы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</si>
  <si>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На осуществление отдельных государственных полномочий Ленинградской области в области архивного дела  в рамках обеспечение деятельности органов местного самоуправления Волховского муниципального района</t>
  </si>
  <si>
    <t>На подготовку и проведение мероприятий, посвященных Дню образования ЛО в рамках непрограммных расходов органов местного самоуправления</t>
  </si>
  <si>
    <t>На создание в общеобразовательных организациях, расположенных в сельской местности, условий для занятий физической культурофй и спортом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</si>
  <si>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На реализацию мероприятий государственной программы Российской Федерации "Доступная среда" на 2011 - 2015 годы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</si>
  <si>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На организацию отдыха и оздоровления детей и подростков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</si>
  <si>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На поощрение победителей и лауреатов областных конкурсов в области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годы"образования</t>
  </si>
  <si>
    <t>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доступа жителей Волховского муниципального района к культурным ценностям" муниципальной программы Волховского муниципального района "Развитие культуры в Волховском муниципальном районе на 2014-2016 годы"</t>
  </si>
  <si>
    <t>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</si>
  <si>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На комплектование книжных фондов библиотек муниципальных образований Ленинградской области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района"Развитие культуры в Волховском муниципальном районе на 2014-2016 годы"</t>
  </si>
  <si>
    <t>На подготовку и проведение мероприятий, посвященных Дню образования Ленинградской области в рамках непрограммных расходов</t>
  </si>
  <si>
    <t>07 09</t>
  </si>
  <si>
    <t>67 3 4002</t>
  </si>
  <si>
    <t>Осуществление полномочий сельских поселений по вопросам градостроительной деятельности в рамках обеспечения деятельности органов местного самоуправления Волховского муниципального района</t>
  </si>
  <si>
    <t>Субсидии бюджетам муниципальных районов на реализацию федеральных целевых программ</t>
  </si>
  <si>
    <t>2 02 02077 05 0000 151</t>
  </si>
  <si>
    <t>Субсидии бюджетам муниципальных районов на бюджетные инвестиции и объекты капитального строительства собственности муниципальных образований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</si>
  <si>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</si>
  <si>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</si>
  <si>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организацию отдыха и оздоровления детей и подростков</t>
  </si>
  <si>
    <t>на развитие кадрового потенциала системы дошкольного, общего и дополнительного образования</t>
  </si>
  <si>
    <t>на обеспечение выплат стимулирующего характера работникам муниципальных учреждений культуры</t>
  </si>
  <si>
    <t>на поощрение победителей и лауреатов областных конкурсов в области образования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</si>
  <si>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</si>
  <si>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</si>
  <si>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68 9 7203 </t>
  </si>
  <si>
    <t xml:space="preserve">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</si>
  <si>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</si>
  <si>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на развитие кадрового потенциала системы дошкольного, общего и дополнительного образования в рамках подпрограммы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</si>
  <si>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Ремонт теплотрассы к дому №8 по ул.Центральная</t>
  </si>
  <si>
    <t>Установка узла учета тепла на газовую котельную</t>
  </si>
  <si>
    <t>Капитальный ремонт (замена) водопровода от ВОС до деревни Потанино</t>
  </si>
  <si>
    <t>На мероприятия по формированию доступной среды жизнедеятельности для инвалидов в Ленинградской области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</si>
  <si>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68 9 1085</t>
  </si>
  <si>
    <t xml:space="preserve">Исполнение судебных актов, вступивших в законную силу, по искам к муниципальным бюджетным учреждениям в  рамках  непрограммных расходов органов местного самоуправления </t>
  </si>
  <si>
    <t>Код бюджетной классификации</t>
  </si>
  <si>
    <t>Итого по программе</t>
  </si>
  <si>
    <t>Муниципальное образование Новоладожское городское поселение</t>
  </si>
  <si>
    <t>Ведомственная структура расходов районного бюджета Волховского муниципального района на 2015 год</t>
  </si>
  <si>
    <t xml:space="preserve">- на подготовку и проведение мероприятий, посвященных Дню образования Ленинградской области </t>
  </si>
  <si>
    <t>- на осуществление возложенных полномочий МО город Волхов</t>
  </si>
  <si>
    <t>1 11 07015 05 0000 120</t>
  </si>
  <si>
    <t>Доходы от перечисления части прибыли, остающейся после уплаты налогов и обязательных платежей муниципальных унитарных предприятий, созданных муниципальными районами</t>
  </si>
  <si>
    <t>06 1 7208</t>
  </si>
  <si>
    <t>На поощрение победителей и лауреатов областных конкурсов в области образования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</si>
  <si>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10 2 7426</t>
  </si>
  <si>
    <t xml:space="preserve">На мероприятия по поддержке субъектов малого предпринимательства, действующих менее одного года, на организацию предпринимательской деятельности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
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</si>
  <si>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</si>
  <si>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 xml:space="preserve"> 06 6 7060</t>
  </si>
  <si>
    <t xml:space="preserve">на мероприятия по поддержке субъектов малого предпринимательства, действующих менее одного года, на организацию предпринимательской деятельности </t>
  </si>
  <si>
    <t>2 02 02051 05 0000 151</t>
  </si>
  <si>
    <t>2 02 02008 05 0000 151</t>
  </si>
  <si>
    <t>Субсидии бюджетам муниципальных районов на обеспечение жильем молодых семей</t>
  </si>
  <si>
    <t>2 02 03020 05 0000 151</t>
  </si>
  <si>
    <t>на выплату единовременного пособия при всех формах устройства детей, лишенных родительского попечения, в семью</t>
  </si>
  <si>
    <t>2 02 03027 05 0000 151</t>
  </si>
  <si>
    <t>на вознаграждение, причитающиеся приемному родителю</t>
  </si>
  <si>
    <t>на содержание  детей-сирот и детей, оставшихся без попечения родителей, в семьях опекунов (попечителей) и приемных семьях</t>
  </si>
  <si>
    <t>На содержание ребенка в семье опекуна и приемной семье, а также вознаграждение, причитающееся приемному родителю, в том числе</t>
  </si>
  <si>
    <t xml:space="preserve">на 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самостоятельно, в части выплаты денежной компенсации расходов на бензин, ремонт, техническое обслуживание транспортных средств и запасные части к ним </t>
  </si>
  <si>
    <t xml:space="preserve"> на меры  социальной поддержки многодетным и приемным семьям в виде: ежемесячной денежной компенсации на оплату жилого помещения и коммунальных услуг; ежегодной денежной компенсации на каждого из детей, обучающихся в общеобразовательных учреждениях; бесплатного проезда на внутригородском транспорте (кроме такси)</t>
  </si>
  <si>
    <t>02 4 1086</t>
  </si>
  <si>
    <t>На финансирование мероприятий по жилищному обеспечению  ветеранов Великой Отечественной войны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</si>
  <si>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Предоставление субсидий субъектам малого предпринимательства, действующих менее одного года, для организации предпринимательской деятельности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</si>
  <si>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10 2 0613</t>
  </si>
  <si>
    <r>
      <t xml:space="preserve">На содержание  детей-сирот и детей, оставшихся без попечения родителей, в семьях опекунов (попечителей) и приемных семьях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  </r>
  </si>
  <si>
    <r>
      <t xml:space="preserve">На содержание  детей-сирот и детей, оставшихся без попечения родителей, в семьях опекунов (попечителей) и приемных семьях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  </r>
  </si>
  <si>
    <r>
      <t xml:space="preserve">На содержание  детей-сирот и детей, оставшихся без попечения родителей, в семьях опекунов (попечителей) и приемных семьях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подпрограммы "Совершенствование социальной поддержки семьи и детей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</t>
    </r>
  </si>
  <si>
    <t>Осуществление отдельных государственных полномочий Ленинградской области по поддержке сельскохозяйственного производства в рамках подпрограммы "Обеспечение  реализации   муниципальной   программы Волховского муниципального района   "Развитие   сельского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</si>
  <si>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Ремонт участка сетей холодного водоснабжения от д. 9 мкр.Южный до д. 22 мкр. Центральный</t>
  </si>
  <si>
    <t>Ремонт участка теплосети от котельной до администрации д. Иссад</t>
  </si>
  <si>
    <t>Замена участка магистральной водопроводной сети ДУ=100 мм, проходящей по ул.Торфяная</t>
  </si>
  <si>
    <t>(в ред. от 19 ноября 2015 года № 65)</t>
  </si>
  <si>
    <t>(в ред от 19 ноября 2015 года № 65)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</si>
</sst>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  <numFmt numFmtId="180" formatCode="_-* #,##0.000_р_._-;\-* #,##0.000_р_._-;_-* &quot;-&quot;??_р_._-;_-@_-"/>
    <numFmt numFmtId="181" formatCode="_-* #,##0_р_._-;\-* #,##0_р_._-;_-* &quot;-&quot;??_р_._-;_-@_-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0"/>
    <numFmt numFmtId="190" formatCode="#,##0.00_ ;\-#,##0.00\ 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68">
    <xf numFmtId="0" fontId="0" fillId="0" borderId="0" xfId="0" applyFont="1" applyAlignment="1">
      <alignment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vertical="center"/>
      <protection/>
    </xf>
    <xf numFmtId="0" fontId="8" fillId="0" borderId="0" xfId="53" applyFont="1" applyFill="1" applyAlignment="1">
      <alignment horizontal="center" vertical="center"/>
      <protection/>
    </xf>
    <xf numFmtId="49" fontId="8" fillId="0" borderId="0" xfId="53" applyNumberFormat="1" applyFont="1" applyFill="1" applyAlignment="1">
      <alignment vertical="center"/>
      <protection/>
    </xf>
    <xf numFmtId="164" fontId="8" fillId="0" borderId="0" xfId="53" applyNumberFormat="1" applyFont="1" applyFill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49" fontId="10" fillId="0" borderId="12" xfId="53" applyNumberFormat="1" applyFont="1" applyFill="1" applyBorder="1" applyAlignment="1">
      <alignment vertical="center"/>
      <protection/>
    </xf>
    <xf numFmtId="164" fontId="10" fillId="0" borderId="11" xfId="53" applyNumberFormat="1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49" fontId="8" fillId="0" borderId="12" xfId="53" applyNumberFormat="1" applyFont="1" applyFill="1" applyBorder="1" applyAlignment="1">
      <alignment vertical="center"/>
      <protection/>
    </xf>
    <xf numFmtId="164" fontId="8" fillId="0" borderId="11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49" fontId="10" fillId="0" borderId="12" xfId="53" applyNumberFormat="1" applyFont="1" applyFill="1" applyBorder="1" applyAlignment="1">
      <alignment vertical="center" wrapText="1"/>
      <protection/>
    </xf>
    <xf numFmtId="0" fontId="8" fillId="0" borderId="12" xfId="53" applyNumberFormat="1" applyFont="1" applyFill="1" applyBorder="1" applyAlignment="1">
      <alignment horizontal="left" vertical="center" wrapText="1"/>
      <protection/>
    </xf>
    <xf numFmtId="0" fontId="8" fillId="0" borderId="12" xfId="53" applyNumberFormat="1" applyFont="1" applyFill="1" applyBorder="1" applyAlignment="1">
      <alignment vertical="center" wrapText="1"/>
      <protection/>
    </xf>
    <xf numFmtId="49" fontId="8" fillId="0" borderId="12" xfId="53" applyNumberFormat="1" applyFont="1" applyFill="1" applyBorder="1" applyAlignment="1">
      <alignment vertical="center" wrapText="1"/>
      <protection/>
    </xf>
    <xf numFmtId="164" fontId="8" fillId="0" borderId="13" xfId="53" applyNumberFormat="1" applyFont="1" applyFill="1" applyBorder="1" applyAlignment="1">
      <alignment horizontal="center" vertical="center"/>
      <protection/>
    </xf>
    <xf numFmtId="0" fontId="8" fillId="0" borderId="11" xfId="53" applyNumberFormat="1" applyFont="1" applyFill="1" applyBorder="1" applyAlignment="1">
      <alignment wrapText="1"/>
      <protection/>
    </xf>
    <xf numFmtId="0" fontId="8" fillId="0" borderId="0" xfId="53" applyFont="1" applyFill="1" applyAlignment="1">
      <alignment wrapText="1"/>
      <protection/>
    </xf>
    <xf numFmtId="0" fontId="9" fillId="0" borderId="14" xfId="53" applyFont="1" applyFill="1" applyBorder="1" applyAlignment="1">
      <alignment horizontal="center" vertical="center"/>
      <protection/>
    </xf>
    <xf numFmtId="49" fontId="9" fillId="0" borderId="15" xfId="53" applyNumberFormat="1" applyFont="1" applyFill="1" applyBorder="1" applyAlignment="1">
      <alignment vertical="center"/>
      <protection/>
    </xf>
    <xf numFmtId="164" fontId="9" fillId="0" borderId="14" xfId="53" applyNumberFormat="1" applyFont="1" applyFill="1" applyBorder="1" applyAlignment="1">
      <alignment horizontal="center" vertical="center"/>
      <protection/>
    </xf>
    <xf numFmtId="0" fontId="72" fillId="0" borderId="0" xfId="53" applyFont="1" applyFill="1">
      <alignment/>
      <protection/>
    </xf>
    <xf numFmtId="0" fontId="73" fillId="0" borderId="16" xfId="53" applyFont="1" applyFill="1" applyBorder="1" applyAlignment="1">
      <alignment horizontal="center" vertical="center"/>
      <protection/>
    </xf>
    <xf numFmtId="49" fontId="74" fillId="0" borderId="17" xfId="53" applyNumberFormat="1" applyFont="1" applyFill="1" applyBorder="1" applyAlignment="1">
      <alignment vertical="center" wrapText="1"/>
      <protection/>
    </xf>
    <xf numFmtId="164" fontId="74" fillId="0" borderId="16" xfId="53" applyNumberFormat="1" applyFont="1" applyFill="1" applyBorder="1" applyAlignment="1">
      <alignment horizontal="center" vertical="center"/>
      <protection/>
    </xf>
    <xf numFmtId="0" fontId="73" fillId="0" borderId="11" xfId="53" applyFont="1" applyFill="1" applyBorder="1" applyAlignment="1">
      <alignment horizontal="center" vertical="center"/>
      <protection/>
    </xf>
    <xf numFmtId="49" fontId="73" fillId="0" borderId="18" xfId="53" applyNumberFormat="1" applyFont="1" applyFill="1" applyBorder="1" applyAlignment="1">
      <alignment vertical="center"/>
      <protection/>
    </xf>
    <xf numFmtId="164" fontId="73" fillId="0" borderId="11" xfId="53" applyNumberFormat="1" applyFont="1" applyFill="1" applyBorder="1" applyAlignment="1">
      <alignment horizontal="center" vertical="center"/>
      <protection/>
    </xf>
    <xf numFmtId="49" fontId="75" fillId="0" borderId="18" xfId="53" applyNumberFormat="1" applyFont="1" applyFill="1" applyBorder="1" applyAlignment="1">
      <alignment vertical="center" wrapText="1"/>
      <protection/>
    </xf>
    <xf numFmtId="49" fontId="72" fillId="0" borderId="18" xfId="53" applyNumberFormat="1" applyFont="1" applyFill="1" applyBorder="1" applyAlignment="1">
      <alignment vertical="center"/>
      <protection/>
    </xf>
    <xf numFmtId="164" fontId="72" fillId="0" borderId="11" xfId="53" applyNumberFormat="1" applyFont="1" applyFill="1" applyBorder="1" applyAlignment="1">
      <alignment horizontal="center" vertical="center"/>
      <protection/>
    </xf>
    <xf numFmtId="49" fontId="72" fillId="0" borderId="18" xfId="53" applyNumberFormat="1" applyFont="1" applyFill="1" applyBorder="1" applyAlignment="1">
      <alignment vertical="center" wrapText="1"/>
      <protection/>
    </xf>
    <xf numFmtId="176" fontId="72" fillId="0" borderId="18" xfId="53" applyNumberFormat="1" applyFont="1" applyFill="1" applyBorder="1" applyAlignment="1">
      <alignment vertical="center" wrapText="1"/>
      <protection/>
    </xf>
    <xf numFmtId="49" fontId="72" fillId="0" borderId="0" xfId="53" applyNumberFormat="1" applyFont="1" applyFill="1" applyAlignment="1">
      <alignment horizontal="right" vertical="center"/>
      <protection/>
    </xf>
    <xf numFmtId="0" fontId="72" fillId="0" borderId="0" xfId="53" applyFont="1" applyFill="1" applyAlignment="1">
      <alignment vertical="center"/>
      <protection/>
    </xf>
    <xf numFmtId="164" fontId="8" fillId="0" borderId="0" xfId="53" applyNumberFormat="1" applyFont="1" applyAlignment="1">
      <alignment horizontal="right" vertical="center"/>
      <protection/>
    </xf>
    <xf numFmtId="0" fontId="8" fillId="0" borderId="0" xfId="53" applyFont="1" applyAlignment="1">
      <alignment horizontal="right" vertical="center"/>
      <protection/>
    </xf>
    <xf numFmtId="177" fontId="4" fillId="0" borderId="13" xfId="67" applyNumberFormat="1" applyFont="1" applyFill="1" applyBorder="1" applyAlignment="1">
      <alignment horizontal="center" vertical="center"/>
    </xf>
    <xf numFmtId="165" fontId="10" fillId="0" borderId="19" xfId="0" applyNumberFormat="1" applyFont="1" applyFill="1" applyBorder="1" applyAlignment="1">
      <alignment horizontal="left" vertical="top" wrapText="1"/>
    </xf>
    <xf numFmtId="43" fontId="6" fillId="0" borderId="0" xfId="65" applyFont="1" applyFill="1" applyAlignment="1">
      <alignment horizontal="right" vertical="center"/>
    </xf>
    <xf numFmtId="177" fontId="4" fillId="0" borderId="10" xfId="67" applyNumberFormat="1" applyFont="1" applyFill="1" applyBorder="1" applyAlignment="1">
      <alignment horizontal="center" vertical="center"/>
    </xf>
    <xf numFmtId="177" fontId="5" fillId="0" borderId="14" xfId="67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/>
    </xf>
    <xf numFmtId="0" fontId="8" fillId="0" borderId="0" xfId="53" applyFont="1" applyFill="1" applyAlignment="1">
      <alignment horizontal="right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7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2" fillId="0" borderId="0" xfId="53" applyFont="1" applyFill="1" applyAlignment="1">
      <alignment horizontal="center" vertical="center"/>
      <protection/>
    </xf>
    <xf numFmtId="49" fontId="72" fillId="0" borderId="0" xfId="53" applyNumberFormat="1" applyFont="1" applyFill="1" applyAlignment="1">
      <alignment vertical="center"/>
      <protection/>
    </xf>
    <xf numFmtId="164" fontId="72" fillId="0" borderId="0" xfId="53" applyNumberFormat="1" applyFont="1" applyFill="1" applyAlignment="1">
      <alignment horizontal="center" vertical="center"/>
      <protection/>
    </xf>
    <xf numFmtId="0" fontId="8" fillId="0" borderId="0" xfId="0" applyFont="1" applyFill="1" applyAlignment="1">
      <alignment horizontal="right" vertical="center"/>
    </xf>
    <xf numFmtId="49" fontId="72" fillId="0" borderId="20" xfId="53" applyNumberFormat="1" applyFont="1" applyFill="1" applyBorder="1" applyAlignment="1">
      <alignment horizontal="left" vertical="center" wrapText="1"/>
      <protection/>
    </xf>
    <xf numFmtId="164" fontId="72" fillId="0" borderId="20" xfId="53" applyNumberFormat="1" applyFont="1" applyFill="1" applyBorder="1" applyAlignment="1">
      <alignment horizontal="center" vertical="center"/>
      <protection/>
    </xf>
    <xf numFmtId="49" fontId="11" fillId="0" borderId="18" xfId="53" applyNumberFormat="1" applyFont="1" applyFill="1" applyBorder="1" applyAlignment="1">
      <alignment vertical="center" wrapText="1"/>
      <protection/>
    </xf>
    <xf numFmtId="49" fontId="8" fillId="0" borderId="18" xfId="53" applyNumberFormat="1" applyFont="1" applyFill="1" applyBorder="1" applyAlignment="1">
      <alignment vertical="center"/>
      <protection/>
    </xf>
    <xf numFmtId="176" fontId="72" fillId="0" borderId="18" xfId="53" applyNumberFormat="1" applyFont="1" applyFill="1" applyBorder="1" applyAlignment="1">
      <alignment horizontal="left" vertical="center" wrapText="1"/>
      <protection/>
    </xf>
    <xf numFmtId="164" fontId="8" fillId="0" borderId="0" xfId="53" applyNumberFormat="1" applyFont="1" applyFill="1" applyAlignment="1">
      <alignment vertical="center"/>
      <protection/>
    </xf>
    <xf numFmtId="0" fontId="2" fillId="0" borderId="0" xfId="53" applyAlignment="1">
      <alignment vertical="center"/>
      <protection/>
    </xf>
    <xf numFmtId="0" fontId="16" fillId="0" borderId="0" xfId="53" applyFont="1" applyAlignment="1">
      <alignment vertical="center"/>
      <protection/>
    </xf>
    <xf numFmtId="0" fontId="12" fillId="0" borderId="0" xfId="53" applyFont="1" applyAlignment="1">
      <alignment vertical="center"/>
      <protection/>
    </xf>
    <xf numFmtId="164" fontId="12" fillId="0" borderId="0" xfId="53" applyNumberFormat="1" applyFont="1" applyAlignment="1">
      <alignment vertical="center"/>
      <protection/>
    </xf>
    <xf numFmtId="0" fontId="9" fillId="0" borderId="10" xfId="53" applyFont="1" applyBorder="1" applyAlignment="1">
      <alignment vertical="center"/>
      <protection/>
    </xf>
    <xf numFmtId="0" fontId="9" fillId="0" borderId="10" xfId="53" applyFont="1" applyBorder="1" applyAlignment="1">
      <alignment vertical="center" wrapText="1"/>
      <protection/>
    </xf>
    <xf numFmtId="164" fontId="9" fillId="0" borderId="11" xfId="53" applyNumberFormat="1" applyFont="1" applyBorder="1" applyAlignment="1">
      <alignment horizontal="center" vertical="center"/>
      <protection/>
    </xf>
    <xf numFmtId="0" fontId="18" fillId="0" borderId="0" xfId="53" applyFont="1" applyAlignment="1">
      <alignment vertical="center"/>
      <protection/>
    </xf>
    <xf numFmtId="0" fontId="12" fillId="0" borderId="10" xfId="53" applyFont="1" applyBorder="1" applyAlignment="1">
      <alignment vertical="center"/>
      <protection/>
    </xf>
    <xf numFmtId="0" fontId="12" fillId="0" borderId="10" xfId="53" applyFont="1" applyBorder="1" applyAlignment="1">
      <alignment vertical="center" wrapText="1"/>
      <protection/>
    </xf>
    <xf numFmtId="164" fontId="12" fillId="0" borderId="11" xfId="53" applyNumberFormat="1" applyFont="1" applyBorder="1" applyAlignment="1">
      <alignment horizontal="center" vertical="center"/>
      <protection/>
    </xf>
    <xf numFmtId="0" fontId="19" fillId="0" borderId="0" xfId="53" applyFont="1" applyAlignment="1">
      <alignment vertical="center"/>
      <protection/>
    </xf>
    <xf numFmtId="0" fontId="12" fillId="0" borderId="11" xfId="53" applyFont="1" applyBorder="1" applyAlignment="1">
      <alignment vertical="center"/>
      <protection/>
    </xf>
    <xf numFmtId="0" fontId="12" fillId="0" borderId="11" xfId="53" applyFont="1" applyBorder="1" applyAlignment="1">
      <alignment vertical="center" wrapText="1"/>
      <protection/>
    </xf>
    <xf numFmtId="0" fontId="9" fillId="0" borderId="11" xfId="53" applyFont="1" applyBorder="1" applyAlignment="1">
      <alignment vertical="center"/>
      <protection/>
    </xf>
    <xf numFmtId="0" fontId="9" fillId="0" borderId="11" xfId="53" applyFont="1" applyBorder="1" applyAlignment="1">
      <alignment vertical="center" wrapText="1"/>
      <protection/>
    </xf>
    <xf numFmtId="0" fontId="12" fillId="0" borderId="20" xfId="53" applyFont="1" applyBorder="1" applyAlignment="1">
      <alignment vertical="center"/>
      <protection/>
    </xf>
    <xf numFmtId="0" fontId="12" fillId="0" borderId="20" xfId="53" applyFont="1" applyBorder="1" applyAlignment="1">
      <alignment vertical="center" wrapText="1"/>
      <protection/>
    </xf>
    <xf numFmtId="164" fontId="12" fillId="0" borderId="20" xfId="53" applyNumberFormat="1" applyFont="1" applyBorder="1" applyAlignment="1">
      <alignment horizontal="center" vertical="center"/>
      <protection/>
    </xf>
    <xf numFmtId="0" fontId="12" fillId="0" borderId="21" xfId="53" applyFont="1" applyBorder="1" applyAlignment="1">
      <alignment vertical="center"/>
      <protection/>
    </xf>
    <xf numFmtId="0" fontId="9" fillId="0" borderId="21" xfId="53" applyFont="1" applyBorder="1" applyAlignment="1">
      <alignment vertical="center"/>
      <protection/>
    </xf>
    <xf numFmtId="164" fontId="9" fillId="0" borderId="21" xfId="53" applyNumberFormat="1" applyFont="1" applyBorder="1" applyAlignment="1">
      <alignment horizontal="center" vertical="center"/>
      <protection/>
    </xf>
    <xf numFmtId="0" fontId="16" fillId="0" borderId="0" xfId="53" applyFont="1" applyBorder="1" applyAlignment="1">
      <alignment vertical="center"/>
      <protection/>
    </xf>
    <xf numFmtId="164" fontId="16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64" fontId="2" fillId="0" borderId="0" xfId="53" applyNumberFormat="1" applyBorder="1" applyAlignment="1">
      <alignment horizontal="center" vertical="center"/>
      <protection/>
    </xf>
    <xf numFmtId="0" fontId="16" fillId="0" borderId="0" xfId="53" applyFont="1" applyFill="1" applyBorder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0" fontId="20" fillId="0" borderId="0" xfId="53" applyFont="1" applyBorder="1" applyAlignment="1">
      <alignment vertical="center"/>
      <protection/>
    </xf>
    <xf numFmtId="164" fontId="20" fillId="0" borderId="0" xfId="53" applyNumberFormat="1" applyFont="1" applyBorder="1" applyAlignment="1">
      <alignment horizontal="center" vertical="center"/>
      <protection/>
    </xf>
    <xf numFmtId="164" fontId="2" fillId="0" borderId="0" xfId="53" applyNumberFormat="1" applyAlignment="1">
      <alignment vertical="center"/>
      <protection/>
    </xf>
    <xf numFmtId="49" fontId="10" fillId="0" borderId="18" xfId="53" applyNumberFormat="1" applyFont="1" applyFill="1" applyBorder="1" applyAlignment="1">
      <alignment vertical="center"/>
      <protection/>
    </xf>
    <xf numFmtId="0" fontId="73" fillId="0" borderId="0" xfId="53" applyFont="1" applyFill="1">
      <alignment/>
      <protection/>
    </xf>
    <xf numFmtId="0" fontId="72" fillId="0" borderId="18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77" fillId="0" borderId="19" xfId="0" applyFont="1" applyBorder="1" applyAlignment="1">
      <alignment horizontal="left" vertical="center" wrapText="1"/>
    </xf>
    <xf numFmtId="0" fontId="77" fillId="0" borderId="19" xfId="0" applyFont="1" applyBorder="1" applyAlignment="1">
      <alignment vertical="center" wrapText="1"/>
    </xf>
    <xf numFmtId="164" fontId="72" fillId="0" borderId="0" xfId="53" applyNumberFormat="1" applyFont="1" applyFill="1" applyAlignment="1">
      <alignment vertical="center"/>
      <protection/>
    </xf>
    <xf numFmtId="0" fontId="12" fillId="0" borderId="19" xfId="0" applyFont="1" applyBorder="1" applyAlignment="1">
      <alignment horizontal="left" vertical="center" wrapText="1"/>
    </xf>
    <xf numFmtId="43" fontId="12" fillId="0" borderId="19" xfId="65" applyFont="1" applyBorder="1" applyAlignment="1">
      <alignment horizontal="center" vertical="center" wrapText="1"/>
    </xf>
    <xf numFmtId="43" fontId="9" fillId="0" borderId="19" xfId="65" applyFont="1" applyBorder="1" applyAlignment="1">
      <alignment horizontal="center" vertical="center" wrapText="1"/>
    </xf>
    <xf numFmtId="43" fontId="9" fillId="0" borderId="19" xfId="65" applyFont="1" applyBorder="1" applyAlignment="1">
      <alignment horizontal="center" vertical="center"/>
    </xf>
    <xf numFmtId="49" fontId="72" fillId="0" borderId="22" xfId="53" applyNumberFormat="1" applyFont="1" applyFill="1" applyBorder="1" applyAlignment="1">
      <alignment vertical="center"/>
      <protection/>
    </xf>
    <xf numFmtId="49" fontId="8" fillId="0" borderId="18" xfId="53" applyNumberFormat="1" applyFont="1" applyFill="1" applyBorder="1" applyAlignment="1">
      <alignment vertical="center" wrapText="1"/>
      <protection/>
    </xf>
    <xf numFmtId="0" fontId="78" fillId="0" borderId="19" xfId="0" applyFont="1" applyFill="1" applyBorder="1" applyAlignment="1">
      <alignment vertical="center" wrapText="1"/>
    </xf>
    <xf numFmtId="49" fontId="78" fillId="0" borderId="19" xfId="0" applyNumberFormat="1" applyFont="1" applyFill="1" applyBorder="1" applyAlignment="1">
      <alignment horizontal="center" vertical="center"/>
    </xf>
    <xf numFmtId="164" fontId="8" fillId="0" borderId="0" xfId="53" applyNumberFormat="1" applyFont="1" applyFill="1" applyAlignment="1">
      <alignment horizontal="right" vertical="center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8" fillId="0" borderId="0" xfId="53" applyFont="1" applyAlignment="1">
      <alignment horizontal="center"/>
      <protection/>
    </xf>
    <xf numFmtId="0" fontId="9" fillId="0" borderId="0" xfId="53" applyFont="1" applyAlignment="1">
      <alignment horizontal="center" wrapText="1"/>
      <protection/>
    </xf>
    <xf numFmtId="0" fontId="4" fillId="0" borderId="0" xfId="53" applyFont="1">
      <alignment/>
      <protection/>
    </xf>
    <xf numFmtId="0" fontId="4" fillId="0" borderId="23" xfId="53" applyFont="1" applyBorder="1">
      <alignment/>
      <protection/>
    </xf>
    <xf numFmtId="0" fontId="4" fillId="0" borderId="24" xfId="53" applyFont="1" applyBorder="1" applyAlignment="1">
      <alignment horizontal="center" wrapText="1"/>
      <protection/>
    </xf>
    <xf numFmtId="0" fontId="4" fillId="0" borderId="25" xfId="53" applyFont="1" applyBorder="1" applyAlignment="1">
      <alignment horizontal="center" wrapText="1"/>
      <protection/>
    </xf>
    <xf numFmtId="0" fontId="4" fillId="0" borderId="26" xfId="53" applyFont="1" applyBorder="1">
      <alignment/>
      <protection/>
    </xf>
    <xf numFmtId="3" fontId="4" fillId="0" borderId="19" xfId="53" applyNumberFormat="1" applyFont="1" applyBorder="1" applyAlignment="1">
      <alignment horizontal="center"/>
      <protection/>
    </xf>
    <xf numFmtId="3" fontId="4" fillId="0" borderId="27" xfId="53" applyNumberFormat="1" applyFont="1" applyBorder="1" applyAlignment="1">
      <alignment horizontal="center"/>
      <protection/>
    </xf>
    <xf numFmtId="0" fontId="4" fillId="0" borderId="26" xfId="53" applyFont="1" applyBorder="1" applyAlignment="1">
      <alignment horizontal="left" vertical="center" wrapText="1"/>
      <protection/>
    </xf>
    <xf numFmtId="0" fontId="4" fillId="0" borderId="26" xfId="53" applyFont="1" applyBorder="1" applyAlignment="1">
      <alignment horizontal="left" vertical="center"/>
      <protection/>
    </xf>
    <xf numFmtId="3" fontId="4" fillId="0" borderId="19" xfId="53" applyNumberFormat="1" applyFont="1" applyFill="1" applyBorder="1" applyAlignment="1">
      <alignment horizontal="center"/>
      <protection/>
    </xf>
    <xf numFmtId="0" fontId="3" fillId="0" borderId="28" xfId="53" applyFont="1" applyBorder="1">
      <alignment/>
      <protection/>
    </xf>
    <xf numFmtId="11" fontId="13" fillId="0" borderId="19" xfId="0" applyNumberFormat="1" applyFont="1" applyFill="1" applyBorder="1" applyAlignment="1">
      <alignment horizontal="left" vertical="top" wrapText="1"/>
    </xf>
    <xf numFmtId="164" fontId="4" fillId="0" borderId="19" xfId="53" applyNumberFormat="1" applyFont="1" applyBorder="1" applyAlignment="1">
      <alignment horizontal="center"/>
      <protection/>
    </xf>
    <xf numFmtId="164" fontId="4" fillId="0" borderId="27" xfId="53" applyNumberFormat="1" applyFont="1" applyBorder="1" applyAlignment="1">
      <alignment horizontal="center"/>
      <protection/>
    </xf>
    <xf numFmtId="164" fontId="3" fillId="0" borderId="29" xfId="53" applyNumberFormat="1" applyFont="1" applyBorder="1" applyAlignment="1">
      <alignment horizontal="center"/>
      <protection/>
    </xf>
    <xf numFmtId="164" fontId="3" fillId="0" borderId="30" xfId="53" applyNumberFormat="1" applyFont="1" applyBorder="1" applyAlignment="1">
      <alignment horizontal="center"/>
      <protection/>
    </xf>
    <xf numFmtId="0" fontId="72" fillId="0" borderId="13" xfId="0" applyFont="1" applyBorder="1" applyAlignment="1">
      <alignment vertical="center"/>
    </xf>
    <xf numFmtId="0" fontId="5" fillId="0" borderId="19" xfId="53" applyFont="1" applyFill="1" applyBorder="1" applyAlignment="1">
      <alignment horizontal="left" vertical="center" wrapText="1"/>
      <protection/>
    </xf>
    <xf numFmtId="0" fontId="72" fillId="0" borderId="20" xfId="53" applyFont="1" applyFill="1" applyBorder="1" applyAlignment="1">
      <alignment horizontal="center" vertical="center"/>
      <protection/>
    </xf>
    <xf numFmtId="0" fontId="72" fillId="0" borderId="13" xfId="53" applyFont="1" applyFill="1" applyBorder="1" applyAlignment="1">
      <alignment horizontal="center" vertical="center"/>
      <protection/>
    </xf>
    <xf numFmtId="0" fontId="72" fillId="0" borderId="10" xfId="53" applyFont="1" applyFill="1" applyBorder="1" applyAlignment="1">
      <alignment horizontal="center" vertical="center"/>
      <protection/>
    </xf>
    <xf numFmtId="0" fontId="72" fillId="0" borderId="13" xfId="0" applyFont="1" applyFill="1" applyBorder="1" applyAlignment="1">
      <alignment horizontal="center" vertical="center"/>
    </xf>
    <xf numFmtId="164" fontId="72" fillId="33" borderId="11" xfId="53" applyNumberFormat="1" applyFont="1" applyFill="1" applyBorder="1" applyAlignment="1">
      <alignment horizontal="center" vertical="center"/>
      <protection/>
    </xf>
    <xf numFmtId="164" fontId="72" fillId="33" borderId="20" xfId="53" applyNumberFormat="1" applyFont="1" applyFill="1" applyBorder="1" applyAlignment="1">
      <alignment horizontal="center" vertical="center"/>
      <protection/>
    </xf>
    <xf numFmtId="164" fontId="8" fillId="33" borderId="11" xfId="53" applyNumberFormat="1" applyFont="1" applyFill="1" applyBorder="1" applyAlignment="1">
      <alignment horizontal="center" vertical="center"/>
      <protection/>
    </xf>
    <xf numFmtId="164" fontId="72" fillId="33" borderId="13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4" fillId="0" borderId="31" xfId="53" applyNumberFormat="1" applyFont="1" applyFill="1" applyBorder="1" applyAlignment="1">
      <alignment horizontal="center" vertical="center"/>
      <protection/>
    </xf>
    <xf numFmtId="43" fontId="6" fillId="0" borderId="0" xfId="68" applyFont="1" applyFill="1" applyAlignment="1">
      <alignment horizontal="right" vertical="center"/>
    </xf>
    <xf numFmtId="0" fontId="13" fillId="0" borderId="0" xfId="54" applyFont="1" applyAlignment="1">
      <alignment vertical="center"/>
      <protection/>
    </xf>
    <xf numFmtId="0" fontId="13" fillId="0" borderId="0" xfId="54" applyFont="1" applyBorder="1" applyAlignment="1">
      <alignment vertical="center"/>
      <protection/>
    </xf>
    <xf numFmtId="0" fontId="13" fillId="0" borderId="0" xfId="57" applyFont="1" applyAlignment="1">
      <alignment horizontal="center" vertical="center"/>
      <protection/>
    </xf>
    <xf numFmtId="0" fontId="13" fillId="0" borderId="0" xfId="54" applyFont="1" applyAlignment="1">
      <alignment horizontal="center" vertical="center"/>
      <protection/>
    </xf>
    <xf numFmtId="0" fontId="5" fillId="0" borderId="19" xfId="54" applyFont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center" vertical="center" wrapText="1"/>
      <protection/>
    </xf>
    <xf numFmtId="0" fontId="13" fillId="0" borderId="19" xfId="54" applyFont="1" applyBorder="1" applyAlignment="1">
      <alignment horizontal="center" vertical="center" wrapText="1"/>
      <protection/>
    </xf>
    <xf numFmtId="0" fontId="13" fillId="0" borderId="19" xfId="57" applyFont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left" vertical="center" wrapText="1"/>
    </xf>
    <xf numFmtId="0" fontId="12" fillId="0" borderId="0" xfId="54" applyFont="1" applyAlignment="1">
      <alignment vertical="center"/>
      <protection/>
    </xf>
    <xf numFmtId="0" fontId="9" fillId="0" borderId="19" xfId="54" applyFont="1" applyBorder="1" applyAlignment="1">
      <alignment horizontal="left" vertical="center" wrapText="1"/>
      <protection/>
    </xf>
    <xf numFmtId="0" fontId="9" fillId="0" borderId="0" xfId="54" applyFont="1" applyAlignment="1">
      <alignment horizontal="left" vertical="center"/>
      <protection/>
    </xf>
    <xf numFmtId="165" fontId="12" fillId="0" borderId="19" xfId="0" applyNumberFormat="1" applyFont="1" applyFill="1" applyBorder="1" applyAlignment="1">
      <alignment horizontal="left" vertical="center" wrapText="1"/>
    </xf>
    <xf numFmtId="2" fontId="12" fillId="0" borderId="19" xfId="0" applyNumberFormat="1" applyFont="1" applyFill="1" applyBorder="1" applyAlignment="1">
      <alignment horizontal="left" vertical="center" wrapText="1"/>
    </xf>
    <xf numFmtId="11" fontId="12" fillId="0" borderId="19" xfId="0" applyNumberFormat="1" applyFont="1" applyFill="1" applyBorder="1" applyAlignment="1">
      <alignment horizontal="left" vertical="center" wrapText="1"/>
    </xf>
    <xf numFmtId="49" fontId="9" fillId="0" borderId="19" xfId="54" applyNumberFormat="1" applyFont="1" applyBorder="1" applyAlignment="1">
      <alignment vertical="center" wrapText="1"/>
      <protection/>
    </xf>
    <xf numFmtId="0" fontId="13" fillId="0" borderId="0" xfId="54" applyFont="1" applyAlignment="1">
      <alignment vertical="center" wrapText="1"/>
      <protection/>
    </xf>
    <xf numFmtId="0" fontId="77" fillId="0" borderId="32" xfId="0" applyFont="1" applyBorder="1" applyAlignment="1">
      <alignment horizontal="left" vertical="center" wrapText="1"/>
    </xf>
    <xf numFmtId="0" fontId="77" fillId="0" borderId="33" xfId="0" applyFont="1" applyBorder="1" applyAlignment="1">
      <alignment horizontal="left" vertical="center" wrapText="1"/>
    </xf>
    <xf numFmtId="164" fontId="13" fillId="0" borderId="34" xfId="53" applyNumberFormat="1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horizontal="center" vertical="center"/>
      <protection/>
    </xf>
    <xf numFmtId="49" fontId="11" fillId="0" borderId="31" xfId="53" applyNumberFormat="1" applyFont="1" applyFill="1" applyBorder="1" applyAlignment="1">
      <alignment vertical="center"/>
      <protection/>
    </xf>
    <xf numFmtId="164" fontId="11" fillId="0" borderId="10" xfId="53" applyNumberFormat="1" applyFont="1" applyFill="1" applyBorder="1" applyAlignment="1">
      <alignment horizontal="center" vertical="center"/>
      <protection/>
    </xf>
    <xf numFmtId="0" fontId="77" fillId="0" borderId="3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3" fontId="4" fillId="0" borderId="0" xfId="68" applyFont="1" applyFill="1" applyAlignment="1">
      <alignment horizontal="right" vertical="center"/>
    </xf>
    <xf numFmtId="43" fontId="77" fillId="0" borderId="0" xfId="68" applyFont="1" applyAlignment="1">
      <alignment vertical="center"/>
    </xf>
    <xf numFmtId="0" fontId="77" fillId="0" borderId="0" xfId="0" applyFont="1" applyAlignment="1">
      <alignment vertical="center"/>
    </xf>
    <xf numFmtId="43" fontId="77" fillId="0" borderId="19" xfId="68" applyFont="1" applyBorder="1" applyAlignment="1">
      <alignment vertical="center"/>
    </xf>
    <xf numFmtId="0" fontId="77" fillId="0" borderId="19" xfId="0" applyFont="1" applyBorder="1" applyAlignment="1">
      <alignment vertical="center"/>
    </xf>
    <xf numFmtId="43" fontId="79" fillId="0" borderId="19" xfId="68" applyFont="1" applyBorder="1" applyAlignment="1">
      <alignment vertical="center"/>
    </xf>
    <xf numFmtId="43" fontId="79" fillId="0" borderId="19" xfId="68" applyFont="1" applyBorder="1" applyAlignment="1">
      <alignment vertical="center" wrapText="1"/>
    </xf>
    <xf numFmtId="11" fontId="13" fillId="0" borderId="19" xfId="0" applyNumberFormat="1" applyFont="1" applyFill="1" applyBorder="1" applyAlignment="1">
      <alignment horizontal="left" vertical="center" wrapText="1"/>
    </xf>
    <xf numFmtId="0" fontId="78" fillId="0" borderId="19" xfId="0" applyFont="1" applyFill="1" applyBorder="1" applyAlignment="1">
      <alignment horizontal="center" vertical="center" wrapText="1"/>
    </xf>
    <xf numFmtId="49" fontId="8" fillId="0" borderId="19" xfId="53" applyNumberFormat="1" applyFont="1" applyFill="1" applyBorder="1" applyAlignment="1">
      <alignment horizontal="center" vertical="center" wrapText="1"/>
      <protection/>
    </xf>
    <xf numFmtId="0" fontId="80" fillId="0" borderId="0" xfId="53" applyFont="1" applyFill="1">
      <alignment/>
      <protection/>
    </xf>
    <xf numFmtId="0" fontId="80" fillId="0" borderId="34" xfId="53" applyFont="1" applyFill="1" applyBorder="1" applyAlignment="1">
      <alignment horizontal="center" vertical="center" wrapText="1"/>
      <protection/>
    </xf>
    <xf numFmtId="49" fontId="80" fillId="0" borderId="35" xfId="53" applyNumberFormat="1" applyFont="1" applyFill="1" applyBorder="1" applyAlignment="1">
      <alignment horizontal="center" vertical="center"/>
      <protection/>
    </xf>
    <xf numFmtId="164" fontId="17" fillId="0" borderId="14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>
      <alignment/>
      <protection/>
    </xf>
    <xf numFmtId="0" fontId="17" fillId="0" borderId="14" xfId="53" applyFont="1" applyFill="1" applyBorder="1" applyAlignment="1">
      <alignment horizontal="center" vertical="center" wrapText="1"/>
      <protection/>
    </xf>
    <xf numFmtId="49" fontId="17" fillId="0" borderId="15" xfId="53" applyNumberFormat="1" applyFont="1" applyFill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76" fillId="0" borderId="19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33" xfId="0" applyFont="1" applyBorder="1" applyAlignment="1">
      <alignment horizontal="left" vertical="center" wrapText="1"/>
    </xf>
    <xf numFmtId="0" fontId="72" fillId="0" borderId="11" xfId="0" applyFont="1" applyFill="1" applyBorder="1" applyAlignment="1">
      <alignment horizontal="center" vertical="center"/>
    </xf>
    <xf numFmtId="0" fontId="77" fillId="0" borderId="33" xfId="0" applyFont="1" applyBorder="1" applyAlignment="1">
      <alignment vertical="center" wrapText="1"/>
    </xf>
    <xf numFmtId="0" fontId="72" fillId="0" borderId="20" xfId="53" applyFont="1" applyFill="1" applyBorder="1" applyAlignment="1">
      <alignment horizontal="center" vertical="center"/>
      <protection/>
    </xf>
    <xf numFmtId="0" fontId="72" fillId="0" borderId="20" xfId="53" applyFont="1" applyFill="1" applyBorder="1" applyAlignment="1">
      <alignment horizontal="center" vertical="center"/>
      <protection/>
    </xf>
    <xf numFmtId="0" fontId="4" fillId="0" borderId="31" xfId="53" applyFont="1" applyFill="1" applyBorder="1" applyAlignment="1">
      <alignment vertical="center"/>
      <protection/>
    </xf>
    <xf numFmtId="164" fontId="72" fillId="0" borderId="13" xfId="53" applyNumberFormat="1" applyFont="1" applyFill="1" applyBorder="1" applyAlignment="1">
      <alignment horizontal="center" vertical="center"/>
      <protection/>
    </xf>
    <xf numFmtId="164" fontId="8" fillId="0" borderId="0" xfId="53" applyNumberFormat="1" applyFont="1" applyFill="1">
      <alignment/>
      <protection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13" fillId="0" borderId="0" xfId="53" applyNumberFormat="1" applyFont="1" applyFill="1" applyAlignment="1">
      <alignment horizontal="right" vertical="center"/>
      <protection/>
    </xf>
    <xf numFmtId="0" fontId="13" fillId="0" borderId="0" xfId="53" applyFont="1" applyFill="1" applyAlignment="1">
      <alignment horizontal="right" vertical="center"/>
      <protection/>
    </xf>
    <xf numFmtId="43" fontId="13" fillId="0" borderId="0" xfId="65" applyFont="1" applyFill="1" applyAlignment="1">
      <alignment horizontal="right" vertical="center"/>
    </xf>
    <xf numFmtId="43" fontId="13" fillId="0" borderId="0" xfId="65" applyFont="1" applyFill="1" applyAlignment="1">
      <alignment vertical="center"/>
    </xf>
    <xf numFmtId="43" fontId="24" fillId="0" borderId="0" xfId="65" applyFont="1" applyFill="1" applyAlignment="1">
      <alignment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9" xfId="53" applyNumberFormat="1" applyFont="1" applyFill="1" applyBorder="1" applyAlignment="1">
      <alignment horizontal="center" vertical="center" wrapText="1"/>
      <protection/>
    </xf>
    <xf numFmtId="43" fontId="5" fillId="0" borderId="19" xfId="65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49" fontId="5" fillId="0" borderId="19" xfId="0" applyNumberFormat="1" applyFont="1" applyFill="1" applyBorder="1" applyAlignment="1">
      <alignment horizontal="left" vertical="center" wrapText="1"/>
    </xf>
    <xf numFmtId="43" fontId="5" fillId="0" borderId="19" xfId="65" applyFont="1" applyFill="1" applyBorder="1" applyAlignment="1">
      <alignment vertical="center" wrapText="1"/>
    </xf>
    <xf numFmtId="0" fontId="24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3" fontId="13" fillId="0" borderId="19" xfId="65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13" fillId="0" borderId="19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/>
    </xf>
    <xf numFmtId="49" fontId="13" fillId="0" borderId="19" xfId="53" applyNumberFormat="1" applyFont="1" applyFill="1" applyBorder="1" applyAlignment="1">
      <alignment horizontal="center" vertical="center" wrapText="1"/>
      <protection/>
    </xf>
    <xf numFmtId="49" fontId="13" fillId="0" borderId="19" xfId="0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/>
    </xf>
    <xf numFmtId="165" fontId="13" fillId="0" borderId="19" xfId="0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vertical="center" wrapText="1"/>
    </xf>
    <xf numFmtId="49" fontId="81" fillId="0" borderId="19" xfId="0" applyNumberFormat="1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vertical="center"/>
    </xf>
    <xf numFmtId="43" fontId="81" fillId="0" borderId="19" xfId="65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wrapText="1"/>
    </xf>
    <xf numFmtId="49" fontId="23" fillId="0" borderId="19" xfId="53" applyNumberFormat="1" applyFont="1" applyFill="1" applyBorder="1" applyAlignment="1">
      <alignment horizontal="center" vertical="center" wrapText="1"/>
      <protection/>
    </xf>
    <xf numFmtId="49" fontId="13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43" fontId="13" fillId="0" borderId="19" xfId="65" applyFont="1" applyFill="1" applyBorder="1" applyAlignment="1">
      <alignment vertical="center"/>
    </xf>
    <xf numFmtId="49" fontId="5" fillId="0" borderId="19" xfId="53" applyNumberFormat="1" applyFont="1" applyFill="1" applyBorder="1" applyAlignment="1">
      <alignment horizontal="left" vertical="center" wrapText="1"/>
      <protection/>
    </xf>
    <xf numFmtId="0" fontId="24" fillId="0" borderId="0" xfId="0" applyFont="1" applyFill="1" applyAlignment="1">
      <alignment horizontal="left"/>
    </xf>
    <xf numFmtId="0" fontId="23" fillId="0" borderId="19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5" fillId="0" borderId="19" xfId="0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3" fontId="5" fillId="0" borderId="19" xfId="65" applyFont="1" applyFill="1" applyBorder="1" applyAlignment="1">
      <alignment vertical="center"/>
    </xf>
    <xf numFmtId="49" fontId="13" fillId="0" borderId="19" xfId="0" applyNumberFormat="1" applyFont="1" applyFill="1" applyBorder="1" applyAlignment="1">
      <alignment horizontal="left" vertical="center" wrapText="1"/>
    </xf>
    <xf numFmtId="43" fontId="23" fillId="0" borderId="19" xfId="65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53" applyFont="1" applyFill="1" applyBorder="1" applyAlignment="1">
      <alignment vertical="center"/>
      <protection/>
    </xf>
    <xf numFmtId="49" fontId="75" fillId="0" borderId="19" xfId="0" applyNumberFormat="1" applyFont="1" applyFill="1" applyBorder="1" applyAlignment="1">
      <alignment horizontal="center" vertical="center"/>
    </xf>
    <xf numFmtId="43" fontId="75" fillId="0" borderId="19" xfId="68" applyFont="1" applyFill="1" applyBorder="1" applyAlignment="1">
      <alignment vertical="center"/>
    </xf>
    <xf numFmtId="0" fontId="75" fillId="0" borderId="19" xfId="0" applyFont="1" applyFill="1" applyBorder="1" applyAlignment="1">
      <alignment horizontal="left" vertical="center" wrapText="1"/>
    </xf>
    <xf numFmtId="43" fontId="75" fillId="0" borderId="19" xfId="68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49" fontId="23" fillId="0" borderId="32" xfId="53" applyNumberFormat="1" applyFont="1" applyFill="1" applyBorder="1" applyAlignment="1">
      <alignment horizontal="center" vertical="center" wrapText="1"/>
      <protection/>
    </xf>
    <xf numFmtId="165" fontId="13" fillId="0" borderId="19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/>
    </xf>
    <xf numFmtId="43" fontId="13" fillId="0" borderId="19" xfId="68" applyFont="1" applyFill="1" applyBorder="1" applyAlignment="1">
      <alignment vertical="center" wrapText="1"/>
    </xf>
    <xf numFmtId="176" fontId="13" fillId="0" borderId="19" xfId="0" applyNumberFormat="1" applyFont="1" applyFill="1" applyBorder="1" applyAlignment="1" applyProtection="1">
      <alignment horizontal="left" vertical="center" wrapText="1"/>
      <protection/>
    </xf>
    <xf numFmtId="43" fontId="81" fillId="0" borderId="19" xfId="68" applyFont="1" applyFill="1" applyBorder="1" applyAlignment="1">
      <alignment vertical="center"/>
    </xf>
    <xf numFmtId="2" fontId="13" fillId="0" borderId="19" xfId="0" applyNumberFormat="1" applyFont="1" applyFill="1" applyBorder="1" applyAlignment="1">
      <alignment horizontal="left" vertical="top" wrapText="1"/>
    </xf>
    <xf numFmtId="11" fontId="5" fillId="0" borderId="19" xfId="0" applyNumberFormat="1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vertical="center"/>
    </xf>
    <xf numFmtId="0" fontId="13" fillId="0" borderId="19" xfId="0" applyNumberFormat="1" applyFont="1" applyFill="1" applyBorder="1" applyAlignment="1">
      <alignment horizontal="left" vertical="center" wrapText="1"/>
    </xf>
    <xf numFmtId="176" fontId="13" fillId="0" borderId="19" xfId="0" applyNumberFormat="1" applyFont="1" applyFill="1" applyBorder="1" applyAlignment="1">
      <alignment horizontal="left" vertical="top" wrapText="1"/>
    </xf>
    <xf numFmtId="0" fontId="13" fillId="0" borderId="19" xfId="0" applyNumberFormat="1" applyFont="1" applyFill="1" applyBorder="1" applyAlignment="1">
      <alignment horizontal="left" wrapText="1"/>
    </xf>
    <xf numFmtId="0" fontId="23" fillId="0" borderId="19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left" vertical="top" wrapText="1"/>
    </xf>
    <xf numFmtId="49" fontId="22" fillId="0" borderId="19" xfId="53" applyNumberFormat="1" applyFont="1" applyFill="1" applyBorder="1" applyAlignment="1">
      <alignment horizontal="center" vertical="center" wrapText="1"/>
      <protection/>
    </xf>
    <xf numFmtId="0" fontId="5" fillId="0" borderId="19" xfId="0" applyNumberFormat="1" applyFont="1" applyFill="1" applyBorder="1" applyAlignment="1">
      <alignment horizontal="left" vertical="top" wrapText="1"/>
    </xf>
    <xf numFmtId="0" fontId="23" fillId="0" borderId="19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190" fontId="5" fillId="0" borderId="19" xfId="65" applyNumberFormat="1" applyFont="1" applyFill="1" applyBorder="1" applyAlignment="1">
      <alignment vertical="center" wrapText="1"/>
    </xf>
    <xf numFmtId="0" fontId="82" fillId="0" borderId="0" xfId="0" applyFont="1" applyFill="1" applyAlignment="1">
      <alignment vertical="center"/>
    </xf>
    <xf numFmtId="0" fontId="82" fillId="0" borderId="0" xfId="0" applyFont="1" applyFill="1" applyAlignment="1">
      <alignment horizontal="center" vertical="center"/>
    </xf>
    <xf numFmtId="43" fontId="23" fillId="0" borderId="0" xfId="65" applyFont="1" applyFill="1" applyAlignment="1">
      <alignment horizontal="right" vertical="center"/>
    </xf>
    <xf numFmtId="43" fontId="23" fillId="0" borderId="0" xfId="65" applyFont="1" applyFill="1" applyAlignment="1">
      <alignment horizontal="center" vertical="center"/>
    </xf>
    <xf numFmtId="49" fontId="22" fillId="0" borderId="32" xfId="53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vertical="center"/>
    </xf>
    <xf numFmtId="165" fontId="5" fillId="0" borderId="19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2" fontId="13" fillId="0" borderId="19" xfId="0" applyNumberFormat="1" applyFont="1" applyFill="1" applyBorder="1" applyAlignment="1">
      <alignment horizontal="left" vertical="center" wrapText="1"/>
    </xf>
    <xf numFmtId="43" fontId="13" fillId="0" borderId="19" xfId="65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left" vertical="center"/>
    </xf>
    <xf numFmtId="176" fontId="13" fillId="0" borderId="19" xfId="0" applyNumberFormat="1" applyFont="1" applyFill="1" applyBorder="1" applyAlignment="1">
      <alignment horizontal="left" vertical="center" wrapText="1"/>
    </xf>
    <xf numFmtId="49" fontId="13" fillId="0" borderId="32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left" vertical="center"/>
    </xf>
    <xf numFmtId="43" fontId="13" fillId="0" borderId="19" xfId="68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43" fontId="5" fillId="0" borderId="19" xfId="68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NumberFormat="1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32" xfId="0" applyNumberFormat="1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2" fillId="0" borderId="19" xfId="0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3" fontId="22" fillId="0" borderId="19" xfId="65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3" fontId="23" fillId="0" borderId="19" xfId="65" applyFont="1" applyFill="1" applyBorder="1" applyAlignment="1">
      <alignment horizontal="center" vertical="center" wrapText="1"/>
    </xf>
    <xf numFmtId="49" fontId="81" fillId="0" borderId="36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 wrapText="1"/>
    </xf>
    <xf numFmtId="49" fontId="13" fillId="0" borderId="36" xfId="0" applyNumberFormat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center" vertical="center" wrapText="1"/>
    </xf>
    <xf numFmtId="49" fontId="23" fillId="0" borderId="38" xfId="53" applyNumberFormat="1" applyFont="1" applyFill="1" applyBorder="1" applyAlignment="1">
      <alignment horizontal="center" vertical="center" wrapText="1"/>
      <protection/>
    </xf>
    <xf numFmtId="165" fontId="13" fillId="0" borderId="32" xfId="0" applyNumberFormat="1" applyFont="1" applyFill="1" applyBorder="1" applyAlignment="1">
      <alignment horizontal="left" vertical="center" wrapText="1"/>
    </xf>
    <xf numFmtId="0" fontId="13" fillId="0" borderId="39" xfId="53" applyFont="1" applyFill="1" applyBorder="1" applyAlignment="1">
      <alignment horizontal="left" vertical="center" wrapText="1"/>
      <protection/>
    </xf>
    <xf numFmtId="49" fontId="23" fillId="0" borderId="36" xfId="0" applyNumberFormat="1" applyFont="1" applyFill="1" applyBorder="1" applyAlignment="1">
      <alignment horizontal="center" vertical="center" wrapText="1"/>
    </xf>
    <xf numFmtId="43" fontId="26" fillId="0" borderId="0" xfId="65" applyFont="1" applyFill="1" applyAlignment="1">
      <alignment horizontal="center" vertical="center"/>
    </xf>
    <xf numFmtId="43" fontId="23" fillId="0" borderId="0" xfId="68" applyFont="1" applyFill="1" applyAlignment="1">
      <alignment horizontal="center" vertical="center"/>
    </xf>
    <xf numFmtId="0" fontId="82" fillId="0" borderId="0" xfId="0" applyFont="1" applyFill="1" applyAlignment="1">
      <alignment/>
    </xf>
    <xf numFmtId="0" fontId="13" fillId="0" borderId="0" xfId="53" applyFont="1" applyFill="1" applyAlignment="1">
      <alignment horizontal="center" vertical="center"/>
      <protection/>
    </xf>
    <xf numFmtId="164" fontId="13" fillId="0" borderId="0" xfId="56" applyNumberFormat="1" applyFont="1" applyFill="1" applyAlignment="1">
      <alignment horizontal="center" vertical="center"/>
      <protection/>
    </xf>
    <xf numFmtId="43" fontId="23" fillId="0" borderId="0" xfId="68" applyFont="1" applyFill="1" applyAlignment="1">
      <alignment horizontal="right" vertical="center"/>
    </xf>
    <xf numFmtId="43" fontId="23" fillId="0" borderId="0" xfId="68" applyFont="1" applyFill="1" applyAlignment="1">
      <alignment vertical="center"/>
    </xf>
    <xf numFmtId="43" fontId="5" fillId="0" borderId="19" xfId="68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82" fillId="0" borderId="0" xfId="0" applyFont="1" applyFill="1" applyAlignment="1">
      <alignment horizontal="left"/>
    </xf>
    <xf numFmtId="49" fontId="13" fillId="0" borderId="19" xfId="68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83" fillId="0" borderId="0" xfId="0" applyFont="1" applyFill="1" applyAlignment="1">
      <alignment horizontal="left"/>
    </xf>
    <xf numFmtId="49" fontId="5" fillId="0" borderId="32" xfId="53" applyNumberFormat="1" applyFont="1" applyFill="1" applyBorder="1" applyAlignment="1">
      <alignment horizontal="center" vertical="center" wrapText="1"/>
      <protection/>
    </xf>
    <xf numFmtId="49" fontId="5" fillId="0" borderId="32" xfId="0" applyNumberFormat="1" applyFont="1" applyFill="1" applyBorder="1" applyAlignment="1">
      <alignment horizontal="center" vertical="center" wrapText="1"/>
    </xf>
    <xf numFmtId="43" fontId="22" fillId="0" borderId="19" xfId="68" applyFont="1" applyFill="1" applyBorder="1" applyAlignment="1">
      <alignment horizontal="center" vertical="center" wrapText="1"/>
    </xf>
    <xf numFmtId="43" fontId="22" fillId="0" borderId="19" xfId="68" applyFont="1" applyFill="1" applyBorder="1" applyAlignment="1">
      <alignment vertical="center" wrapText="1"/>
    </xf>
    <xf numFmtId="0" fontId="83" fillId="0" borderId="0" xfId="0" applyFont="1" applyFill="1" applyAlignment="1">
      <alignment/>
    </xf>
    <xf numFmtId="43" fontId="23" fillId="0" borderId="19" xfId="68" applyFont="1" applyFill="1" applyBorder="1" applyAlignment="1">
      <alignment horizontal="center" vertical="center" wrapText="1"/>
    </xf>
    <xf numFmtId="43" fontId="23" fillId="0" borderId="19" xfId="68" applyFont="1" applyFill="1" applyBorder="1" applyAlignment="1">
      <alignment vertical="center" wrapText="1"/>
    </xf>
    <xf numFmtId="0" fontId="23" fillId="0" borderId="19" xfId="68" applyNumberFormat="1" applyFont="1" applyFill="1" applyBorder="1" applyAlignment="1">
      <alignment horizontal="center" vertical="center" wrapText="1"/>
    </xf>
    <xf numFmtId="43" fontId="81" fillId="0" borderId="19" xfId="68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49" fontId="75" fillId="0" borderId="36" xfId="0" applyNumberFormat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left" wrapText="1"/>
    </xf>
    <xf numFmtId="0" fontId="5" fillId="0" borderId="12" xfId="53" applyFont="1" applyFill="1" applyBorder="1" applyAlignment="1">
      <alignment vertical="center"/>
      <protection/>
    </xf>
    <xf numFmtId="0" fontId="22" fillId="0" borderId="32" xfId="0" applyFont="1" applyFill="1" applyBorder="1" applyAlignment="1">
      <alignment horizontal="left" wrapText="1"/>
    </xf>
    <xf numFmtId="49" fontId="75" fillId="0" borderId="38" xfId="0" applyNumberFormat="1" applyFont="1" applyFill="1" applyBorder="1" applyAlignment="1">
      <alignment horizontal="center" vertical="center"/>
    </xf>
    <xf numFmtId="165" fontId="13" fillId="0" borderId="32" xfId="0" applyNumberFormat="1" applyFont="1" applyFill="1" applyBorder="1" applyAlignment="1">
      <alignment horizontal="left" vertical="top" wrapText="1"/>
    </xf>
    <xf numFmtId="49" fontId="81" fillId="0" borderId="38" xfId="0" applyNumberFormat="1" applyFont="1" applyFill="1" applyBorder="1" applyAlignment="1">
      <alignment horizontal="center" vertical="center"/>
    </xf>
    <xf numFmtId="165" fontId="5" fillId="0" borderId="32" xfId="0" applyNumberFormat="1" applyFont="1" applyFill="1" applyBorder="1" applyAlignment="1">
      <alignment horizontal="left" vertical="top" wrapText="1"/>
    </xf>
    <xf numFmtId="43" fontId="13" fillId="0" borderId="19" xfId="68" applyFont="1" applyFill="1" applyBorder="1" applyAlignment="1">
      <alignment vertical="center"/>
    </xf>
    <xf numFmtId="0" fontId="5" fillId="0" borderId="12" xfId="53" applyFont="1" applyFill="1" applyBorder="1" applyAlignment="1">
      <alignment horizontal="left" vertical="center"/>
      <protection/>
    </xf>
    <xf numFmtId="49" fontId="5" fillId="0" borderId="38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165" fontId="13" fillId="0" borderId="37" xfId="0" applyNumberFormat="1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0" fontId="83" fillId="0" borderId="0" xfId="0" applyFont="1" applyFill="1" applyAlignment="1">
      <alignment vertical="center"/>
    </xf>
    <xf numFmtId="49" fontId="5" fillId="0" borderId="19" xfId="68" applyNumberFormat="1" applyFont="1" applyFill="1" applyBorder="1" applyAlignment="1">
      <alignment horizontal="center" vertical="center" wrapText="1"/>
    </xf>
    <xf numFmtId="49" fontId="22" fillId="0" borderId="32" xfId="53" applyNumberFormat="1" applyFont="1" applyFill="1" applyBorder="1" applyAlignment="1">
      <alignment horizontal="left" vertical="center" wrapText="1"/>
      <protection/>
    </xf>
    <xf numFmtId="49" fontId="22" fillId="0" borderId="19" xfId="68" applyNumberFormat="1" applyFont="1" applyFill="1" applyBorder="1" applyAlignment="1">
      <alignment horizontal="center" vertical="center" wrapText="1"/>
    </xf>
    <xf numFmtId="49" fontId="23" fillId="0" borderId="19" xfId="68" applyNumberFormat="1" applyFont="1" applyFill="1" applyBorder="1" applyAlignment="1">
      <alignment horizontal="center" vertical="center" wrapText="1"/>
    </xf>
    <xf numFmtId="49" fontId="13" fillId="0" borderId="19" xfId="68" applyNumberFormat="1" applyFont="1" applyFill="1" applyBorder="1" applyAlignment="1">
      <alignment horizontal="center" vertical="center"/>
    </xf>
    <xf numFmtId="49" fontId="81" fillId="0" borderId="19" xfId="68" applyNumberFormat="1" applyFont="1" applyFill="1" applyBorder="1" applyAlignment="1">
      <alignment horizontal="center" vertical="center"/>
    </xf>
    <xf numFmtId="49" fontId="5" fillId="0" borderId="19" xfId="68" applyNumberFormat="1" applyFont="1" applyFill="1" applyBorder="1" applyAlignment="1">
      <alignment horizontal="center" vertical="center"/>
    </xf>
    <xf numFmtId="43" fontId="5" fillId="0" borderId="19" xfId="68" applyFont="1" applyFill="1" applyBorder="1" applyAlignment="1">
      <alignment vertical="center"/>
    </xf>
    <xf numFmtId="0" fontId="75" fillId="0" borderId="19" xfId="0" applyFont="1" applyFill="1" applyBorder="1" applyAlignment="1">
      <alignment vertical="center" wrapText="1"/>
    </xf>
    <xf numFmtId="176" fontId="13" fillId="0" borderId="40" xfId="0" applyNumberFormat="1" applyFont="1" applyFill="1" applyBorder="1" applyAlignment="1" applyProtection="1">
      <alignment horizontal="left" vertical="center" wrapText="1"/>
      <protection/>
    </xf>
    <xf numFmtId="49" fontId="13" fillId="0" borderId="38" xfId="53" applyNumberFormat="1" applyFont="1" applyFill="1" applyBorder="1" applyAlignment="1">
      <alignment horizontal="center" vertical="center" wrapText="1"/>
      <protection/>
    </xf>
    <xf numFmtId="49" fontId="22" fillId="0" borderId="38" xfId="53" applyNumberFormat="1" applyFont="1" applyFill="1" applyBorder="1" applyAlignment="1">
      <alignment horizontal="center" vertical="center" wrapText="1"/>
      <protection/>
    </xf>
    <xf numFmtId="49" fontId="13" fillId="0" borderId="32" xfId="68" applyNumberFormat="1" applyFont="1" applyFill="1" applyBorder="1" applyAlignment="1">
      <alignment horizontal="center" vertical="center" wrapText="1"/>
    </xf>
    <xf numFmtId="43" fontId="13" fillId="0" borderId="32" xfId="68" applyFont="1" applyFill="1" applyBorder="1" applyAlignment="1">
      <alignment vertical="center" wrapText="1"/>
    </xf>
    <xf numFmtId="49" fontId="5" fillId="0" borderId="32" xfId="68" applyNumberFormat="1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39" xfId="53" applyFont="1" applyFill="1" applyBorder="1" applyAlignment="1">
      <alignment horizontal="left" vertical="center" wrapText="1"/>
      <protection/>
    </xf>
    <xf numFmtId="0" fontId="22" fillId="0" borderId="32" xfId="0" applyFont="1" applyFill="1" applyBorder="1" applyAlignment="1">
      <alignment horizontal="center" vertical="center" wrapText="1"/>
    </xf>
    <xf numFmtId="0" fontId="13" fillId="0" borderId="19" xfId="68" applyNumberFormat="1" applyFont="1" applyFill="1" applyBorder="1" applyAlignment="1">
      <alignment horizontal="center" vertical="center" wrapText="1"/>
    </xf>
    <xf numFmtId="0" fontId="5" fillId="0" borderId="39" xfId="53" applyFont="1" applyFill="1" applyBorder="1" applyAlignment="1">
      <alignment vertical="center"/>
      <protection/>
    </xf>
    <xf numFmtId="0" fontId="23" fillId="0" borderId="33" xfId="0" applyNumberFormat="1" applyFont="1" applyFill="1" applyBorder="1" applyAlignment="1">
      <alignment horizontal="left" wrapText="1"/>
    </xf>
    <xf numFmtId="0" fontId="23" fillId="0" borderId="32" xfId="0" applyNumberFormat="1" applyFont="1" applyFill="1" applyBorder="1" applyAlignment="1">
      <alignment horizontal="left" wrapText="1"/>
    </xf>
    <xf numFmtId="0" fontId="13" fillId="0" borderId="32" xfId="0" applyNumberFormat="1" applyFont="1" applyFill="1" applyBorder="1" applyAlignment="1">
      <alignment horizontal="left" vertical="top" wrapText="1"/>
    </xf>
    <xf numFmtId="49" fontId="13" fillId="0" borderId="32" xfId="0" applyNumberFormat="1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left" wrapText="1"/>
    </xf>
    <xf numFmtId="0" fontId="13" fillId="0" borderId="19" xfId="0" applyNumberFormat="1" applyFont="1" applyFill="1" applyBorder="1" applyAlignment="1">
      <alignment horizontal="left" vertical="top" wrapText="1"/>
    </xf>
    <xf numFmtId="0" fontId="5" fillId="0" borderId="19" xfId="68" applyNumberFormat="1" applyFont="1" applyFill="1" applyBorder="1" applyAlignment="1">
      <alignment horizontal="center" vertical="center" wrapText="1"/>
    </xf>
    <xf numFmtId="3" fontId="23" fillId="0" borderId="32" xfId="0" applyNumberFormat="1" applyFont="1" applyFill="1" applyBorder="1" applyAlignment="1">
      <alignment horizontal="center" vertical="center" wrapText="1"/>
    </xf>
    <xf numFmtId="3" fontId="22" fillId="0" borderId="32" xfId="0" applyNumberFormat="1" applyFont="1" applyFill="1" applyBorder="1" applyAlignment="1">
      <alignment horizontal="center" vertical="center" wrapText="1"/>
    </xf>
    <xf numFmtId="0" fontId="5" fillId="0" borderId="19" xfId="68" applyNumberFormat="1" applyFont="1" applyFill="1" applyBorder="1" applyAlignment="1">
      <alignment vertical="center" wrapText="1"/>
    </xf>
    <xf numFmtId="43" fontId="26" fillId="0" borderId="0" xfId="68" applyFont="1" applyFill="1" applyAlignment="1">
      <alignment horizontal="center" vertical="center"/>
    </xf>
    <xf numFmtId="43" fontId="26" fillId="0" borderId="0" xfId="68" applyFont="1" applyFill="1" applyAlignment="1">
      <alignment vertical="center"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left" vertical="center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49" fontId="5" fillId="0" borderId="41" xfId="53" applyNumberFormat="1" applyFont="1" applyFill="1" applyBorder="1" applyAlignment="1">
      <alignment horizontal="center" vertical="center"/>
      <protection/>
    </xf>
    <xf numFmtId="0" fontId="4" fillId="0" borderId="31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49" fontId="4" fillId="0" borderId="42" xfId="53" applyNumberFormat="1" applyFont="1" applyFill="1" applyBorder="1" applyAlignment="1">
      <alignment horizontal="center" vertical="center"/>
      <protection/>
    </xf>
    <xf numFmtId="0" fontId="4" fillId="0" borderId="31" xfId="53" applyFont="1" applyFill="1" applyBorder="1" applyAlignment="1">
      <alignment vertical="center" wrapText="1"/>
      <protection/>
    </xf>
    <xf numFmtId="49" fontId="10" fillId="0" borderId="10" xfId="53" applyNumberFormat="1" applyFont="1" applyFill="1" applyBorder="1" applyAlignment="1">
      <alignment horizontal="center" vertical="center"/>
      <protection/>
    </xf>
    <xf numFmtId="0" fontId="4" fillId="0" borderId="31" xfId="53" applyFont="1" applyFill="1" applyBorder="1" applyAlignment="1">
      <alignment horizontal="left" vertical="center"/>
      <protection/>
    </xf>
    <xf numFmtId="0" fontId="4" fillId="0" borderId="39" xfId="53" applyFont="1" applyFill="1" applyBorder="1" applyAlignment="1">
      <alignment vertical="center"/>
      <protection/>
    </xf>
    <xf numFmtId="49" fontId="8" fillId="0" borderId="13" xfId="53" applyNumberFormat="1" applyFont="1" applyFill="1" applyBorder="1" applyAlignment="1">
      <alignment horizontal="center" vertical="center"/>
      <protection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vertical="center"/>
      <protection/>
    </xf>
    <xf numFmtId="49" fontId="4" fillId="0" borderId="13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/>
      <protection/>
    </xf>
    <xf numFmtId="0" fontId="4" fillId="0" borderId="39" xfId="53" applyFont="1" applyFill="1" applyBorder="1" applyAlignment="1">
      <alignment horizontal="left" vertic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49" fontId="4" fillId="0" borderId="18" xfId="53" applyNumberFormat="1" applyFont="1" applyFill="1" applyBorder="1" applyAlignment="1">
      <alignment horizontal="center" vertical="center"/>
      <protection/>
    </xf>
    <xf numFmtId="177" fontId="4" fillId="0" borderId="11" xfId="67" applyNumberFormat="1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left" vertical="center" wrapText="1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49" fontId="4" fillId="0" borderId="41" xfId="53" applyNumberFormat="1" applyFont="1" applyFill="1" applyBorder="1" applyAlignment="1">
      <alignment horizontal="center" vertical="center"/>
      <protection/>
    </xf>
    <xf numFmtId="0" fontId="4" fillId="0" borderId="39" xfId="53" applyFont="1" applyFill="1" applyBorder="1" applyAlignment="1">
      <alignment horizontal="left" vertical="center" wrapText="1"/>
      <protection/>
    </xf>
    <xf numFmtId="0" fontId="5" fillId="0" borderId="15" xfId="53" applyFont="1" applyFill="1" applyBorder="1" applyAlignment="1">
      <alignment horizontal="left" vertical="center" wrapText="1"/>
      <protection/>
    </xf>
    <xf numFmtId="177" fontId="9" fillId="0" borderId="14" xfId="67" applyNumberFormat="1" applyFont="1" applyFill="1" applyBorder="1" applyAlignment="1">
      <alignment horizontal="center" vertical="center"/>
    </xf>
    <xf numFmtId="177" fontId="8" fillId="0" borderId="0" xfId="53" applyNumberFormat="1" applyFont="1" applyFill="1" applyAlignment="1">
      <alignment vertical="center"/>
      <protection/>
    </xf>
    <xf numFmtId="2" fontId="5" fillId="0" borderId="19" xfId="0" applyNumberFormat="1" applyFont="1" applyFill="1" applyBorder="1" applyAlignment="1">
      <alignment horizontal="left" vertical="top" wrapText="1"/>
    </xf>
    <xf numFmtId="0" fontId="15" fillId="0" borderId="0" xfId="57" applyFont="1" applyBorder="1" applyAlignment="1">
      <alignment horizontal="center" vertical="center" wrapText="1"/>
      <protection/>
    </xf>
    <xf numFmtId="0" fontId="77" fillId="0" borderId="32" xfId="0" applyFont="1" applyBorder="1" applyAlignment="1">
      <alignment horizontal="left" vertical="center" wrapText="1"/>
    </xf>
    <xf numFmtId="43" fontId="75" fillId="0" borderId="19" xfId="65" applyFont="1" applyFill="1" applyBorder="1" applyAlignment="1">
      <alignment horizontal="right" vertical="center"/>
    </xf>
    <xf numFmtId="43" fontId="13" fillId="0" borderId="19" xfId="65" applyFont="1" applyFill="1" applyBorder="1" applyAlignment="1">
      <alignment horizontal="right" vertical="center" wrapText="1"/>
    </xf>
    <xf numFmtId="43" fontId="5" fillId="0" borderId="19" xfId="65" applyFont="1" applyFill="1" applyBorder="1" applyAlignment="1">
      <alignment horizontal="right" vertical="center" wrapText="1"/>
    </xf>
    <xf numFmtId="0" fontId="9" fillId="0" borderId="0" xfId="53" applyFont="1" applyAlignment="1">
      <alignment horizontal="center" vertical="center" wrapText="1"/>
      <protection/>
    </xf>
    <xf numFmtId="0" fontId="9" fillId="0" borderId="0" xfId="53" applyFont="1" applyFill="1" applyAlignment="1">
      <alignment horizontal="center" wrapText="1"/>
      <protection/>
    </xf>
    <xf numFmtId="0" fontId="8" fillId="0" borderId="20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72" fillId="0" borderId="20" xfId="53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72" fillId="0" borderId="13" xfId="53" applyFont="1" applyFill="1" applyBorder="1" applyAlignment="1">
      <alignment horizontal="center" vertical="center"/>
      <protection/>
    </xf>
    <xf numFmtId="0" fontId="72" fillId="0" borderId="10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72" fillId="0" borderId="3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16" xfId="53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/>
      <protection/>
    </xf>
    <xf numFmtId="0" fontId="9" fillId="0" borderId="41" xfId="53" applyFont="1" applyFill="1" applyBorder="1" applyAlignment="1">
      <alignment horizontal="center" vertical="center"/>
      <protection/>
    </xf>
    <xf numFmtId="0" fontId="5" fillId="0" borderId="34" xfId="53" applyFont="1" applyFill="1" applyBorder="1" applyAlignment="1">
      <alignment horizontal="center" vertical="center"/>
      <protection/>
    </xf>
    <xf numFmtId="0" fontId="5" fillId="0" borderId="44" xfId="53" applyFont="1" applyFill="1" applyBorder="1" applyAlignment="1">
      <alignment horizontal="center" vertical="center"/>
      <protection/>
    </xf>
    <xf numFmtId="0" fontId="15" fillId="0" borderId="0" xfId="53" applyFont="1" applyFill="1" applyAlignment="1">
      <alignment horizontal="center" vertical="center" wrapText="1"/>
      <protection/>
    </xf>
    <xf numFmtId="164" fontId="10" fillId="0" borderId="34" xfId="53" applyNumberFormat="1" applyFont="1" applyFill="1" applyBorder="1" applyAlignment="1">
      <alignment horizontal="center" vertical="center" wrapText="1"/>
      <protection/>
    </xf>
    <xf numFmtId="164" fontId="10" fillId="0" borderId="44" xfId="53" applyNumberFormat="1" applyFont="1" applyFill="1" applyBorder="1" applyAlignment="1">
      <alignment horizontal="center" vertical="center" wrapText="1"/>
      <protection/>
    </xf>
    <xf numFmtId="0" fontId="22" fillId="0" borderId="3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53" applyFont="1" applyFill="1" applyAlignment="1">
      <alignment horizontal="center" wrapText="1"/>
      <protection/>
    </xf>
    <xf numFmtId="0" fontId="77" fillId="0" borderId="32" xfId="0" applyFont="1" applyBorder="1" applyAlignment="1">
      <alignment horizontal="center" vertical="center" wrapText="1"/>
    </xf>
    <xf numFmtId="0" fontId="77" fillId="0" borderId="43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9" fillId="0" borderId="36" xfId="0" applyFont="1" applyBorder="1" applyAlignment="1">
      <alignment vertical="center"/>
    </xf>
    <xf numFmtId="0" fontId="79" fillId="0" borderId="37" xfId="0" applyFont="1" applyBorder="1" applyAlignment="1">
      <alignment vertical="center"/>
    </xf>
    <xf numFmtId="0" fontId="77" fillId="0" borderId="32" xfId="0" applyFont="1" applyBorder="1" applyAlignment="1">
      <alignment horizontal="left" vertical="center" wrapText="1"/>
    </xf>
    <xf numFmtId="0" fontId="77" fillId="0" borderId="33" xfId="0" applyFont="1" applyBorder="1" applyAlignment="1">
      <alignment horizontal="left" vertical="center" wrapText="1"/>
    </xf>
    <xf numFmtId="0" fontId="77" fillId="0" borderId="43" xfId="0" applyFont="1" applyBorder="1" applyAlignment="1">
      <alignment horizontal="left" vertical="center" wrapText="1"/>
    </xf>
    <xf numFmtId="0" fontId="79" fillId="0" borderId="0" xfId="0" applyFont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 wrapText="1"/>
    </xf>
    <xf numFmtId="0" fontId="9" fillId="0" borderId="0" xfId="53" applyFont="1" applyAlignment="1">
      <alignment horizont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_Приложение 20. Межбюджет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5" sqref="C5"/>
    </sheetView>
  </sheetViews>
  <sheetFormatPr defaultColWidth="10.00390625" defaultRowHeight="15"/>
  <cols>
    <col min="1" max="1" width="39.140625" style="61" customWidth="1"/>
    <col min="2" max="2" width="81.421875" style="61" customWidth="1"/>
    <col min="3" max="3" width="18.28125" style="91" customWidth="1"/>
    <col min="4" max="16384" width="10.00390625" style="61" customWidth="1"/>
  </cols>
  <sheetData>
    <row r="1" ht="12.75">
      <c r="C1" s="38" t="s">
        <v>171</v>
      </c>
    </row>
    <row r="2" ht="12.75">
      <c r="C2" s="39" t="s">
        <v>170</v>
      </c>
    </row>
    <row r="3" ht="12.75">
      <c r="C3" s="39" t="s">
        <v>298</v>
      </c>
    </row>
    <row r="4" ht="12.75">
      <c r="C4" s="39" t="s">
        <v>945</v>
      </c>
    </row>
    <row r="5" ht="12.75">
      <c r="C5" s="39" t="s">
        <v>1206</v>
      </c>
    </row>
    <row r="6" ht="12.75">
      <c r="C6" s="39" t="s">
        <v>764</v>
      </c>
    </row>
    <row r="8" spans="1:2" s="62" customFormat="1" ht="46.5" customHeight="1">
      <c r="A8" s="426" t="s">
        <v>791</v>
      </c>
      <c r="B8" s="426"/>
    </row>
    <row r="9" spans="1:3" ht="18" thickBot="1">
      <c r="A9" s="63"/>
      <c r="B9" s="63"/>
      <c r="C9" s="64"/>
    </row>
    <row r="10" spans="1:3" ht="30.75">
      <c r="A10" s="163" t="s">
        <v>1169</v>
      </c>
      <c r="B10" s="163" t="s">
        <v>765</v>
      </c>
      <c r="C10" s="162" t="s">
        <v>165</v>
      </c>
    </row>
    <row r="11" spans="1:3" s="68" customFormat="1" ht="42" customHeight="1">
      <c r="A11" s="65" t="s">
        <v>767</v>
      </c>
      <c r="B11" s="66" t="s">
        <v>768</v>
      </c>
      <c r="C11" s="67">
        <f>C12</f>
        <v>25758</v>
      </c>
    </row>
    <row r="12" spans="1:3" s="68" customFormat="1" ht="42" customHeight="1">
      <c r="A12" s="69" t="s">
        <v>769</v>
      </c>
      <c r="B12" s="70" t="s">
        <v>868</v>
      </c>
      <c r="C12" s="71">
        <v>25758</v>
      </c>
    </row>
    <row r="13" spans="1:3" s="72" customFormat="1" ht="54" customHeight="1">
      <c r="A13" s="65" t="s">
        <v>770</v>
      </c>
      <c r="B13" s="66" t="s">
        <v>771</v>
      </c>
      <c r="C13" s="67">
        <f>C14+C15</f>
        <v>34418.2</v>
      </c>
    </row>
    <row r="14" spans="1:3" s="72" customFormat="1" ht="62.25" customHeight="1">
      <c r="A14" s="73" t="s">
        <v>772</v>
      </c>
      <c r="B14" s="74" t="s">
        <v>773</v>
      </c>
      <c r="C14" s="71">
        <v>41218.2</v>
      </c>
    </row>
    <row r="15" spans="1:3" s="72" customFormat="1" ht="54.75" customHeight="1">
      <c r="A15" s="73" t="s">
        <v>774</v>
      </c>
      <c r="B15" s="74" t="s">
        <v>775</v>
      </c>
      <c r="C15" s="71">
        <v>-6800</v>
      </c>
    </row>
    <row r="16" spans="1:3" s="72" customFormat="1" ht="17.25" hidden="1">
      <c r="A16" s="75" t="s">
        <v>776</v>
      </c>
      <c r="B16" s="66" t="s">
        <v>777</v>
      </c>
      <c r="C16" s="67"/>
    </row>
    <row r="17" spans="1:3" s="72" customFormat="1" ht="17.25">
      <c r="A17" s="75" t="s">
        <v>776</v>
      </c>
      <c r="B17" s="66" t="s">
        <v>777</v>
      </c>
      <c r="C17" s="67">
        <f>21000+42342.6+21065.1-988+738+795</f>
        <v>84952.7</v>
      </c>
    </row>
    <row r="18" spans="1:3" ht="42" customHeight="1">
      <c r="A18" s="75" t="s">
        <v>778</v>
      </c>
      <c r="B18" s="76" t="s">
        <v>779</v>
      </c>
      <c r="C18" s="67">
        <f>C20+C21+C19</f>
        <v>20000</v>
      </c>
    </row>
    <row r="19" spans="1:3" s="62" customFormat="1" ht="36">
      <c r="A19" s="73" t="s">
        <v>780</v>
      </c>
      <c r="B19" s="74" t="s">
        <v>781</v>
      </c>
      <c r="C19" s="71">
        <v>20000</v>
      </c>
    </row>
    <row r="20" spans="1:3" s="62" customFormat="1" ht="62.25" customHeight="1">
      <c r="A20" s="73" t="s">
        <v>782</v>
      </c>
      <c r="B20" s="74" t="s">
        <v>783</v>
      </c>
      <c r="C20" s="71">
        <v>-20000</v>
      </c>
    </row>
    <row r="21" spans="1:3" s="62" customFormat="1" ht="54">
      <c r="A21" s="73" t="s">
        <v>784</v>
      </c>
      <c r="B21" s="74" t="s">
        <v>785</v>
      </c>
      <c r="C21" s="71">
        <v>20000</v>
      </c>
    </row>
    <row r="22" spans="1:3" s="62" customFormat="1" ht="18" hidden="1">
      <c r="A22" s="77"/>
      <c r="B22" s="78"/>
      <c r="C22" s="79"/>
    </row>
    <row r="23" spans="1:3" ht="31.5" customHeight="1" hidden="1">
      <c r="A23" s="75" t="s">
        <v>786</v>
      </c>
      <c r="B23" s="76" t="s">
        <v>787</v>
      </c>
      <c r="C23" s="67">
        <f>C25</f>
        <v>0</v>
      </c>
    </row>
    <row r="24" spans="1:3" s="62" customFormat="1" ht="18" hidden="1">
      <c r="A24" s="77"/>
      <c r="B24" s="78"/>
      <c r="C24" s="79"/>
    </row>
    <row r="25" spans="1:3" s="62" customFormat="1" ht="36" hidden="1">
      <c r="A25" s="77" t="s">
        <v>788</v>
      </c>
      <c r="B25" s="78" t="s">
        <v>789</v>
      </c>
      <c r="C25" s="79"/>
    </row>
    <row r="26" spans="1:3" s="62" customFormat="1" ht="18" hidden="1">
      <c r="A26" s="77"/>
      <c r="B26" s="78"/>
      <c r="C26" s="79"/>
    </row>
    <row r="27" spans="1:3" s="62" customFormat="1" ht="32.25" customHeight="1" thickBot="1">
      <c r="A27" s="80"/>
      <c r="B27" s="81" t="s">
        <v>790</v>
      </c>
      <c r="C27" s="82">
        <f>C11+C13+C18+C16+C23+C17</f>
        <v>165128.9</v>
      </c>
    </row>
    <row r="28" spans="1:3" ht="12.75">
      <c r="A28" s="83"/>
      <c r="B28" s="83"/>
      <c r="C28" s="84"/>
    </row>
    <row r="29" spans="1:3" ht="12.75">
      <c r="A29" s="85"/>
      <c r="B29" s="85"/>
      <c r="C29" s="86"/>
    </row>
    <row r="30" spans="1:3" s="62" customFormat="1" ht="12.75">
      <c r="A30" s="85"/>
      <c r="B30" s="85"/>
      <c r="C30" s="86"/>
    </row>
    <row r="31" spans="1:3" s="62" customFormat="1" ht="12.75">
      <c r="A31" s="83"/>
      <c r="B31" s="83"/>
      <c r="C31" s="84"/>
    </row>
    <row r="32" spans="1:3" s="62" customFormat="1" ht="12.75">
      <c r="A32" s="83"/>
      <c r="B32" s="87"/>
      <c r="C32" s="84"/>
    </row>
    <row r="33" spans="1:3" ht="12.75">
      <c r="A33" s="83"/>
      <c r="B33" s="87"/>
      <c r="C33" s="84"/>
    </row>
    <row r="34" spans="1:3" ht="17.25">
      <c r="A34" s="88"/>
      <c r="B34" s="89"/>
      <c r="C34" s="90"/>
    </row>
  </sheetData>
  <sheetProtection/>
  <mergeCells count="1"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7">
      <selection activeCell="E6" sqref="E6"/>
    </sheetView>
  </sheetViews>
  <sheetFormatPr defaultColWidth="10.140625" defaultRowHeight="15"/>
  <cols>
    <col min="1" max="1" width="38.00390625" style="108" customWidth="1"/>
    <col min="2" max="2" width="21.140625" style="108" customWidth="1"/>
    <col min="3" max="3" width="17.57421875" style="108" customWidth="1"/>
    <col min="4" max="4" width="16.421875" style="108" customWidth="1"/>
    <col min="5" max="5" width="18.140625" style="108" customWidth="1"/>
    <col min="6" max="8" width="10.140625" style="108" customWidth="1"/>
    <col min="9" max="9" width="11.421875" style="108" customWidth="1"/>
    <col min="10" max="16384" width="10.140625" style="108" customWidth="1"/>
  </cols>
  <sheetData>
    <row r="1" spans="2:5" ht="12.75">
      <c r="B1" s="109"/>
      <c r="C1" s="109"/>
      <c r="D1" s="109"/>
      <c r="E1" s="38" t="s">
        <v>171</v>
      </c>
    </row>
    <row r="2" spans="2:5" ht="12.75">
      <c r="B2" s="109"/>
      <c r="C2" s="109"/>
      <c r="D2" s="109"/>
      <c r="E2" s="39" t="s">
        <v>170</v>
      </c>
    </row>
    <row r="3" spans="2:5" ht="12.75">
      <c r="B3" s="109"/>
      <c r="C3" s="109"/>
      <c r="D3" s="109"/>
      <c r="E3" s="39" t="s">
        <v>298</v>
      </c>
    </row>
    <row r="4" spans="2:5" ht="12.75">
      <c r="B4" s="109"/>
      <c r="C4" s="109"/>
      <c r="D4" s="109"/>
      <c r="E4" s="39" t="s">
        <v>945</v>
      </c>
    </row>
    <row r="5" spans="2:5" ht="12.75">
      <c r="B5" s="109"/>
      <c r="D5" s="109"/>
      <c r="E5" s="39" t="s">
        <v>1206</v>
      </c>
    </row>
    <row r="6" spans="2:5" ht="12.75">
      <c r="B6" s="109"/>
      <c r="C6" s="109"/>
      <c r="D6" s="109"/>
      <c r="E6" s="142" t="s">
        <v>1120</v>
      </c>
    </row>
    <row r="7" spans="5:7" ht="12.75">
      <c r="E7" s="111"/>
      <c r="F7" s="111"/>
      <c r="G7" s="111"/>
    </row>
    <row r="8" spans="5:7" ht="12.75">
      <c r="E8" s="111"/>
      <c r="F8" s="111"/>
      <c r="G8" s="111"/>
    </row>
    <row r="9" spans="1:5" ht="48" customHeight="1">
      <c r="A9" s="467" t="s">
        <v>1048</v>
      </c>
      <c r="B9" s="467"/>
      <c r="C9" s="467"/>
      <c r="D9" s="467"/>
      <c r="E9" s="467"/>
    </row>
    <row r="10" spans="1:5" ht="19.5" customHeight="1">
      <c r="A10" s="112"/>
      <c r="B10" s="112"/>
      <c r="C10" s="112"/>
      <c r="D10" s="112"/>
      <c r="E10" s="112"/>
    </row>
    <row r="11" spans="1:5" ht="14.25" thickBot="1">
      <c r="A11" s="113"/>
      <c r="B11" s="113"/>
      <c r="C11" s="113"/>
      <c r="D11" s="113"/>
      <c r="E11" s="110" t="s">
        <v>766</v>
      </c>
    </row>
    <row r="12" spans="1:5" ht="41.25">
      <c r="A12" s="114"/>
      <c r="B12" s="115" t="s">
        <v>1049</v>
      </c>
      <c r="C12" s="115" t="s">
        <v>1050</v>
      </c>
      <c r="D12" s="115" t="s">
        <v>1051</v>
      </c>
      <c r="E12" s="116" t="s">
        <v>1052</v>
      </c>
    </row>
    <row r="13" spans="1:8" ht="13.5">
      <c r="A13" s="117"/>
      <c r="B13" s="118"/>
      <c r="C13" s="118"/>
      <c r="D13" s="118"/>
      <c r="E13" s="119"/>
      <c r="F13" s="111"/>
      <c r="G13" s="111"/>
      <c r="H13" s="111"/>
    </row>
    <row r="14" spans="1:8" ht="44.25" customHeight="1">
      <c r="A14" s="120" t="s">
        <v>1053</v>
      </c>
      <c r="B14" s="118">
        <v>13200</v>
      </c>
      <c r="C14" s="125">
        <v>41218.2</v>
      </c>
      <c r="D14" s="118">
        <v>6800</v>
      </c>
      <c r="E14" s="126">
        <f>B14+C14-D14</f>
        <v>47618.2</v>
      </c>
      <c r="F14" s="111"/>
      <c r="G14" s="111"/>
      <c r="H14" s="111"/>
    </row>
    <row r="15" spans="1:8" ht="13.5">
      <c r="A15" s="121"/>
      <c r="B15" s="118"/>
      <c r="C15" s="118"/>
      <c r="D15" s="118"/>
      <c r="E15" s="119"/>
      <c r="F15" s="111"/>
      <c r="G15" s="111"/>
      <c r="H15" s="111"/>
    </row>
    <row r="16" spans="1:8" ht="13.5">
      <c r="A16" s="120" t="s">
        <v>1054</v>
      </c>
      <c r="B16" s="118">
        <v>0</v>
      </c>
      <c r="C16" s="118">
        <v>25758</v>
      </c>
      <c r="D16" s="122">
        <v>0</v>
      </c>
      <c r="E16" s="119">
        <f>B16+C16-D16</f>
        <v>25758</v>
      </c>
      <c r="F16" s="111"/>
      <c r="G16" s="111"/>
      <c r="H16" s="111"/>
    </row>
    <row r="17" spans="1:8" ht="13.5">
      <c r="A17" s="117"/>
      <c r="B17" s="118"/>
      <c r="C17" s="118"/>
      <c r="D17" s="118"/>
      <c r="E17" s="119"/>
      <c r="F17" s="111"/>
      <c r="G17" s="111"/>
      <c r="H17" s="111"/>
    </row>
    <row r="18" spans="1:8" ht="14.25" thickBot="1">
      <c r="A18" s="123" t="s">
        <v>1055</v>
      </c>
      <c r="B18" s="127">
        <f>B16+B14</f>
        <v>13200</v>
      </c>
      <c r="C18" s="127">
        <f>C16+C14</f>
        <v>66976.2</v>
      </c>
      <c r="D18" s="127">
        <f>D16+D14</f>
        <v>6800</v>
      </c>
      <c r="E18" s="128">
        <f>E16+E14</f>
        <v>73376.2</v>
      </c>
      <c r="F18" s="111"/>
      <c r="G18" s="111"/>
      <c r="H18" s="111"/>
    </row>
    <row r="19" ht="12.75">
      <c r="D19" s="111"/>
    </row>
    <row r="20" ht="12.75">
      <c r="D20" s="111"/>
    </row>
    <row r="21" ht="12.75">
      <c r="D21" s="111"/>
    </row>
    <row r="22" ht="12.75">
      <c r="D22" s="111"/>
    </row>
  </sheetData>
  <sheetProtection/>
  <mergeCells count="1">
    <mergeCell ref="A9:E9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="115" zoomScaleNormal="115" zoomScalePageLayoutView="0" workbookViewId="0" topLeftCell="A1">
      <selection activeCell="C6" sqref="C6"/>
    </sheetView>
  </sheetViews>
  <sheetFormatPr defaultColWidth="10.140625" defaultRowHeight="15"/>
  <cols>
    <col min="1" max="1" width="25.421875" style="1" customWidth="1"/>
    <col min="2" max="2" width="100.140625" style="2" customWidth="1"/>
    <col min="3" max="3" width="17.00390625" style="2" customWidth="1"/>
    <col min="4" max="16384" width="10.140625" style="1" customWidth="1"/>
  </cols>
  <sheetData>
    <row r="1" ht="12.75">
      <c r="C1" s="38" t="s">
        <v>171</v>
      </c>
    </row>
    <row r="2" ht="12.75">
      <c r="C2" s="39" t="s">
        <v>170</v>
      </c>
    </row>
    <row r="3" ht="12.75">
      <c r="C3" s="39" t="s">
        <v>298</v>
      </c>
    </row>
    <row r="4" ht="12.75">
      <c r="C4" s="39" t="s">
        <v>945</v>
      </c>
    </row>
    <row r="5" ht="12.75">
      <c r="C5" s="39" t="s">
        <v>1206</v>
      </c>
    </row>
    <row r="6" ht="12.75">
      <c r="C6" s="46" t="s">
        <v>694</v>
      </c>
    </row>
    <row r="8" spans="1:3" ht="39.75" customHeight="1">
      <c r="A8" s="427" t="s">
        <v>792</v>
      </c>
      <c r="B8" s="427"/>
      <c r="C8" s="1"/>
    </row>
    <row r="9" spans="1:3" ht="13.5" thickBot="1">
      <c r="A9" s="3"/>
      <c r="B9" s="4"/>
      <c r="C9" s="5"/>
    </row>
    <row r="10" spans="1:3" s="182" customFormat="1" ht="21" thickBot="1">
      <c r="A10" s="183" t="s">
        <v>1169</v>
      </c>
      <c r="B10" s="184" t="s">
        <v>299</v>
      </c>
      <c r="C10" s="181" t="s">
        <v>165</v>
      </c>
    </row>
    <row r="11" spans="1:3" ht="16.5">
      <c r="A11" s="6" t="s">
        <v>300</v>
      </c>
      <c r="B11" s="164" t="s">
        <v>301</v>
      </c>
      <c r="C11" s="165">
        <f>C12+C14+C19+C21+C28+C33+C36+C38+C39+C30</f>
        <v>710119.2999999999</v>
      </c>
    </row>
    <row r="12" spans="1:3" ht="16.5" customHeight="1">
      <c r="A12" s="7" t="s">
        <v>302</v>
      </c>
      <c r="B12" s="8" t="s">
        <v>303</v>
      </c>
      <c r="C12" s="9">
        <f>C13</f>
        <v>473111.8</v>
      </c>
    </row>
    <row r="13" spans="1:3" ht="12.75">
      <c r="A13" s="10" t="s">
        <v>304</v>
      </c>
      <c r="B13" s="11" t="s">
        <v>305</v>
      </c>
      <c r="C13" s="12">
        <v>473111.8</v>
      </c>
    </row>
    <row r="14" spans="1:3" ht="12.75">
      <c r="A14" s="7" t="s">
        <v>306</v>
      </c>
      <c r="B14" s="8" t="s">
        <v>307</v>
      </c>
      <c r="C14" s="9">
        <f>C16+C17+C15+C18</f>
        <v>103485.4</v>
      </c>
    </row>
    <row r="15" spans="1:3" ht="12.75">
      <c r="A15" s="10" t="s">
        <v>308</v>
      </c>
      <c r="B15" s="11" t="s">
        <v>309</v>
      </c>
      <c r="C15" s="12">
        <v>59385</v>
      </c>
    </row>
    <row r="16" spans="1:4" ht="12.75">
      <c r="A16" s="10" t="s">
        <v>310</v>
      </c>
      <c r="B16" s="11" t="s">
        <v>311</v>
      </c>
      <c r="C16" s="12">
        <v>43800</v>
      </c>
      <c r="D16" s="195"/>
    </row>
    <row r="17" spans="1:3" ht="12.75">
      <c r="A17" s="10" t="s">
        <v>312</v>
      </c>
      <c r="B17" s="11" t="s">
        <v>313</v>
      </c>
      <c r="C17" s="12">
        <v>241.9</v>
      </c>
    </row>
    <row r="18" spans="1:3" ht="12.75">
      <c r="A18" s="10" t="s">
        <v>312</v>
      </c>
      <c r="B18" s="11" t="s">
        <v>758</v>
      </c>
      <c r="C18" s="12">
        <v>58.5</v>
      </c>
    </row>
    <row r="19" spans="1:3" ht="12.75">
      <c r="A19" s="7" t="s">
        <v>314</v>
      </c>
      <c r="B19" s="8" t="s">
        <v>315</v>
      </c>
      <c r="C19" s="9">
        <v>7200</v>
      </c>
    </row>
    <row r="20" spans="1:3" ht="12.75" hidden="1">
      <c r="A20" s="13" t="s">
        <v>316</v>
      </c>
      <c r="B20" s="11" t="s">
        <v>317</v>
      </c>
      <c r="C20" s="12">
        <v>5859.8</v>
      </c>
    </row>
    <row r="21" spans="1:3" ht="34.5" customHeight="1">
      <c r="A21" s="6" t="s">
        <v>318</v>
      </c>
      <c r="B21" s="14" t="s">
        <v>319</v>
      </c>
      <c r="C21" s="9">
        <f>C23+C25+C26+C24+C22+C27</f>
        <v>55213.6</v>
      </c>
    </row>
    <row r="22" spans="1:3" ht="34.5" customHeight="1">
      <c r="A22" s="10" t="s">
        <v>1160</v>
      </c>
      <c r="B22" s="17" t="s">
        <v>1161</v>
      </c>
      <c r="C22" s="12">
        <v>187.6</v>
      </c>
    </row>
    <row r="23" spans="1:3" ht="43.5" customHeight="1">
      <c r="A23" s="10" t="s">
        <v>1064</v>
      </c>
      <c r="B23" s="15" t="s">
        <v>1065</v>
      </c>
      <c r="C23" s="12">
        <v>53087</v>
      </c>
    </row>
    <row r="24" spans="1:3" ht="43.5" customHeight="1">
      <c r="A24" s="10" t="s">
        <v>1110</v>
      </c>
      <c r="B24" s="15" t="s">
        <v>1111</v>
      </c>
      <c r="C24" s="12">
        <v>986</v>
      </c>
    </row>
    <row r="25" spans="1:3" ht="52.5" customHeight="1">
      <c r="A25" s="10" t="s">
        <v>695</v>
      </c>
      <c r="B25" s="16" t="s">
        <v>696</v>
      </c>
      <c r="C25" s="12">
        <v>275.6</v>
      </c>
    </row>
    <row r="26" spans="1:3" ht="26.25">
      <c r="A26" s="10" t="s">
        <v>697</v>
      </c>
      <c r="B26" s="17" t="s">
        <v>869</v>
      </c>
      <c r="C26" s="12">
        <v>106</v>
      </c>
    </row>
    <row r="27" spans="1:3" ht="26.25">
      <c r="A27" s="10" t="s">
        <v>1175</v>
      </c>
      <c r="B27" s="17" t="s">
        <v>1176</v>
      </c>
      <c r="C27" s="18">
        <v>571.4</v>
      </c>
    </row>
    <row r="28" spans="1:3" ht="15" customHeight="1">
      <c r="A28" s="7" t="s">
        <v>320</v>
      </c>
      <c r="B28" s="8" t="s">
        <v>321</v>
      </c>
      <c r="C28" s="9">
        <f>C29</f>
        <v>6200</v>
      </c>
    </row>
    <row r="29" spans="1:3" ht="12.75">
      <c r="A29" s="10" t="s">
        <v>322</v>
      </c>
      <c r="B29" s="11" t="s">
        <v>323</v>
      </c>
      <c r="C29" s="12">
        <v>6200</v>
      </c>
    </row>
    <row r="30" spans="1:3" ht="12.75">
      <c r="A30" s="7" t="s">
        <v>324</v>
      </c>
      <c r="B30" s="8" t="s">
        <v>325</v>
      </c>
      <c r="C30" s="9">
        <f>C31+C32</f>
        <v>21578.2</v>
      </c>
    </row>
    <row r="31" spans="1:3" ht="18" customHeight="1">
      <c r="A31" s="10" t="s">
        <v>326</v>
      </c>
      <c r="B31" s="17" t="s">
        <v>327</v>
      </c>
      <c r="C31" s="12">
        <v>21000</v>
      </c>
    </row>
    <row r="32" spans="1:3" ht="18" customHeight="1">
      <c r="A32" s="10" t="s">
        <v>1056</v>
      </c>
      <c r="B32" s="17" t="s">
        <v>1057</v>
      </c>
      <c r="C32" s="12">
        <v>578.2</v>
      </c>
    </row>
    <row r="33" spans="1:3" ht="17.25" customHeight="1">
      <c r="A33" s="7" t="s">
        <v>328</v>
      </c>
      <c r="B33" s="8" t="s">
        <v>329</v>
      </c>
      <c r="C33" s="9">
        <f>C34+C35</f>
        <v>34608.4</v>
      </c>
    </row>
    <row r="34" spans="1:3" ht="39.75" customHeight="1">
      <c r="A34" s="10" t="s">
        <v>1066</v>
      </c>
      <c r="B34" s="19" t="s">
        <v>1067</v>
      </c>
      <c r="C34" s="12">
        <v>1352.4</v>
      </c>
    </row>
    <row r="35" spans="1:3" ht="12.75">
      <c r="A35" s="10" t="s">
        <v>330</v>
      </c>
      <c r="B35" s="20" t="s">
        <v>1068</v>
      </c>
      <c r="C35" s="12">
        <f>20990+12266</f>
        <v>33256</v>
      </c>
    </row>
    <row r="36" spans="1:3" ht="12.75" hidden="1">
      <c r="A36" s="7" t="s">
        <v>331</v>
      </c>
      <c r="B36" s="8" t="s">
        <v>332</v>
      </c>
      <c r="C36" s="9">
        <f>C37</f>
        <v>0</v>
      </c>
    </row>
    <row r="37" spans="1:3" ht="30.75" customHeight="1" hidden="1">
      <c r="A37" s="10" t="s">
        <v>333</v>
      </c>
      <c r="B37" s="17" t="s">
        <v>334</v>
      </c>
      <c r="C37" s="12"/>
    </row>
    <row r="38" spans="1:3" ht="15" customHeight="1">
      <c r="A38" s="7" t="s">
        <v>335</v>
      </c>
      <c r="B38" s="8" t="s">
        <v>336</v>
      </c>
      <c r="C38" s="9">
        <v>7800</v>
      </c>
    </row>
    <row r="39" spans="1:3" ht="15" customHeight="1">
      <c r="A39" s="7" t="s">
        <v>337</v>
      </c>
      <c r="B39" s="8" t="s">
        <v>338</v>
      </c>
      <c r="C39" s="9">
        <v>921.9</v>
      </c>
    </row>
    <row r="40" spans="1:3" ht="17.25" customHeight="1" thickBot="1">
      <c r="A40" s="7" t="s">
        <v>339</v>
      </c>
      <c r="B40" s="8" t="s">
        <v>340</v>
      </c>
      <c r="C40" s="9">
        <f>'Пр.3  '!D11</f>
        <v>1791347.3999999997</v>
      </c>
    </row>
    <row r="41" spans="1:3" ht="18" thickBot="1">
      <c r="A41" s="21"/>
      <c r="B41" s="22" t="s">
        <v>341</v>
      </c>
      <c r="C41" s="23">
        <f>C11+C40</f>
        <v>2501466.6999999997</v>
      </c>
    </row>
    <row r="43" ht="12.75">
      <c r="C43" s="60"/>
    </row>
    <row r="44" ht="12.75">
      <c r="C44" s="60"/>
    </row>
    <row r="45" ht="12.75">
      <c r="C45" s="60"/>
    </row>
    <row r="46" ht="12.75">
      <c r="C46" s="60"/>
    </row>
  </sheetData>
  <sheetProtection/>
  <mergeCells count="1">
    <mergeCell ref="A8:B8"/>
  </mergeCells>
  <printOptions horizontalCentered="1"/>
  <pageMargins left="0.7874015748031497" right="0.3937007874015748" top="0.1968503937007874" bottom="0.3937007874015748" header="0.31496062992125984" footer="0.31496062992125984"/>
  <pageSetup fitToHeight="4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zoomScale="110" zoomScaleNormal="110" zoomScalePageLayoutView="0" workbookViewId="0" topLeftCell="A1">
      <selection activeCell="D6" sqref="D6"/>
    </sheetView>
  </sheetViews>
  <sheetFormatPr defaultColWidth="97.8515625" defaultRowHeight="15"/>
  <cols>
    <col min="1" max="1" width="22.28125" style="24" customWidth="1"/>
    <col min="2" max="2" width="97.8515625" style="37" customWidth="1"/>
    <col min="3" max="3" width="15.421875" style="37" hidden="1" customWidth="1"/>
    <col min="4" max="4" width="15.421875" style="37" customWidth="1"/>
    <col min="5" max="5" width="15.421875" style="37" hidden="1" customWidth="1"/>
    <col min="6" max="214" width="10.00390625" style="24" customWidth="1"/>
    <col min="215" max="215" width="25.421875" style="24" customWidth="1"/>
    <col min="216" max="16384" width="97.8515625" style="24" customWidth="1"/>
  </cols>
  <sheetData>
    <row r="1" spans="2:5" s="47" customFormat="1" ht="12.75">
      <c r="B1" s="48"/>
      <c r="C1" s="38"/>
      <c r="D1" s="107" t="s">
        <v>171</v>
      </c>
      <c r="E1" s="38"/>
    </row>
    <row r="2" spans="2:5" s="47" customFormat="1" ht="12.75">
      <c r="B2" s="48"/>
      <c r="C2" s="39"/>
      <c r="D2" s="46" t="s">
        <v>170</v>
      </c>
      <c r="E2" s="39"/>
    </row>
    <row r="3" spans="2:5" s="47" customFormat="1" ht="12.75">
      <c r="B3" s="48"/>
      <c r="C3" s="39"/>
      <c r="D3" s="46" t="s">
        <v>298</v>
      </c>
      <c r="E3" s="39"/>
    </row>
    <row r="4" spans="2:5" s="47" customFormat="1" ht="12.75">
      <c r="B4" s="48"/>
      <c r="C4" s="39"/>
      <c r="D4" s="46" t="s">
        <v>945</v>
      </c>
      <c r="E4" s="39"/>
    </row>
    <row r="5" spans="2:5" s="47" customFormat="1" ht="12.75">
      <c r="B5" s="48"/>
      <c r="C5" s="39"/>
      <c r="D5" s="46" t="s">
        <v>1206</v>
      </c>
      <c r="E5" s="39"/>
    </row>
    <row r="6" spans="2:5" s="47" customFormat="1" ht="13.5">
      <c r="B6" s="48"/>
      <c r="C6" s="49"/>
      <c r="D6" s="49" t="s">
        <v>698</v>
      </c>
      <c r="E6" s="49"/>
    </row>
    <row r="7" spans="2:5" s="47" customFormat="1" ht="14.25">
      <c r="B7" s="48"/>
      <c r="C7" s="50"/>
      <c r="D7" s="50"/>
      <c r="E7" s="50"/>
    </row>
    <row r="8" spans="1:5" ht="44.25" customHeight="1">
      <c r="A8" s="427" t="s">
        <v>888</v>
      </c>
      <c r="B8" s="427"/>
      <c r="C8" s="24"/>
      <c r="D8" s="24"/>
      <c r="E8" s="24"/>
    </row>
    <row r="9" spans="1:5" ht="23.25" customHeight="1" thickBot="1">
      <c r="A9" s="51"/>
      <c r="B9" s="52"/>
      <c r="C9" s="53"/>
      <c r="D9" s="53"/>
      <c r="E9" s="53"/>
    </row>
    <row r="10" spans="1:5" s="178" customFormat="1" ht="21" thickBot="1">
      <c r="A10" s="179" t="s">
        <v>346</v>
      </c>
      <c r="B10" s="180" t="s">
        <v>299</v>
      </c>
      <c r="C10" s="181" t="s">
        <v>165</v>
      </c>
      <c r="D10" s="181" t="s">
        <v>165</v>
      </c>
      <c r="E10" s="181" t="s">
        <v>165</v>
      </c>
    </row>
    <row r="11" spans="1:5" ht="33">
      <c r="A11" s="25" t="s">
        <v>347</v>
      </c>
      <c r="B11" s="26" t="s">
        <v>348</v>
      </c>
      <c r="C11" s="27">
        <f>C36+C12+C95+C15</f>
        <v>1644410.4</v>
      </c>
      <c r="D11" s="27">
        <f>D36+D12+D95+D15</f>
        <v>1791347.3999999997</v>
      </c>
      <c r="E11" s="27">
        <f>D11-C11</f>
        <v>146936.99999999977</v>
      </c>
    </row>
    <row r="12" spans="1:5" ht="33">
      <c r="A12" s="7" t="s">
        <v>752</v>
      </c>
      <c r="B12" s="57" t="s">
        <v>751</v>
      </c>
      <c r="C12" s="30">
        <f>C13+C14</f>
        <v>87501.9</v>
      </c>
      <c r="D12" s="30">
        <f>D13+D14</f>
        <v>90638.3</v>
      </c>
      <c r="E12" s="30">
        <f aca="true" t="shared" si="0" ref="E12:E73">D12-C12</f>
        <v>3136.4000000000087</v>
      </c>
    </row>
    <row r="13" spans="1:5" ht="12.75">
      <c r="A13" s="28" t="s">
        <v>349</v>
      </c>
      <c r="B13" s="29" t="s">
        <v>350</v>
      </c>
      <c r="C13" s="30">
        <v>65402.1</v>
      </c>
      <c r="D13" s="30">
        <v>65402.1</v>
      </c>
      <c r="E13" s="30">
        <f t="shared" si="0"/>
        <v>0</v>
      </c>
    </row>
    <row r="14" spans="1:5" ht="12.75">
      <c r="A14" s="28" t="s">
        <v>351</v>
      </c>
      <c r="B14" s="29" t="s">
        <v>352</v>
      </c>
      <c r="C14" s="30">
        <f>21579.7+520.1</f>
        <v>22099.8</v>
      </c>
      <c r="D14" s="30">
        <f>21579.7+520.1+3136.4</f>
        <v>25236.2</v>
      </c>
      <c r="E14" s="30">
        <f t="shared" si="0"/>
        <v>3136.4000000000015</v>
      </c>
    </row>
    <row r="15" spans="1:5" ht="15">
      <c r="A15" s="28" t="s">
        <v>947</v>
      </c>
      <c r="B15" s="31" t="s">
        <v>946</v>
      </c>
      <c r="C15" s="30">
        <f>C20+C17+C18+C19+C16</f>
        <v>58135.2</v>
      </c>
      <c r="D15" s="30">
        <f>D20+D17+D18+D19+D16</f>
        <v>72122.09999999999</v>
      </c>
      <c r="E15" s="30">
        <f t="shared" si="0"/>
        <v>13986.899999999994</v>
      </c>
    </row>
    <row r="16" spans="1:5" ht="12.75">
      <c r="A16" s="191" t="s">
        <v>1185</v>
      </c>
      <c r="B16" s="34" t="s">
        <v>1186</v>
      </c>
      <c r="C16" s="33"/>
      <c r="D16" s="33">
        <v>11395.4</v>
      </c>
      <c r="E16" s="33">
        <f t="shared" si="0"/>
        <v>11395.4</v>
      </c>
    </row>
    <row r="17" spans="1:5" ht="12.75">
      <c r="A17" s="191" t="s">
        <v>1184</v>
      </c>
      <c r="B17" s="34" t="s">
        <v>1148</v>
      </c>
      <c r="C17" s="33">
        <v>1132.6</v>
      </c>
      <c r="D17" s="33">
        <v>3532.1</v>
      </c>
      <c r="E17" s="33">
        <f t="shared" si="0"/>
        <v>2399.5</v>
      </c>
    </row>
    <row r="18" spans="1:5" ht="26.25">
      <c r="A18" s="131" t="s">
        <v>1149</v>
      </c>
      <c r="B18" s="34" t="s">
        <v>1150</v>
      </c>
      <c r="C18" s="33">
        <v>2760</v>
      </c>
      <c r="D18" s="33">
        <v>2760</v>
      </c>
      <c r="E18" s="33">
        <f t="shared" si="0"/>
        <v>0</v>
      </c>
    </row>
    <row r="19" spans="1:5" ht="26.25">
      <c r="A19" s="131" t="s">
        <v>1151</v>
      </c>
      <c r="B19" s="34" t="s">
        <v>1152</v>
      </c>
      <c r="C19" s="33">
        <v>1174.7</v>
      </c>
      <c r="D19" s="33">
        <v>1174.7</v>
      </c>
      <c r="E19" s="33">
        <f t="shared" si="0"/>
        <v>0</v>
      </c>
    </row>
    <row r="20" spans="1:5" ht="12.75">
      <c r="A20" s="431" t="s">
        <v>950</v>
      </c>
      <c r="B20" s="32" t="s">
        <v>948</v>
      </c>
      <c r="C20" s="135">
        <f>SUM(C21:C34)</f>
        <v>53067.9</v>
      </c>
      <c r="D20" s="33">
        <f>SUM(D21:D35)</f>
        <v>53259.9</v>
      </c>
      <c r="E20" s="135">
        <f t="shared" si="0"/>
        <v>192</v>
      </c>
    </row>
    <row r="21" spans="1:5" ht="12.75">
      <c r="A21" s="434"/>
      <c r="B21" s="34" t="s">
        <v>1071</v>
      </c>
      <c r="C21" s="135">
        <v>2720.6</v>
      </c>
      <c r="D21" s="33">
        <v>2720.6</v>
      </c>
      <c r="E21" s="135">
        <f t="shared" si="0"/>
        <v>0</v>
      </c>
    </row>
    <row r="22" spans="1:5" ht="26.25">
      <c r="A22" s="434"/>
      <c r="B22" s="34" t="s">
        <v>1005</v>
      </c>
      <c r="C22" s="135">
        <v>2033.7</v>
      </c>
      <c r="D22" s="33">
        <v>2033.7</v>
      </c>
      <c r="E22" s="135">
        <f t="shared" si="0"/>
        <v>0</v>
      </c>
    </row>
    <row r="23" spans="1:5" ht="12.75">
      <c r="A23" s="434"/>
      <c r="B23" s="34" t="s">
        <v>1024</v>
      </c>
      <c r="C23" s="135">
        <v>12551.1</v>
      </c>
      <c r="D23" s="33">
        <v>12551.1</v>
      </c>
      <c r="E23" s="135">
        <f t="shared" si="0"/>
        <v>0</v>
      </c>
    </row>
    <row r="24" spans="1:5" ht="12.75">
      <c r="A24" s="434"/>
      <c r="B24" s="34" t="s">
        <v>1072</v>
      </c>
      <c r="C24" s="135">
        <v>1841.4</v>
      </c>
      <c r="D24" s="33">
        <v>1841.4</v>
      </c>
      <c r="E24" s="135">
        <f t="shared" si="0"/>
        <v>0</v>
      </c>
    </row>
    <row r="25" spans="1:5" ht="12.75">
      <c r="A25" s="434"/>
      <c r="B25" s="34" t="s">
        <v>949</v>
      </c>
      <c r="C25" s="135">
        <v>1154.7</v>
      </c>
      <c r="D25" s="33">
        <v>999.7</v>
      </c>
      <c r="E25" s="135">
        <f t="shared" si="0"/>
        <v>-155</v>
      </c>
    </row>
    <row r="26" spans="1:5" ht="26.25">
      <c r="A26" s="434"/>
      <c r="B26" s="34" t="s">
        <v>1073</v>
      </c>
      <c r="C26" s="135">
        <v>5837.1</v>
      </c>
      <c r="D26" s="33">
        <v>5837.1</v>
      </c>
      <c r="E26" s="135">
        <f t="shared" si="0"/>
        <v>0</v>
      </c>
    </row>
    <row r="27" spans="1:5" ht="12.75">
      <c r="A27" s="434"/>
      <c r="B27" s="34" t="s">
        <v>1025</v>
      </c>
      <c r="C27" s="135">
        <v>9879.6</v>
      </c>
      <c r="D27" s="33">
        <v>9879.6</v>
      </c>
      <c r="E27" s="135">
        <f t="shared" si="0"/>
        <v>0</v>
      </c>
    </row>
    <row r="28" spans="1:5" ht="12.75">
      <c r="A28" s="434"/>
      <c r="B28" s="34" t="s">
        <v>1006</v>
      </c>
      <c r="C28" s="135">
        <v>11000</v>
      </c>
      <c r="D28" s="33">
        <v>11000</v>
      </c>
      <c r="E28" s="135">
        <f t="shared" si="0"/>
        <v>0</v>
      </c>
    </row>
    <row r="29" spans="1:5" ht="12.75">
      <c r="A29" s="434"/>
      <c r="B29" s="34" t="s">
        <v>1074</v>
      </c>
      <c r="C29" s="135">
        <v>1549</v>
      </c>
      <c r="D29" s="33">
        <v>1549</v>
      </c>
      <c r="E29" s="135">
        <f t="shared" si="0"/>
        <v>0</v>
      </c>
    </row>
    <row r="30" spans="1:5" ht="12.75">
      <c r="A30" s="434"/>
      <c r="B30" s="34" t="s">
        <v>1117</v>
      </c>
      <c r="C30" s="135">
        <v>3999</v>
      </c>
      <c r="D30" s="33">
        <v>3999</v>
      </c>
      <c r="E30" s="135">
        <f t="shared" si="0"/>
        <v>0</v>
      </c>
    </row>
    <row r="31" spans="1:5" ht="12.75">
      <c r="A31" s="434"/>
      <c r="B31" s="34" t="s">
        <v>1153</v>
      </c>
      <c r="C31" s="135">
        <v>18</v>
      </c>
      <c r="D31" s="33">
        <v>18</v>
      </c>
      <c r="E31" s="135">
        <f t="shared" si="0"/>
        <v>0</v>
      </c>
    </row>
    <row r="32" spans="1:5" ht="12.75">
      <c r="A32" s="434"/>
      <c r="B32" s="34" t="s">
        <v>1154</v>
      </c>
      <c r="C32" s="135">
        <v>240</v>
      </c>
      <c r="D32" s="33">
        <v>240</v>
      </c>
      <c r="E32" s="135">
        <f t="shared" si="0"/>
        <v>0</v>
      </c>
    </row>
    <row r="33" spans="1:5" ht="12.75">
      <c r="A33" s="434"/>
      <c r="B33" s="34" t="s">
        <v>1155</v>
      </c>
      <c r="C33" s="135">
        <v>121.7</v>
      </c>
      <c r="D33" s="33">
        <v>121.7</v>
      </c>
      <c r="E33" s="135">
        <f t="shared" si="0"/>
        <v>0</v>
      </c>
    </row>
    <row r="34" spans="1:5" ht="12.75">
      <c r="A34" s="434"/>
      <c r="B34" s="34" t="s">
        <v>995</v>
      </c>
      <c r="C34" s="135">
        <v>122</v>
      </c>
      <c r="D34" s="33">
        <v>122</v>
      </c>
      <c r="E34" s="135">
        <f t="shared" si="0"/>
        <v>0</v>
      </c>
    </row>
    <row r="35" spans="1:5" ht="26.25">
      <c r="A35" s="436"/>
      <c r="B35" s="34" t="s">
        <v>1183</v>
      </c>
      <c r="C35" s="135"/>
      <c r="D35" s="33">
        <v>347</v>
      </c>
      <c r="E35" s="135">
        <f t="shared" si="0"/>
        <v>347</v>
      </c>
    </row>
    <row r="36" spans="1:5" ht="15">
      <c r="A36" s="28" t="s">
        <v>353</v>
      </c>
      <c r="B36" s="31" t="s">
        <v>354</v>
      </c>
      <c r="C36" s="30">
        <f>+C42+C37+C38+C91+C88+C84+C39+C40+C83+C87+C94+C41+C80</f>
        <v>1403111.1</v>
      </c>
      <c r="D36" s="30">
        <f>+D42+D37+D38+D91+D88+D84+D39+D40+D83+D87+D94+D41+D80</f>
        <v>1526087.2999999996</v>
      </c>
      <c r="E36" s="30">
        <f t="shared" si="0"/>
        <v>122976.19999999949</v>
      </c>
    </row>
    <row r="37" spans="1:5" ht="12.75">
      <c r="A37" s="131" t="s">
        <v>355</v>
      </c>
      <c r="B37" s="32" t="s">
        <v>356</v>
      </c>
      <c r="C37" s="33">
        <v>131891.3</v>
      </c>
      <c r="D37" s="33">
        <v>131891.3</v>
      </c>
      <c r="E37" s="33">
        <f t="shared" si="0"/>
        <v>0</v>
      </c>
    </row>
    <row r="38" spans="1:5" ht="12.75">
      <c r="A38" s="131" t="s">
        <v>357</v>
      </c>
      <c r="B38" s="32" t="s">
        <v>358</v>
      </c>
      <c r="C38" s="33">
        <v>4210.4</v>
      </c>
      <c r="D38" s="33">
        <v>4210.4</v>
      </c>
      <c r="E38" s="33">
        <f t="shared" si="0"/>
        <v>0</v>
      </c>
    </row>
    <row r="39" spans="1:5" ht="53.25" customHeight="1">
      <c r="A39" s="131" t="s">
        <v>1007</v>
      </c>
      <c r="B39" s="35" t="s">
        <v>1008</v>
      </c>
      <c r="C39" s="33">
        <v>6366.7</v>
      </c>
      <c r="D39" s="33">
        <v>6366.7</v>
      </c>
      <c r="E39" s="33">
        <f t="shared" si="0"/>
        <v>0</v>
      </c>
    </row>
    <row r="40" spans="1:5" ht="53.25" customHeight="1">
      <c r="A40" s="131" t="s">
        <v>1075</v>
      </c>
      <c r="B40" s="35" t="s">
        <v>1076</v>
      </c>
      <c r="C40" s="33">
        <v>43.8</v>
      </c>
      <c r="D40" s="33">
        <v>43.8</v>
      </c>
      <c r="E40" s="33">
        <f t="shared" si="0"/>
        <v>0</v>
      </c>
    </row>
    <row r="41" spans="1:5" ht="36.75" customHeight="1">
      <c r="A41" s="192" t="s">
        <v>1187</v>
      </c>
      <c r="B41" s="35" t="s">
        <v>1188</v>
      </c>
      <c r="C41" s="33">
        <v>906.6</v>
      </c>
      <c r="D41" s="33">
        <v>975.4</v>
      </c>
      <c r="E41" s="33">
        <f t="shared" si="0"/>
        <v>68.79999999999995</v>
      </c>
    </row>
    <row r="42" spans="1:5" ht="12.75">
      <c r="A42" s="431" t="s">
        <v>360</v>
      </c>
      <c r="B42" s="32" t="s">
        <v>361</v>
      </c>
      <c r="C42" s="33">
        <f>SUM(C43:C79)</f>
        <v>1142882.9</v>
      </c>
      <c r="D42" s="33">
        <f>SUM(D43:D79)</f>
        <v>1210110.2999999998</v>
      </c>
      <c r="E42" s="33">
        <f t="shared" si="0"/>
        <v>67227.3999999999</v>
      </c>
    </row>
    <row r="43" spans="1:5" ht="12.75">
      <c r="A43" s="432"/>
      <c r="B43" s="32" t="s">
        <v>736</v>
      </c>
      <c r="C43" s="33">
        <v>225443.2</v>
      </c>
      <c r="D43" s="33">
        <v>261011.1</v>
      </c>
      <c r="E43" s="33">
        <f t="shared" si="0"/>
        <v>35567.899999999994</v>
      </c>
    </row>
    <row r="44" spans="1:5" ht="12.75">
      <c r="A44" s="432"/>
      <c r="B44" s="32" t="s">
        <v>1009</v>
      </c>
      <c r="C44" s="135">
        <v>693.6</v>
      </c>
      <c r="D44" s="33">
        <v>693.6</v>
      </c>
      <c r="E44" s="135">
        <f t="shared" si="0"/>
        <v>0</v>
      </c>
    </row>
    <row r="45" spans="1:5" ht="12.75">
      <c r="A45" s="432"/>
      <c r="B45" s="32" t="s">
        <v>1010</v>
      </c>
      <c r="C45" s="135">
        <v>12072</v>
      </c>
      <c r="D45" s="33">
        <v>15974.4</v>
      </c>
      <c r="E45" s="135">
        <f t="shared" si="0"/>
        <v>3902.3999999999996</v>
      </c>
    </row>
    <row r="46" spans="1:5" ht="12.75">
      <c r="A46" s="432"/>
      <c r="B46" s="32" t="s">
        <v>374</v>
      </c>
      <c r="C46" s="135">
        <v>5603.5</v>
      </c>
      <c r="D46" s="33">
        <v>5603.5</v>
      </c>
      <c r="E46" s="135">
        <f t="shared" si="0"/>
        <v>0</v>
      </c>
    </row>
    <row r="47" spans="1:5" ht="12.75">
      <c r="A47" s="432"/>
      <c r="B47" s="55" t="s">
        <v>379</v>
      </c>
      <c r="C47" s="136">
        <v>27744.6</v>
      </c>
      <c r="D47" s="56">
        <v>29746</v>
      </c>
      <c r="E47" s="136">
        <f t="shared" si="0"/>
        <v>2001.4000000000015</v>
      </c>
    </row>
    <row r="48" spans="1:5" ht="26.25">
      <c r="A48" s="432"/>
      <c r="B48" s="34" t="s">
        <v>382</v>
      </c>
      <c r="C48" s="136">
        <v>2185.5</v>
      </c>
      <c r="D48" s="56">
        <v>2185.5</v>
      </c>
      <c r="E48" s="136">
        <f t="shared" si="0"/>
        <v>0</v>
      </c>
    </row>
    <row r="49" spans="1:5" ht="26.25">
      <c r="A49" s="432"/>
      <c r="B49" s="34" t="s">
        <v>376</v>
      </c>
      <c r="C49" s="135">
        <v>1199.5</v>
      </c>
      <c r="D49" s="33">
        <v>1111</v>
      </c>
      <c r="E49" s="135">
        <f t="shared" si="0"/>
        <v>-88.5</v>
      </c>
    </row>
    <row r="50" spans="1:5" ht="26.25">
      <c r="A50" s="432"/>
      <c r="B50" s="34" t="s">
        <v>383</v>
      </c>
      <c r="C50" s="136">
        <v>100</v>
      </c>
      <c r="D50" s="56">
        <v>100</v>
      </c>
      <c r="E50" s="136">
        <f t="shared" si="0"/>
        <v>0</v>
      </c>
    </row>
    <row r="51" spans="1:5" ht="26.25">
      <c r="A51" s="432"/>
      <c r="B51" s="34" t="s">
        <v>378</v>
      </c>
      <c r="C51" s="136">
        <v>292</v>
      </c>
      <c r="D51" s="56">
        <v>402</v>
      </c>
      <c r="E51" s="136">
        <f t="shared" si="0"/>
        <v>110</v>
      </c>
    </row>
    <row r="52" spans="1:5" ht="26.25">
      <c r="A52" s="432"/>
      <c r="B52" s="34" t="s">
        <v>375</v>
      </c>
      <c r="C52" s="136">
        <v>582</v>
      </c>
      <c r="D52" s="56">
        <v>567.7</v>
      </c>
      <c r="E52" s="136">
        <f t="shared" si="0"/>
        <v>-14.299999999999955</v>
      </c>
    </row>
    <row r="53" spans="1:5" ht="26.25">
      <c r="A53" s="432"/>
      <c r="B53" s="34" t="s">
        <v>737</v>
      </c>
      <c r="C53" s="135">
        <v>416780.9</v>
      </c>
      <c r="D53" s="33">
        <v>433668.6</v>
      </c>
      <c r="E53" s="135">
        <f t="shared" si="0"/>
        <v>16887.699999999953</v>
      </c>
    </row>
    <row r="54" spans="1:5" ht="26.25">
      <c r="A54" s="432"/>
      <c r="B54" s="34" t="s">
        <v>377</v>
      </c>
      <c r="C54" s="136">
        <v>2606.7</v>
      </c>
      <c r="D54" s="56">
        <v>2606.7</v>
      </c>
      <c r="E54" s="136">
        <f t="shared" si="0"/>
        <v>0</v>
      </c>
    </row>
    <row r="55" spans="1:5" ht="12.75">
      <c r="A55" s="432"/>
      <c r="B55" s="32" t="s">
        <v>363</v>
      </c>
      <c r="C55" s="135">
        <v>2416.6</v>
      </c>
      <c r="D55" s="33">
        <v>2416.6</v>
      </c>
      <c r="E55" s="135">
        <f t="shared" si="0"/>
        <v>0</v>
      </c>
    </row>
    <row r="56" spans="1:5" ht="12.75">
      <c r="A56" s="432"/>
      <c r="B56" s="32" t="s">
        <v>372</v>
      </c>
      <c r="C56" s="137">
        <v>623.1</v>
      </c>
      <c r="D56" s="12">
        <v>623.1</v>
      </c>
      <c r="E56" s="137">
        <f t="shared" si="0"/>
        <v>0</v>
      </c>
    </row>
    <row r="57" spans="1:5" ht="12.75">
      <c r="A57" s="432"/>
      <c r="B57" s="32" t="s">
        <v>373</v>
      </c>
      <c r="C57" s="135">
        <v>668.4</v>
      </c>
      <c r="D57" s="33">
        <v>668.4</v>
      </c>
      <c r="E57" s="135">
        <f t="shared" si="0"/>
        <v>0</v>
      </c>
    </row>
    <row r="58" spans="1:5" ht="26.25">
      <c r="A58" s="432"/>
      <c r="B58" s="34" t="s">
        <v>902</v>
      </c>
      <c r="C58" s="136">
        <v>763</v>
      </c>
      <c r="D58" s="56">
        <v>1112.5</v>
      </c>
      <c r="E58" s="136">
        <f t="shared" si="0"/>
        <v>349.5</v>
      </c>
    </row>
    <row r="59" spans="1:5" ht="12.75">
      <c r="A59" s="432"/>
      <c r="B59" s="103" t="s">
        <v>951</v>
      </c>
      <c r="C59" s="135">
        <v>2273</v>
      </c>
      <c r="D59" s="33">
        <v>2153</v>
      </c>
      <c r="E59" s="135">
        <f t="shared" si="0"/>
        <v>-120</v>
      </c>
    </row>
    <row r="60" spans="1:5" ht="12.75">
      <c r="A60" s="432"/>
      <c r="B60" s="55" t="s">
        <v>381</v>
      </c>
      <c r="C60" s="135">
        <v>94353.1</v>
      </c>
      <c r="D60" s="33">
        <v>94353.1</v>
      </c>
      <c r="E60" s="135">
        <f t="shared" si="0"/>
        <v>0</v>
      </c>
    </row>
    <row r="61" spans="1:5" ht="26.25">
      <c r="A61" s="432"/>
      <c r="B61" s="34" t="s">
        <v>371</v>
      </c>
      <c r="C61" s="138">
        <v>862.5</v>
      </c>
      <c r="D61" s="194">
        <v>862.5</v>
      </c>
      <c r="E61" s="138">
        <f t="shared" si="0"/>
        <v>0</v>
      </c>
    </row>
    <row r="62" spans="1:5" ht="26.25">
      <c r="A62" s="432"/>
      <c r="B62" s="34" t="s">
        <v>367</v>
      </c>
      <c r="C62" s="135">
        <v>2994.4</v>
      </c>
      <c r="D62" s="33">
        <v>3905.7</v>
      </c>
      <c r="E62" s="135">
        <f t="shared" si="0"/>
        <v>911.2999999999997</v>
      </c>
    </row>
    <row r="63" spans="1:5" ht="12.75">
      <c r="A63" s="432"/>
      <c r="B63" s="34" t="s">
        <v>370</v>
      </c>
      <c r="C63" s="135">
        <v>26050.5</v>
      </c>
      <c r="D63" s="33">
        <v>27645.7</v>
      </c>
      <c r="E63" s="135">
        <f t="shared" si="0"/>
        <v>1595.2000000000007</v>
      </c>
    </row>
    <row r="64" spans="1:5" ht="12.75">
      <c r="A64" s="432"/>
      <c r="B64" s="34" t="s">
        <v>952</v>
      </c>
      <c r="C64" s="135">
        <v>4225.7</v>
      </c>
      <c r="D64" s="33">
        <v>3659.7</v>
      </c>
      <c r="E64" s="135">
        <f t="shared" si="0"/>
        <v>-566</v>
      </c>
    </row>
    <row r="65" spans="1:5" ht="26.25">
      <c r="A65" s="432"/>
      <c r="B65" s="34" t="s">
        <v>364</v>
      </c>
      <c r="C65" s="135">
        <v>1612.8</v>
      </c>
      <c r="D65" s="33">
        <v>1612.8</v>
      </c>
      <c r="E65" s="135">
        <f t="shared" si="0"/>
        <v>0</v>
      </c>
    </row>
    <row r="66" spans="1:5" ht="12.75">
      <c r="A66" s="432"/>
      <c r="B66" s="32" t="s">
        <v>368</v>
      </c>
      <c r="C66" s="135">
        <v>962</v>
      </c>
      <c r="D66" s="33">
        <v>905.5</v>
      </c>
      <c r="E66" s="135">
        <f t="shared" si="0"/>
        <v>-56.5</v>
      </c>
    </row>
    <row r="67" spans="1:5" ht="69.75" customHeight="1">
      <c r="A67" s="432"/>
      <c r="B67" s="35" t="s">
        <v>1193</v>
      </c>
      <c r="C67" s="135">
        <v>11.7</v>
      </c>
      <c r="D67" s="33">
        <v>10</v>
      </c>
      <c r="E67" s="135">
        <f t="shared" si="0"/>
        <v>-1.6999999999999993</v>
      </c>
    </row>
    <row r="68" spans="1:5" ht="26.25">
      <c r="A68" s="432"/>
      <c r="B68" s="34" t="s">
        <v>369</v>
      </c>
      <c r="C68" s="135">
        <v>525</v>
      </c>
      <c r="D68" s="33">
        <v>470</v>
      </c>
      <c r="E68" s="135">
        <f t="shared" si="0"/>
        <v>-55</v>
      </c>
    </row>
    <row r="69" spans="1:5" ht="12.75">
      <c r="A69" s="432"/>
      <c r="B69" s="32" t="s">
        <v>365</v>
      </c>
      <c r="C69" s="138">
        <v>96369.7</v>
      </c>
      <c r="D69" s="194">
        <v>96571</v>
      </c>
      <c r="E69" s="138">
        <f t="shared" si="0"/>
        <v>201.3000000000029</v>
      </c>
    </row>
    <row r="70" spans="1:5" ht="26.25">
      <c r="A70" s="432"/>
      <c r="B70" s="34" t="s">
        <v>380</v>
      </c>
      <c r="C70" s="136">
        <v>8495</v>
      </c>
      <c r="D70" s="56">
        <v>5953</v>
      </c>
      <c r="E70" s="136">
        <f t="shared" si="0"/>
        <v>-2542</v>
      </c>
    </row>
    <row r="71" spans="1:5" ht="12.75">
      <c r="A71" s="432"/>
      <c r="B71" s="32" t="s">
        <v>953</v>
      </c>
      <c r="C71" s="135">
        <v>13153.4</v>
      </c>
      <c r="D71" s="33">
        <v>18547.9</v>
      </c>
      <c r="E71" s="135">
        <f t="shared" si="0"/>
        <v>5394.500000000002</v>
      </c>
    </row>
    <row r="72" spans="1:5" ht="12.75">
      <c r="A72" s="432"/>
      <c r="B72" s="32" t="s">
        <v>366</v>
      </c>
      <c r="C72" s="135">
        <v>25050.6</v>
      </c>
      <c r="D72" s="33">
        <v>25050.6</v>
      </c>
      <c r="E72" s="135">
        <f t="shared" si="0"/>
        <v>0</v>
      </c>
    </row>
    <row r="73" spans="1:5" ht="26.25">
      <c r="A73" s="432"/>
      <c r="B73" s="34" t="s">
        <v>996</v>
      </c>
      <c r="C73" s="33">
        <v>40450.4</v>
      </c>
      <c r="D73" s="33">
        <v>40450.7</v>
      </c>
      <c r="E73" s="33">
        <f t="shared" si="0"/>
        <v>0.2999999999956344</v>
      </c>
    </row>
    <row r="74" spans="1:5" ht="27" customHeight="1">
      <c r="A74" s="432"/>
      <c r="B74" s="34" t="s">
        <v>797</v>
      </c>
      <c r="C74" s="135">
        <v>56732.6</v>
      </c>
      <c r="D74" s="33">
        <v>63779.2</v>
      </c>
      <c r="E74" s="135">
        <f aca="true" t="shared" si="1" ref="E74:E107">D74-C74</f>
        <v>7046.5999999999985</v>
      </c>
    </row>
    <row r="75" spans="1:5" ht="39.75" customHeight="1">
      <c r="A75" s="432"/>
      <c r="B75" s="34" t="s">
        <v>997</v>
      </c>
      <c r="C75" s="135">
        <v>45629.9</v>
      </c>
      <c r="D75" s="33">
        <v>46701.1</v>
      </c>
      <c r="E75" s="135">
        <f t="shared" si="1"/>
        <v>1071.199999999997</v>
      </c>
    </row>
    <row r="76" spans="1:5" ht="53.25" customHeight="1">
      <c r="A76" s="432"/>
      <c r="B76" s="35" t="s">
        <v>1194</v>
      </c>
      <c r="C76" s="135">
        <v>17767.3</v>
      </c>
      <c r="D76" s="33">
        <v>16345.7</v>
      </c>
      <c r="E76" s="135">
        <f t="shared" si="1"/>
        <v>-1421.5999999999985</v>
      </c>
    </row>
    <row r="77" spans="1:5" ht="26.25">
      <c r="A77" s="432"/>
      <c r="B77" s="34" t="s">
        <v>1077</v>
      </c>
      <c r="C77" s="135">
        <v>60.9</v>
      </c>
      <c r="D77" s="33">
        <v>43</v>
      </c>
      <c r="E77" s="135">
        <f t="shared" si="1"/>
        <v>-17.9</v>
      </c>
    </row>
    <row r="78" spans="1:5" ht="26.25">
      <c r="A78" s="432"/>
      <c r="B78" s="34" t="s">
        <v>1078</v>
      </c>
      <c r="C78" s="135">
        <v>4945.1</v>
      </c>
      <c r="D78" s="33">
        <v>2016.7</v>
      </c>
      <c r="E78" s="135">
        <f t="shared" si="1"/>
        <v>-2928.4000000000005</v>
      </c>
    </row>
    <row r="79" spans="1:5" ht="12.75">
      <c r="A79" s="433"/>
      <c r="B79" s="59" t="s">
        <v>362</v>
      </c>
      <c r="C79" s="135">
        <v>582.7</v>
      </c>
      <c r="D79" s="33">
        <v>582.7</v>
      </c>
      <c r="E79" s="135">
        <f t="shared" si="1"/>
        <v>0</v>
      </c>
    </row>
    <row r="80" spans="1:5" ht="26.25">
      <c r="A80" s="437" t="s">
        <v>1189</v>
      </c>
      <c r="B80" s="59" t="s">
        <v>1192</v>
      </c>
      <c r="C80" s="136">
        <f>C81+C82</f>
        <v>44088.1</v>
      </c>
      <c r="D80" s="56">
        <f>D81+D82</f>
        <v>45636.2</v>
      </c>
      <c r="E80" s="135">
        <f t="shared" si="1"/>
        <v>1548.0999999999985</v>
      </c>
    </row>
    <row r="81" spans="1:5" ht="12.75">
      <c r="A81" s="438"/>
      <c r="B81" s="59" t="s">
        <v>1190</v>
      </c>
      <c r="C81" s="136">
        <v>13553</v>
      </c>
      <c r="D81" s="56">
        <v>15663.5</v>
      </c>
      <c r="E81" s="135">
        <f t="shared" si="1"/>
        <v>2110.5</v>
      </c>
    </row>
    <row r="82" spans="1:5" ht="26.25">
      <c r="A82" s="439"/>
      <c r="B82" s="59" t="s">
        <v>1191</v>
      </c>
      <c r="C82" s="136">
        <v>30535.1</v>
      </c>
      <c r="D82" s="56">
        <v>29972.7</v>
      </c>
      <c r="E82" s="135">
        <f t="shared" si="1"/>
        <v>-562.3999999999978</v>
      </c>
    </row>
    <row r="83" spans="1:5" ht="39">
      <c r="A83" s="129" t="s">
        <v>1112</v>
      </c>
      <c r="B83" s="59" t="s">
        <v>1079</v>
      </c>
      <c r="C83" s="136">
        <v>5790.2</v>
      </c>
      <c r="D83" s="56">
        <v>5790.2</v>
      </c>
      <c r="E83" s="136">
        <f t="shared" si="1"/>
        <v>0</v>
      </c>
    </row>
    <row r="84" spans="1:5" ht="39">
      <c r="A84" s="431" t="s">
        <v>748</v>
      </c>
      <c r="B84" s="59" t="s">
        <v>749</v>
      </c>
      <c r="C84" s="136">
        <f>C85+C86</f>
        <v>1729.1</v>
      </c>
      <c r="D84" s="56">
        <f>D85+D86</f>
        <v>0</v>
      </c>
      <c r="E84" s="136">
        <f t="shared" si="1"/>
        <v>-1729.1</v>
      </c>
    </row>
    <row r="85" spans="1:5" ht="13.5" customHeight="1">
      <c r="A85" s="434"/>
      <c r="B85" s="58" t="s">
        <v>359</v>
      </c>
      <c r="C85" s="136">
        <v>1005.3</v>
      </c>
      <c r="D85" s="56">
        <v>0</v>
      </c>
      <c r="E85" s="136">
        <f t="shared" si="1"/>
        <v>-1005.3</v>
      </c>
    </row>
    <row r="86" spans="1:5" ht="13.5" customHeight="1">
      <c r="A86" s="435"/>
      <c r="B86" s="58" t="s">
        <v>747</v>
      </c>
      <c r="C86" s="136">
        <v>723.8</v>
      </c>
      <c r="D86" s="56">
        <v>0</v>
      </c>
      <c r="E86" s="136">
        <f t="shared" si="1"/>
        <v>-723.8</v>
      </c>
    </row>
    <row r="87" spans="1:5" ht="38.25" customHeight="1">
      <c r="A87" s="132" t="s">
        <v>1080</v>
      </c>
      <c r="B87" s="35" t="s">
        <v>1081</v>
      </c>
      <c r="C87" s="136">
        <v>6845</v>
      </c>
      <c r="D87" s="56">
        <v>7595</v>
      </c>
      <c r="E87" s="136">
        <f t="shared" si="1"/>
        <v>750</v>
      </c>
    </row>
    <row r="88" spans="1:5" ht="26.25">
      <c r="A88" s="431" t="s">
        <v>738</v>
      </c>
      <c r="B88" s="35" t="s">
        <v>750</v>
      </c>
      <c r="C88" s="33">
        <f>C89+C90</f>
        <v>39004.799999999996</v>
      </c>
      <c r="D88" s="33">
        <f>D89+D90</f>
        <v>91580.8</v>
      </c>
      <c r="E88" s="33">
        <f t="shared" si="1"/>
        <v>52576.00000000001</v>
      </c>
    </row>
    <row r="89" spans="1:5" ht="12.75">
      <c r="A89" s="434"/>
      <c r="B89" s="58" t="s">
        <v>359</v>
      </c>
      <c r="C89" s="33">
        <v>36813.1</v>
      </c>
      <c r="D89" s="33">
        <v>89389.1</v>
      </c>
      <c r="E89" s="33">
        <f t="shared" si="1"/>
        <v>52576.00000000001</v>
      </c>
    </row>
    <row r="90" spans="1:5" ht="12.75">
      <c r="A90" s="435"/>
      <c r="B90" s="58" t="s">
        <v>747</v>
      </c>
      <c r="C90" s="33">
        <v>2191.7</v>
      </c>
      <c r="D90" s="33">
        <v>2191.7</v>
      </c>
      <c r="E90" s="33">
        <f t="shared" si="1"/>
        <v>0</v>
      </c>
    </row>
    <row r="91" spans="1:5" ht="39">
      <c r="A91" s="431" t="s">
        <v>706</v>
      </c>
      <c r="B91" s="35" t="s">
        <v>998</v>
      </c>
      <c r="C91" s="33">
        <f>C92+C93</f>
        <v>18671.5</v>
      </c>
      <c r="D91" s="33">
        <f>D92+D93</f>
        <v>20949.7</v>
      </c>
      <c r="E91" s="33">
        <f t="shared" si="1"/>
        <v>2278.2000000000007</v>
      </c>
    </row>
    <row r="92" spans="1:5" ht="26.25">
      <c r="A92" s="434"/>
      <c r="B92" s="34" t="s">
        <v>954</v>
      </c>
      <c r="C92" s="33">
        <v>1928.4</v>
      </c>
      <c r="D92" s="33">
        <v>2087.7</v>
      </c>
      <c r="E92" s="33">
        <f t="shared" si="1"/>
        <v>159.29999999999973</v>
      </c>
    </row>
    <row r="93" spans="1:5" ht="26.25">
      <c r="A93" s="435"/>
      <c r="B93" s="34" t="s">
        <v>707</v>
      </c>
      <c r="C93" s="33">
        <v>16743.1</v>
      </c>
      <c r="D93" s="33">
        <v>18862</v>
      </c>
      <c r="E93" s="33">
        <f t="shared" si="1"/>
        <v>2118.9000000000015</v>
      </c>
    </row>
    <row r="94" spans="1:5" ht="27.75" customHeight="1">
      <c r="A94" s="133" t="s">
        <v>1082</v>
      </c>
      <c r="B94" s="34" t="s">
        <v>1083</v>
      </c>
      <c r="C94" s="33">
        <v>680.7</v>
      </c>
      <c r="D94" s="33">
        <v>937.5</v>
      </c>
      <c r="E94" s="33">
        <f t="shared" si="1"/>
        <v>256.79999999999995</v>
      </c>
    </row>
    <row r="95" spans="1:5" s="93" customFormat="1" ht="12.75">
      <c r="A95" s="7" t="s">
        <v>809</v>
      </c>
      <c r="B95" s="92" t="s">
        <v>810</v>
      </c>
      <c r="C95" s="30">
        <f>C101+C96+C103+C102</f>
        <v>95662.2</v>
      </c>
      <c r="D95" s="30">
        <f>D101+D96+D103+D102</f>
        <v>102499.7</v>
      </c>
      <c r="E95" s="30">
        <f t="shared" si="1"/>
        <v>6837.5</v>
      </c>
    </row>
    <row r="96" spans="1:5" ht="26.25">
      <c r="A96" s="428" t="s">
        <v>955</v>
      </c>
      <c r="B96" s="104" t="s">
        <v>956</v>
      </c>
      <c r="C96" s="56">
        <f>C97+C100+C98+C99</f>
        <v>24194.7</v>
      </c>
      <c r="D96" s="56">
        <f>D97+D100+D98+D99</f>
        <v>24815.600000000002</v>
      </c>
      <c r="E96" s="56">
        <f t="shared" si="1"/>
        <v>620.9000000000015</v>
      </c>
    </row>
    <row r="97" spans="1:5" ht="26.25">
      <c r="A97" s="429"/>
      <c r="B97" s="34" t="s">
        <v>957</v>
      </c>
      <c r="C97" s="136">
        <v>897.2</v>
      </c>
      <c r="D97" s="56">
        <v>897.2</v>
      </c>
      <c r="E97" s="136">
        <f t="shared" si="1"/>
        <v>0</v>
      </c>
    </row>
    <row r="98" spans="1:5" ht="39">
      <c r="A98" s="429"/>
      <c r="B98" s="34" t="s">
        <v>1084</v>
      </c>
      <c r="C98" s="136">
        <v>877.5</v>
      </c>
      <c r="D98" s="56">
        <v>1328.4</v>
      </c>
      <c r="E98" s="136">
        <f t="shared" si="1"/>
        <v>450.9000000000001</v>
      </c>
    </row>
    <row r="99" spans="1:5" ht="12.75">
      <c r="A99" s="429"/>
      <c r="B99" s="34" t="s">
        <v>1156</v>
      </c>
      <c r="C99" s="56">
        <v>120</v>
      </c>
      <c r="D99" s="56">
        <v>290</v>
      </c>
      <c r="E99" s="56">
        <f t="shared" si="1"/>
        <v>170</v>
      </c>
    </row>
    <row r="100" spans="1:5" ht="26.25">
      <c r="A100" s="429"/>
      <c r="B100" s="34" t="s">
        <v>1011</v>
      </c>
      <c r="C100" s="136">
        <v>22300</v>
      </c>
      <c r="D100" s="56">
        <v>22300</v>
      </c>
      <c r="E100" s="136">
        <f t="shared" si="1"/>
        <v>0</v>
      </c>
    </row>
    <row r="101" spans="1:5" ht="39">
      <c r="A101" s="189" t="s">
        <v>811</v>
      </c>
      <c r="B101" s="94" t="s">
        <v>812</v>
      </c>
      <c r="C101" s="56">
        <v>5873.8</v>
      </c>
      <c r="D101" s="56">
        <v>5873.8</v>
      </c>
      <c r="E101" s="56">
        <f t="shared" si="1"/>
        <v>0</v>
      </c>
    </row>
    <row r="102" spans="1:5" ht="26.25">
      <c r="A102" s="134" t="s">
        <v>1157</v>
      </c>
      <c r="B102" s="94" t="s">
        <v>1158</v>
      </c>
      <c r="C102" s="56">
        <v>271.7</v>
      </c>
      <c r="D102" s="56">
        <v>271.7</v>
      </c>
      <c r="E102" s="56">
        <f t="shared" si="1"/>
        <v>0</v>
      </c>
    </row>
    <row r="103" spans="1:5" ht="12.75">
      <c r="A103" s="428" t="s">
        <v>959</v>
      </c>
      <c r="B103" s="58" t="s">
        <v>958</v>
      </c>
      <c r="C103" s="56">
        <f>C106+C107+C104+C105</f>
        <v>65322</v>
      </c>
      <c r="D103" s="56">
        <f>D106+D107+D104+D105</f>
        <v>71538.6</v>
      </c>
      <c r="E103" s="56">
        <f t="shared" si="1"/>
        <v>6216.600000000006</v>
      </c>
    </row>
    <row r="104" spans="1:5" ht="12.75">
      <c r="A104" s="429"/>
      <c r="B104" s="104" t="s">
        <v>1173</v>
      </c>
      <c r="C104" s="56">
        <v>5000</v>
      </c>
      <c r="D104" s="56">
        <v>5000</v>
      </c>
      <c r="E104" s="56">
        <f t="shared" si="1"/>
        <v>0</v>
      </c>
    </row>
    <row r="105" spans="1:5" ht="12.75">
      <c r="A105" s="429"/>
      <c r="B105" s="104" t="s">
        <v>1174</v>
      </c>
      <c r="C105" s="56">
        <v>40765</v>
      </c>
      <c r="D105" s="56">
        <v>40765</v>
      </c>
      <c r="E105" s="56">
        <f t="shared" si="1"/>
        <v>0</v>
      </c>
    </row>
    <row r="106" spans="1:5" ht="26.25">
      <c r="A106" s="429"/>
      <c r="B106" s="104" t="s">
        <v>999</v>
      </c>
      <c r="C106" s="56">
        <v>19200.4</v>
      </c>
      <c r="D106" s="56">
        <v>25307</v>
      </c>
      <c r="E106" s="56">
        <f t="shared" si="1"/>
        <v>6106.5999999999985</v>
      </c>
    </row>
    <row r="107" spans="1:5" ht="39">
      <c r="A107" s="430"/>
      <c r="B107" s="104" t="s">
        <v>1000</v>
      </c>
      <c r="C107" s="33">
        <v>356.6</v>
      </c>
      <c r="D107" s="33">
        <v>466.6</v>
      </c>
      <c r="E107" s="33">
        <f t="shared" si="1"/>
        <v>110</v>
      </c>
    </row>
    <row r="108" s="37" customFormat="1" ht="12.75">
      <c r="A108" s="24"/>
    </row>
    <row r="109" spans="1:2" s="37" customFormat="1" ht="12.75">
      <c r="A109" s="24"/>
      <c r="B109" s="36"/>
    </row>
    <row r="110" spans="1:2" s="37" customFormat="1" ht="12.75">
      <c r="A110" s="24"/>
      <c r="B110" s="36"/>
    </row>
    <row r="111" spans="1:5" s="37" customFormat="1" ht="12.75">
      <c r="A111" s="24"/>
      <c r="B111" s="36"/>
      <c r="C111" s="98"/>
      <c r="D111" s="98"/>
      <c r="E111" s="98"/>
    </row>
    <row r="112" spans="1:2" s="37" customFormat="1" ht="12.75">
      <c r="A112" s="24"/>
      <c r="B112" s="36"/>
    </row>
    <row r="113" spans="1:2" s="37" customFormat="1" ht="12.75">
      <c r="A113" s="24"/>
      <c r="B113" s="36"/>
    </row>
    <row r="114" spans="1:2" s="37" customFormat="1" ht="12.75">
      <c r="A114" s="24"/>
      <c r="B114" s="36"/>
    </row>
    <row r="115" spans="1:2" s="37" customFormat="1" ht="12.75">
      <c r="A115" s="24"/>
      <c r="B115" s="36"/>
    </row>
    <row r="116" spans="1:2" s="37" customFormat="1" ht="12.75">
      <c r="A116" s="24"/>
      <c r="B116" s="36"/>
    </row>
    <row r="117" spans="1:2" s="37" customFormat="1" ht="12.75">
      <c r="A117" s="24"/>
      <c r="B117" s="36"/>
    </row>
    <row r="118" spans="2:5" ht="12.75">
      <c r="B118" s="36"/>
      <c r="C118" s="24"/>
      <c r="D118" s="24"/>
      <c r="E118" s="24"/>
    </row>
  </sheetData>
  <sheetProtection/>
  <autoFilter ref="A10:HI107"/>
  <mergeCells count="9">
    <mergeCell ref="A103:A107"/>
    <mergeCell ref="A8:B8"/>
    <mergeCell ref="A42:A79"/>
    <mergeCell ref="A84:A86"/>
    <mergeCell ref="A88:A90"/>
    <mergeCell ref="A91:A93"/>
    <mergeCell ref="A20:A35"/>
    <mergeCell ref="A96:A100"/>
    <mergeCell ref="A80:A82"/>
  </mergeCells>
  <printOptions horizontalCentered="1"/>
  <pageMargins left="0" right="0" top="0" bottom="0" header="0" footer="0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workbookViewId="0" topLeftCell="A1">
      <selection activeCell="D6" sqref="D6"/>
    </sheetView>
  </sheetViews>
  <sheetFormatPr defaultColWidth="15.00390625" defaultRowHeight="15"/>
  <cols>
    <col min="1" max="1" width="70.421875" style="2" customWidth="1"/>
    <col min="2" max="2" width="15.00390625" style="2" customWidth="1"/>
    <col min="3" max="3" width="18.28125" style="2" customWidth="1"/>
    <col min="4" max="4" width="20.140625" style="419" customWidth="1"/>
    <col min="5" max="226" width="10.00390625" style="2" customWidth="1"/>
    <col min="227" max="227" width="70.421875" style="2" customWidth="1"/>
    <col min="228" max="16384" width="15.00390625" style="2" customWidth="1"/>
  </cols>
  <sheetData>
    <row r="1" ht="12.75">
      <c r="D1" s="107" t="s">
        <v>171</v>
      </c>
    </row>
    <row r="2" ht="12.75">
      <c r="D2" s="46" t="s">
        <v>170</v>
      </c>
    </row>
    <row r="3" ht="12.75">
      <c r="D3" s="46" t="s">
        <v>298</v>
      </c>
    </row>
    <row r="4" ht="12.75">
      <c r="D4" s="46" t="s">
        <v>945</v>
      </c>
    </row>
    <row r="5" ht="12.75">
      <c r="D5" s="46" t="s">
        <v>1206</v>
      </c>
    </row>
    <row r="6" ht="12.75">
      <c r="D6" s="46" t="s">
        <v>690</v>
      </c>
    </row>
    <row r="8" spans="1:4" ht="63.75" customHeight="1" thickBot="1">
      <c r="A8" s="445" t="s">
        <v>793</v>
      </c>
      <c r="B8" s="445"/>
      <c r="C8" s="445"/>
      <c r="D8" s="2"/>
    </row>
    <row r="9" spans="1:4" ht="16.5" customHeight="1">
      <c r="A9" s="443" t="s">
        <v>422</v>
      </c>
      <c r="B9" s="440" t="s">
        <v>390</v>
      </c>
      <c r="C9" s="440"/>
      <c r="D9" s="446" t="s">
        <v>165</v>
      </c>
    </row>
    <row r="10" spans="1:4" ht="15.75" customHeight="1" thickBot="1">
      <c r="A10" s="444"/>
      <c r="B10" s="388" t="s">
        <v>391</v>
      </c>
      <c r="C10" s="389" t="s">
        <v>392</v>
      </c>
      <c r="D10" s="447"/>
    </row>
    <row r="11" spans="1:4" ht="15.75" thickBot="1">
      <c r="A11" s="390" t="s">
        <v>267</v>
      </c>
      <c r="B11" s="391" t="s">
        <v>266</v>
      </c>
      <c r="C11" s="392"/>
      <c r="D11" s="44">
        <f>D12+D13+D14+D15+D16</f>
        <v>201241</v>
      </c>
    </row>
    <row r="12" spans="1:4" ht="45.75" customHeight="1">
      <c r="A12" s="393" t="s">
        <v>157</v>
      </c>
      <c r="B12" s="394"/>
      <c r="C12" s="395" t="s">
        <v>156</v>
      </c>
      <c r="D12" s="43">
        <f>'Пр.10'!E14</f>
        <v>5932.2</v>
      </c>
    </row>
    <row r="13" spans="1:4" ht="44.25" customHeight="1">
      <c r="A13" s="393" t="s">
        <v>585</v>
      </c>
      <c r="B13" s="394"/>
      <c r="C13" s="395" t="s">
        <v>148</v>
      </c>
      <c r="D13" s="43">
        <f>'Пр.10'!E24</f>
        <v>78658.1</v>
      </c>
    </row>
    <row r="14" spans="1:4" ht="27">
      <c r="A14" s="396" t="s">
        <v>155</v>
      </c>
      <c r="B14" s="397"/>
      <c r="C14" s="395" t="s">
        <v>154</v>
      </c>
      <c r="D14" s="43">
        <f>'Пр.10'!E66</f>
        <v>24703.3</v>
      </c>
    </row>
    <row r="15" spans="1:4" ht="13.5">
      <c r="A15" s="398" t="s">
        <v>270</v>
      </c>
      <c r="B15" s="394"/>
      <c r="C15" s="141" t="s">
        <v>240</v>
      </c>
      <c r="D15" s="43">
        <f>'Пр.10'!E93</f>
        <v>3371.2</v>
      </c>
    </row>
    <row r="16" spans="1:4" ht="14.25" thickBot="1">
      <c r="A16" s="399" t="s">
        <v>153</v>
      </c>
      <c r="B16" s="400"/>
      <c r="C16" s="401" t="s">
        <v>151</v>
      </c>
      <c r="D16" s="40">
        <f>'Пр.10'!E98</f>
        <v>88576.19999999998</v>
      </c>
    </row>
    <row r="17" spans="1:4" ht="46.5" customHeight="1" thickBot="1">
      <c r="A17" s="402" t="s">
        <v>272</v>
      </c>
      <c r="B17" s="391" t="s">
        <v>271</v>
      </c>
      <c r="C17" s="392"/>
      <c r="D17" s="44">
        <f>D18</f>
        <v>500</v>
      </c>
    </row>
    <row r="18" spans="1:4" ht="30.75" customHeight="1" thickBot="1">
      <c r="A18" s="396" t="s">
        <v>273</v>
      </c>
      <c r="B18" s="403"/>
      <c r="C18" s="141" t="s">
        <v>195</v>
      </c>
      <c r="D18" s="43">
        <f>'Пр.10'!E168</f>
        <v>500</v>
      </c>
    </row>
    <row r="19" spans="1:4" ht="21.75" customHeight="1" thickBot="1">
      <c r="A19" s="404" t="s">
        <v>275</v>
      </c>
      <c r="B19" s="391" t="s">
        <v>274</v>
      </c>
      <c r="C19" s="392"/>
      <c r="D19" s="44">
        <f>D20+D24+D21+D22+D23</f>
        <v>67290.09999999999</v>
      </c>
    </row>
    <row r="20" spans="1:4" ht="13.5">
      <c r="A20" s="193" t="s">
        <v>95</v>
      </c>
      <c r="B20" s="140"/>
      <c r="C20" s="141" t="s">
        <v>94</v>
      </c>
      <c r="D20" s="43">
        <f>'Пр.10'!E188</f>
        <v>9972.9</v>
      </c>
    </row>
    <row r="21" spans="1:4" ht="13.5">
      <c r="A21" s="193" t="s">
        <v>135</v>
      </c>
      <c r="B21" s="140"/>
      <c r="C21" s="141" t="s">
        <v>102</v>
      </c>
      <c r="D21" s="43">
        <f>'Пр.10'!E205</f>
        <v>48102</v>
      </c>
    </row>
    <row r="22" spans="1:4" ht="13.5">
      <c r="A22" s="193" t="s">
        <v>988</v>
      </c>
      <c r="B22" s="140"/>
      <c r="C22" s="141" t="s">
        <v>990</v>
      </c>
      <c r="D22" s="43">
        <f>'Пр.10'!E216</f>
        <v>3982.2</v>
      </c>
    </row>
    <row r="23" spans="1:4" ht="13.5">
      <c r="A23" s="193" t="s">
        <v>1109</v>
      </c>
      <c r="B23" s="140"/>
      <c r="C23" s="141" t="s">
        <v>1108</v>
      </c>
      <c r="D23" s="43">
        <f>'Пр.10'!E225</f>
        <v>1548.9</v>
      </c>
    </row>
    <row r="24" spans="1:4" ht="14.25" thickBot="1">
      <c r="A24" s="399" t="s">
        <v>101</v>
      </c>
      <c r="B24" s="405"/>
      <c r="C24" s="401" t="s">
        <v>100</v>
      </c>
      <c r="D24" s="40">
        <f>'Пр.10'!E230</f>
        <v>3684.1</v>
      </c>
    </row>
    <row r="25" spans="1:4" ht="24.75" customHeight="1" thickBot="1">
      <c r="A25" s="404" t="s">
        <v>393</v>
      </c>
      <c r="B25" s="391" t="s">
        <v>264</v>
      </c>
      <c r="C25" s="392"/>
      <c r="D25" s="44">
        <f>D27+D26+D29+D28</f>
        <v>104373.5</v>
      </c>
    </row>
    <row r="26" spans="1:4" ht="13.5">
      <c r="A26" s="193" t="s">
        <v>79</v>
      </c>
      <c r="B26" s="140"/>
      <c r="C26" s="141" t="s">
        <v>78</v>
      </c>
      <c r="D26" s="43">
        <f>'Пр.10'!E259</f>
        <v>84891.5</v>
      </c>
    </row>
    <row r="27" spans="1:4" ht="13.5">
      <c r="A27" s="193" t="s">
        <v>187</v>
      </c>
      <c r="B27" s="140"/>
      <c r="C27" s="141" t="s">
        <v>186</v>
      </c>
      <c r="D27" s="43">
        <f>'Пр.10'!E266</f>
        <v>15189.300000000001</v>
      </c>
    </row>
    <row r="28" spans="1:4" ht="13.5">
      <c r="A28" s="193" t="s">
        <v>1027</v>
      </c>
      <c r="B28" s="140"/>
      <c r="C28" s="141" t="s">
        <v>1026</v>
      </c>
      <c r="D28" s="43">
        <f>'Пр.10'!E278</f>
        <v>3441.7</v>
      </c>
    </row>
    <row r="29" spans="1:4" ht="14.25" thickBot="1">
      <c r="A29" s="399" t="s">
        <v>1013</v>
      </c>
      <c r="B29" s="405"/>
      <c r="C29" s="401" t="s">
        <v>1012</v>
      </c>
      <c r="D29" s="40">
        <f>'Пр.10'!E289</f>
        <v>851</v>
      </c>
    </row>
    <row r="30" spans="1:4" ht="20.25" customHeight="1" thickBot="1">
      <c r="A30" s="390" t="s">
        <v>394</v>
      </c>
      <c r="B30" s="391" t="s">
        <v>276</v>
      </c>
      <c r="C30" s="392"/>
      <c r="D30" s="44">
        <f>D31+D32+D35+D34+D33</f>
        <v>1366819.7999999998</v>
      </c>
    </row>
    <row r="31" spans="1:4" ht="13.5">
      <c r="A31" s="139" t="s">
        <v>179</v>
      </c>
      <c r="B31" s="140"/>
      <c r="C31" s="395" t="s">
        <v>180</v>
      </c>
      <c r="D31" s="43">
        <f>'Пр.10'!E295</f>
        <v>518787.7</v>
      </c>
    </row>
    <row r="32" spans="1:4" ht="13.5">
      <c r="A32" s="139" t="s">
        <v>63</v>
      </c>
      <c r="B32" s="140"/>
      <c r="C32" s="141" t="s">
        <v>62</v>
      </c>
      <c r="D32" s="43">
        <f>'Пр.10'!E314</f>
        <v>817162.3999999998</v>
      </c>
    </row>
    <row r="33" spans="1:4" ht="13.5">
      <c r="A33" s="139" t="s">
        <v>1131</v>
      </c>
      <c r="B33" s="140"/>
      <c r="C33" s="141" t="s">
        <v>1132</v>
      </c>
      <c r="D33" s="43">
        <f>'Пр.10'!E388</f>
        <v>240</v>
      </c>
    </row>
    <row r="34" spans="1:4" ht="13.5">
      <c r="A34" s="406" t="s">
        <v>223</v>
      </c>
      <c r="B34" s="407"/>
      <c r="C34" s="141" t="s">
        <v>222</v>
      </c>
      <c r="D34" s="43">
        <f>'Пр.10'!E393</f>
        <v>4367</v>
      </c>
    </row>
    <row r="35" spans="1:4" ht="14.25" thickBot="1">
      <c r="A35" s="408" t="s">
        <v>175</v>
      </c>
      <c r="B35" s="405"/>
      <c r="C35" s="401" t="s">
        <v>174</v>
      </c>
      <c r="D35" s="40">
        <f>'Пр.10'!E427</f>
        <v>26262.7</v>
      </c>
    </row>
    <row r="36" spans="1:4" ht="20.25" customHeight="1" thickBot="1">
      <c r="A36" s="390" t="s">
        <v>282</v>
      </c>
      <c r="B36" s="391" t="s">
        <v>277</v>
      </c>
      <c r="C36" s="392"/>
      <c r="D36" s="44">
        <f>D37</f>
        <v>11174.2</v>
      </c>
    </row>
    <row r="37" spans="1:4" ht="14.25" thickBot="1">
      <c r="A37" s="408" t="s">
        <v>58</v>
      </c>
      <c r="B37" s="405"/>
      <c r="C37" s="401" t="s">
        <v>57</v>
      </c>
      <c r="D37" s="40">
        <f>'Пр.10'!E489</f>
        <v>11174.2</v>
      </c>
    </row>
    <row r="38" spans="1:4" ht="20.25" customHeight="1" thickBot="1">
      <c r="A38" s="390" t="s">
        <v>268</v>
      </c>
      <c r="B38" s="391" t="s">
        <v>269</v>
      </c>
      <c r="C38" s="392"/>
      <c r="D38" s="44">
        <f>D39+D40+D41+D42+D43</f>
        <v>764474.9000000001</v>
      </c>
    </row>
    <row r="39" spans="1:4" ht="15">
      <c r="A39" s="398" t="s">
        <v>137</v>
      </c>
      <c r="B39" s="409"/>
      <c r="C39" s="395" t="s">
        <v>245</v>
      </c>
      <c r="D39" s="43">
        <f>'Пр.10'!E528</f>
        <v>8192</v>
      </c>
    </row>
    <row r="40" spans="1:4" ht="13.5">
      <c r="A40" s="410" t="s">
        <v>115</v>
      </c>
      <c r="B40" s="407"/>
      <c r="C40" s="411" t="s">
        <v>114</v>
      </c>
      <c r="D40" s="412">
        <f>'Пр.10'!E533</f>
        <v>97250</v>
      </c>
    </row>
    <row r="41" spans="1:4" ht="13.5">
      <c r="A41" s="410" t="s">
        <v>203</v>
      </c>
      <c r="B41" s="407"/>
      <c r="C41" s="411" t="s">
        <v>202</v>
      </c>
      <c r="D41" s="412">
        <f>'Пр.10'!E554</f>
        <v>452353.4000000001</v>
      </c>
    </row>
    <row r="42" spans="1:4" ht="13.5">
      <c r="A42" s="413" t="s">
        <v>182</v>
      </c>
      <c r="B42" s="407"/>
      <c r="C42" s="411" t="s">
        <v>183</v>
      </c>
      <c r="D42" s="412">
        <f>'Пр.10'!E665</f>
        <v>180309.7</v>
      </c>
    </row>
    <row r="43" spans="1:4" ht="14.25" thickBot="1">
      <c r="A43" s="408" t="s">
        <v>173</v>
      </c>
      <c r="B43" s="414"/>
      <c r="C43" s="401" t="s">
        <v>172</v>
      </c>
      <c r="D43" s="40">
        <f>'Пр.10'!E689</f>
        <v>26369.800000000003</v>
      </c>
    </row>
    <row r="44" spans="1:4" ht="15.75" thickBot="1">
      <c r="A44" s="390" t="s">
        <v>283</v>
      </c>
      <c r="B44" s="391" t="s">
        <v>278</v>
      </c>
      <c r="C44" s="415"/>
      <c r="D44" s="44">
        <f>D45</f>
        <v>3341</v>
      </c>
    </row>
    <row r="45" spans="1:4" ht="14.25" thickBot="1">
      <c r="A45" s="408" t="s">
        <v>65</v>
      </c>
      <c r="B45" s="405"/>
      <c r="C45" s="401" t="s">
        <v>64</v>
      </c>
      <c r="D45" s="40">
        <f>'Пр.10'!E706</f>
        <v>3341</v>
      </c>
    </row>
    <row r="46" spans="1:4" ht="15.75" thickBot="1">
      <c r="A46" s="390" t="s">
        <v>710</v>
      </c>
      <c r="B46" s="391" t="s">
        <v>711</v>
      </c>
      <c r="C46" s="415"/>
      <c r="D46" s="44">
        <f>D47</f>
        <v>544.5</v>
      </c>
    </row>
    <row r="47" spans="1:4" ht="14.25" thickBot="1">
      <c r="A47" s="416" t="s">
        <v>712</v>
      </c>
      <c r="B47" s="405"/>
      <c r="C47" s="401" t="s">
        <v>713</v>
      </c>
      <c r="D47" s="40">
        <f>'Пр.10'!E729</f>
        <v>544.5</v>
      </c>
    </row>
    <row r="48" spans="1:4" ht="31.5" thickBot="1">
      <c r="A48" s="417" t="s">
        <v>423</v>
      </c>
      <c r="B48" s="391" t="s">
        <v>279</v>
      </c>
      <c r="C48" s="415"/>
      <c r="D48" s="44">
        <f>D49+D50</f>
        <v>146836.6</v>
      </c>
    </row>
    <row r="49" spans="1:4" ht="27">
      <c r="A49" s="416" t="s">
        <v>397</v>
      </c>
      <c r="B49" s="414"/>
      <c r="C49" s="401" t="s">
        <v>280</v>
      </c>
      <c r="D49" s="40">
        <f>'Пр.10'!E735</f>
        <v>125278.6</v>
      </c>
    </row>
    <row r="50" spans="1:4" ht="14.25" thickBot="1">
      <c r="A50" s="410" t="s">
        <v>976</v>
      </c>
      <c r="B50" s="407"/>
      <c r="C50" s="411" t="s">
        <v>977</v>
      </c>
      <c r="D50" s="412">
        <f>'Пр.10'!E742</f>
        <v>21558</v>
      </c>
    </row>
    <row r="51" spans="1:4" ht="18" thickBot="1">
      <c r="A51" s="441" t="s">
        <v>56</v>
      </c>
      <c r="B51" s="442"/>
      <c r="C51" s="442"/>
      <c r="D51" s="418">
        <f>D48+D46+D44+D38+D36+D30+D25+D19+D17+D11</f>
        <v>2666595.6</v>
      </c>
    </row>
    <row r="52" spans="2:3" ht="12.75">
      <c r="B52" s="4"/>
      <c r="C52" s="4"/>
    </row>
  </sheetData>
  <sheetProtection/>
  <mergeCells count="5">
    <mergeCell ref="B9:C9"/>
    <mergeCell ref="A51:C51"/>
    <mergeCell ref="A9:A10"/>
    <mergeCell ref="A8:C8"/>
    <mergeCell ref="D9:D10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3"/>
  <sheetViews>
    <sheetView zoomScale="85" zoomScaleNormal="85" zoomScalePageLayoutView="0" workbookViewId="0" topLeftCell="A1">
      <selection activeCell="E6" sqref="E6"/>
    </sheetView>
  </sheetViews>
  <sheetFormatPr defaultColWidth="9.140625" defaultRowHeight="15"/>
  <cols>
    <col min="1" max="1" width="64.421875" style="273" customWidth="1"/>
    <col min="2" max="2" width="12.140625" style="274" customWidth="1"/>
    <col min="3" max="3" width="7.8515625" style="274" customWidth="1"/>
    <col min="4" max="4" width="7.421875" style="274" customWidth="1"/>
    <col min="5" max="5" width="17.140625" style="314" customWidth="1"/>
    <col min="6" max="16384" width="8.8515625" style="273" customWidth="1"/>
  </cols>
  <sheetData>
    <row r="1" ht="15">
      <c r="E1" s="198" t="s">
        <v>171</v>
      </c>
    </row>
    <row r="2" ht="15">
      <c r="E2" s="199" t="s">
        <v>170</v>
      </c>
    </row>
    <row r="3" ht="15">
      <c r="E3" s="199" t="s">
        <v>298</v>
      </c>
    </row>
    <row r="4" ht="15">
      <c r="E4" s="199" t="s">
        <v>945</v>
      </c>
    </row>
    <row r="5" ht="15">
      <c r="E5" s="199" t="s">
        <v>1206</v>
      </c>
    </row>
    <row r="6" ht="15">
      <c r="E6" s="275" t="s">
        <v>691</v>
      </c>
    </row>
    <row r="7" ht="15">
      <c r="E7" s="275"/>
    </row>
    <row r="8" ht="15">
      <c r="E8" s="276"/>
    </row>
    <row r="9" spans="1:5" ht="72" customHeight="1">
      <c r="A9" s="451" t="s">
        <v>794</v>
      </c>
      <c r="B9" s="451"/>
      <c r="C9" s="451"/>
      <c r="D9" s="451"/>
      <c r="E9" s="273"/>
    </row>
    <row r="12" spans="1:5" ht="30.75">
      <c r="A12" s="203" t="s">
        <v>169</v>
      </c>
      <c r="B12" s="277" t="s">
        <v>168</v>
      </c>
      <c r="C12" s="277" t="s">
        <v>167</v>
      </c>
      <c r="D12" s="203" t="s">
        <v>166</v>
      </c>
      <c r="E12" s="205" t="s">
        <v>165</v>
      </c>
    </row>
    <row r="13" spans="1:5" s="278" customFormat="1" ht="78">
      <c r="A13" s="207" t="s">
        <v>424</v>
      </c>
      <c r="B13" s="277" t="s">
        <v>184</v>
      </c>
      <c r="C13" s="277"/>
      <c r="D13" s="203"/>
      <c r="E13" s="205">
        <f>E14+E18</f>
        <v>10276.900000000001</v>
      </c>
    </row>
    <row r="14" spans="1:5" s="280" customFormat="1" ht="124.5">
      <c r="A14" s="279" t="s">
        <v>729</v>
      </c>
      <c r="B14" s="277" t="s">
        <v>188</v>
      </c>
      <c r="C14" s="277"/>
      <c r="D14" s="203"/>
      <c r="E14" s="205">
        <f>E15</f>
        <v>2217.8</v>
      </c>
    </row>
    <row r="15" spans="1:5" s="283" customFormat="1" ht="171">
      <c r="A15" s="281" t="s">
        <v>733</v>
      </c>
      <c r="B15" s="253" t="s">
        <v>76</v>
      </c>
      <c r="C15" s="253"/>
      <c r="D15" s="214"/>
      <c r="E15" s="282">
        <f>E16</f>
        <v>2217.8</v>
      </c>
    </row>
    <row r="16" spans="1:5" s="283" customFormat="1" ht="15">
      <c r="A16" s="238" t="s">
        <v>61</v>
      </c>
      <c r="B16" s="253" t="s">
        <v>76</v>
      </c>
      <c r="C16" s="253" t="s">
        <v>185</v>
      </c>
      <c r="D16" s="214"/>
      <c r="E16" s="282">
        <f>E17</f>
        <v>2217.8</v>
      </c>
    </row>
    <row r="17" spans="1:5" s="283" customFormat="1" ht="15">
      <c r="A17" s="244" t="s">
        <v>187</v>
      </c>
      <c r="B17" s="253" t="s">
        <v>76</v>
      </c>
      <c r="C17" s="253" t="s">
        <v>185</v>
      </c>
      <c r="D17" s="214" t="s">
        <v>186</v>
      </c>
      <c r="E17" s="282">
        <f>2317.8-100</f>
        <v>2217.8</v>
      </c>
    </row>
    <row r="18" spans="1:5" s="280" customFormat="1" ht="108.75">
      <c r="A18" s="279" t="s">
        <v>730</v>
      </c>
      <c r="B18" s="277" t="s">
        <v>189</v>
      </c>
      <c r="C18" s="277"/>
      <c r="D18" s="203"/>
      <c r="E18" s="205">
        <f>E19</f>
        <v>8059.1</v>
      </c>
    </row>
    <row r="19" spans="1:5" s="283" customFormat="1" ht="156">
      <c r="A19" s="175" t="s">
        <v>740</v>
      </c>
      <c r="B19" s="253" t="s">
        <v>77</v>
      </c>
      <c r="C19" s="253"/>
      <c r="D19" s="214"/>
      <c r="E19" s="282">
        <f>E20</f>
        <v>8059.1</v>
      </c>
    </row>
    <row r="20" spans="1:5" s="283" customFormat="1" ht="15">
      <c r="A20" s="175" t="s">
        <v>75</v>
      </c>
      <c r="B20" s="253" t="s">
        <v>77</v>
      </c>
      <c r="C20" s="253" t="s">
        <v>185</v>
      </c>
      <c r="D20" s="214"/>
      <c r="E20" s="282">
        <f>E21</f>
        <v>8059.1</v>
      </c>
    </row>
    <row r="21" spans="1:5" s="283" customFormat="1" ht="15">
      <c r="A21" s="244" t="s">
        <v>187</v>
      </c>
      <c r="B21" s="253" t="s">
        <v>77</v>
      </c>
      <c r="C21" s="253" t="s">
        <v>185</v>
      </c>
      <c r="D21" s="214" t="s">
        <v>186</v>
      </c>
      <c r="E21" s="282">
        <f>8840.1+150-131-800</f>
        <v>8059.1</v>
      </c>
    </row>
    <row r="22" spans="1:5" s="278" customFormat="1" ht="62.25">
      <c r="A22" s="207" t="s">
        <v>199</v>
      </c>
      <c r="B22" s="277" t="s">
        <v>200</v>
      </c>
      <c r="C22" s="277"/>
      <c r="D22" s="203"/>
      <c r="E22" s="205">
        <f>E37+E49+E30+E23</f>
        <v>191970.4</v>
      </c>
    </row>
    <row r="23" spans="1:5" s="278" customFormat="1" ht="93">
      <c r="A23" s="279" t="s">
        <v>398</v>
      </c>
      <c r="B23" s="277" t="s">
        <v>399</v>
      </c>
      <c r="C23" s="277"/>
      <c r="D23" s="203"/>
      <c r="E23" s="205">
        <f>E24+E27</f>
        <v>5903.1</v>
      </c>
    </row>
    <row r="24" spans="1:5" s="283" customFormat="1" ht="124.5">
      <c r="A24" s="175" t="s">
        <v>889</v>
      </c>
      <c r="B24" s="253" t="s">
        <v>400</v>
      </c>
      <c r="C24" s="253"/>
      <c r="D24" s="214"/>
      <c r="E24" s="282">
        <f>E25</f>
        <v>66</v>
      </c>
    </row>
    <row r="25" spans="1:5" s="283" customFormat="1" ht="30.75">
      <c r="A25" s="175" t="s">
        <v>930</v>
      </c>
      <c r="B25" s="253" t="s">
        <v>400</v>
      </c>
      <c r="C25" s="253" t="s">
        <v>912</v>
      </c>
      <c r="D25" s="214"/>
      <c r="E25" s="282">
        <f>E26</f>
        <v>66</v>
      </c>
    </row>
    <row r="26" spans="1:5" s="283" customFormat="1" ht="15">
      <c r="A26" s="244" t="s">
        <v>203</v>
      </c>
      <c r="B26" s="253" t="s">
        <v>400</v>
      </c>
      <c r="C26" s="253" t="s">
        <v>912</v>
      </c>
      <c r="D26" s="214" t="s">
        <v>202</v>
      </c>
      <c r="E26" s="282">
        <v>66</v>
      </c>
    </row>
    <row r="27" spans="1:5" s="283" customFormat="1" ht="156">
      <c r="A27" s="175" t="s">
        <v>1086</v>
      </c>
      <c r="B27" s="253" t="s">
        <v>1085</v>
      </c>
      <c r="C27" s="253"/>
      <c r="D27" s="214"/>
      <c r="E27" s="282">
        <f>E28</f>
        <v>5837.1</v>
      </c>
    </row>
    <row r="28" spans="1:5" s="283" customFormat="1" ht="30.75">
      <c r="A28" s="175" t="s">
        <v>930</v>
      </c>
      <c r="B28" s="253" t="s">
        <v>1085</v>
      </c>
      <c r="C28" s="253" t="s">
        <v>912</v>
      </c>
      <c r="D28" s="214"/>
      <c r="E28" s="282">
        <f>E29</f>
        <v>5837.1</v>
      </c>
    </row>
    <row r="29" spans="1:5" s="283" customFormat="1" ht="15">
      <c r="A29" s="244" t="s">
        <v>203</v>
      </c>
      <c r="B29" s="253" t="s">
        <v>1085</v>
      </c>
      <c r="C29" s="253" t="s">
        <v>912</v>
      </c>
      <c r="D29" s="214" t="s">
        <v>202</v>
      </c>
      <c r="E29" s="282">
        <v>5837.1</v>
      </c>
    </row>
    <row r="30" spans="1:5" s="280" customFormat="1" ht="93">
      <c r="A30" s="279" t="s">
        <v>434</v>
      </c>
      <c r="B30" s="277" t="s">
        <v>759</v>
      </c>
      <c r="C30" s="277"/>
      <c r="D30" s="203"/>
      <c r="E30" s="205">
        <f>E34+E31</f>
        <v>84891.5</v>
      </c>
    </row>
    <row r="31" spans="1:5" s="283" customFormat="1" ht="124.5">
      <c r="A31" s="254" t="s">
        <v>1069</v>
      </c>
      <c r="B31" s="253" t="s">
        <v>1070</v>
      </c>
      <c r="C31" s="253"/>
      <c r="D31" s="214"/>
      <c r="E31" s="282">
        <f>E32</f>
        <v>22099.8</v>
      </c>
    </row>
    <row r="32" spans="1:5" s="283" customFormat="1" ht="15">
      <c r="A32" s="175" t="s">
        <v>75</v>
      </c>
      <c r="B32" s="253" t="s">
        <v>1070</v>
      </c>
      <c r="C32" s="253" t="s">
        <v>185</v>
      </c>
      <c r="D32" s="214"/>
      <c r="E32" s="282">
        <f>E33</f>
        <v>22099.8</v>
      </c>
    </row>
    <row r="33" spans="1:5" s="283" customFormat="1" ht="15">
      <c r="A33" s="244" t="s">
        <v>79</v>
      </c>
      <c r="B33" s="253" t="s">
        <v>1070</v>
      </c>
      <c r="C33" s="253" t="s">
        <v>185</v>
      </c>
      <c r="D33" s="214" t="s">
        <v>78</v>
      </c>
      <c r="E33" s="282">
        <f>21579.7+520.1</f>
        <v>22099.8</v>
      </c>
    </row>
    <row r="34" spans="1:5" s="283" customFormat="1" ht="140.25">
      <c r="A34" s="254" t="s">
        <v>894</v>
      </c>
      <c r="B34" s="253" t="s">
        <v>80</v>
      </c>
      <c r="C34" s="253"/>
      <c r="D34" s="214"/>
      <c r="E34" s="282">
        <f>E35</f>
        <v>62791.7</v>
      </c>
    </row>
    <row r="35" spans="1:5" s="283" customFormat="1" ht="15">
      <c r="A35" s="175" t="s">
        <v>75</v>
      </c>
      <c r="B35" s="253" t="s">
        <v>80</v>
      </c>
      <c r="C35" s="253" t="s">
        <v>185</v>
      </c>
      <c r="D35" s="214"/>
      <c r="E35" s="282">
        <f>E36</f>
        <v>62791.7</v>
      </c>
    </row>
    <row r="36" spans="1:5" s="283" customFormat="1" ht="15">
      <c r="A36" s="244" t="s">
        <v>79</v>
      </c>
      <c r="B36" s="253" t="s">
        <v>80</v>
      </c>
      <c r="C36" s="253" t="s">
        <v>185</v>
      </c>
      <c r="D36" s="214" t="s">
        <v>78</v>
      </c>
      <c r="E36" s="282">
        <f>84371.4-21579.7</f>
        <v>62791.7</v>
      </c>
    </row>
    <row r="37" spans="1:5" s="280" customFormat="1" ht="124.5">
      <c r="A37" s="279" t="s">
        <v>435</v>
      </c>
      <c r="B37" s="277" t="s">
        <v>201</v>
      </c>
      <c r="C37" s="277"/>
      <c r="D37" s="203"/>
      <c r="E37" s="205">
        <f>E44+E41+E38</f>
        <v>9595</v>
      </c>
    </row>
    <row r="38" spans="1:5" s="283" customFormat="1" ht="111" customHeight="1">
      <c r="A38" s="175" t="s">
        <v>1196</v>
      </c>
      <c r="B38" s="253" t="s">
        <v>1195</v>
      </c>
      <c r="C38" s="253"/>
      <c r="D38" s="214"/>
      <c r="E38" s="282">
        <f>E39</f>
        <v>3136.4</v>
      </c>
    </row>
    <row r="39" spans="1:5" s="283" customFormat="1" ht="30.75">
      <c r="A39" s="175" t="s">
        <v>930</v>
      </c>
      <c r="B39" s="253" t="s">
        <v>1195</v>
      </c>
      <c r="C39" s="253" t="s">
        <v>912</v>
      </c>
      <c r="D39" s="214"/>
      <c r="E39" s="282">
        <f>E40</f>
        <v>3136.4</v>
      </c>
    </row>
    <row r="40" spans="1:5" s="283" customFormat="1" ht="15">
      <c r="A40" s="244" t="s">
        <v>203</v>
      </c>
      <c r="B40" s="253" t="s">
        <v>1195</v>
      </c>
      <c r="C40" s="253" t="s">
        <v>912</v>
      </c>
      <c r="D40" s="214" t="s">
        <v>202</v>
      </c>
      <c r="E40" s="282">
        <v>3136.4</v>
      </c>
    </row>
    <row r="41" spans="1:5" s="280" customFormat="1" ht="151.5" customHeight="1">
      <c r="A41" s="175" t="s">
        <v>1061</v>
      </c>
      <c r="B41" s="253" t="s">
        <v>1060</v>
      </c>
      <c r="C41" s="253"/>
      <c r="D41" s="214"/>
      <c r="E41" s="282">
        <f>E42</f>
        <v>5790.200000000001</v>
      </c>
    </row>
    <row r="42" spans="1:5" s="280" customFormat="1" ht="30.75">
      <c r="A42" s="175" t="s">
        <v>930</v>
      </c>
      <c r="B42" s="253" t="s">
        <v>1060</v>
      </c>
      <c r="C42" s="253" t="s">
        <v>912</v>
      </c>
      <c r="D42" s="214"/>
      <c r="E42" s="282">
        <f>E43</f>
        <v>5790.200000000001</v>
      </c>
    </row>
    <row r="43" spans="1:5" s="280" customFormat="1" ht="15">
      <c r="A43" s="244" t="s">
        <v>203</v>
      </c>
      <c r="B43" s="253" t="s">
        <v>1060</v>
      </c>
      <c r="C43" s="253" t="s">
        <v>912</v>
      </c>
      <c r="D43" s="214" t="s">
        <v>202</v>
      </c>
      <c r="E43" s="282">
        <f>8926.6-3136.4</f>
        <v>5790.200000000001</v>
      </c>
    </row>
    <row r="44" spans="1:5" s="283" customFormat="1" ht="156">
      <c r="A44" s="175" t="s">
        <v>436</v>
      </c>
      <c r="B44" s="253" t="s">
        <v>204</v>
      </c>
      <c r="C44" s="253"/>
      <c r="D44" s="214"/>
      <c r="E44" s="282">
        <f>E45+E47</f>
        <v>668.4</v>
      </c>
    </row>
    <row r="45" spans="1:5" s="283" customFormat="1" ht="30.75">
      <c r="A45" s="244" t="s">
        <v>913</v>
      </c>
      <c r="B45" s="253" t="s">
        <v>204</v>
      </c>
      <c r="C45" s="253" t="s">
        <v>261</v>
      </c>
      <c r="D45" s="214"/>
      <c r="E45" s="282">
        <f>E46</f>
        <v>648.9</v>
      </c>
    </row>
    <row r="46" spans="1:5" s="283" customFormat="1" ht="46.5">
      <c r="A46" s="244" t="s">
        <v>205</v>
      </c>
      <c r="B46" s="253" t="s">
        <v>204</v>
      </c>
      <c r="C46" s="253" t="s">
        <v>261</v>
      </c>
      <c r="D46" s="214" t="s">
        <v>148</v>
      </c>
      <c r="E46" s="282">
        <v>648.9</v>
      </c>
    </row>
    <row r="47" spans="1:5" s="283" customFormat="1" ht="30.75">
      <c r="A47" s="254" t="s">
        <v>923</v>
      </c>
      <c r="B47" s="253" t="s">
        <v>204</v>
      </c>
      <c r="C47" s="253" t="s">
        <v>914</v>
      </c>
      <c r="D47" s="214"/>
      <c r="E47" s="282">
        <f>E48</f>
        <v>19.5</v>
      </c>
    </row>
    <row r="48" spans="1:5" s="283" customFormat="1" ht="46.5">
      <c r="A48" s="244" t="s">
        <v>205</v>
      </c>
      <c r="B48" s="253" t="s">
        <v>204</v>
      </c>
      <c r="C48" s="253" t="s">
        <v>914</v>
      </c>
      <c r="D48" s="214" t="s">
        <v>148</v>
      </c>
      <c r="E48" s="282">
        <v>19.5</v>
      </c>
    </row>
    <row r="49" spans="1:5" s="280" customFormat="1" ht="156">
      <c r="A49" s="279" t="s">
        <v>437</v>
      </c>
      <c r="B49" s="277" t="s">
        <v>59</v>
      </c>
      <c r="C49" s="277"/>
      <c r="D49" s="203"/>
      <c r="E49" s="205">
        <f>E53+E50</f>
        <v>91580.8</v>
      </c>
    </row>
    <row r="50" spans="1:5" s="283" customFormat="1" ht="186.75">
      <c r="A50" s="254" t="s">
        <v>754</v>
      </c>
      <c r="B50" s="253" t="s">
        <v>753</v>
      </c>
      <c r="C50" s="253"/>
      <c r="D50" s="214"/>
      <c r="E50" s="282">
        <f>E51</f>
        <v>2191.7</v>
      </c>
    </row>
    <row r="51" spans="1:5" s="283" customFormat="1" ht="15">
      <c r="A51" s="244" t="s">
        <v>924</v>
      </c>
      <c r="B51" s="253" t="s">
        <v>753</v>
      </c>
      <c r="C51" s="253" t="s">
        <v>915</v>
      </c>
      <c r="D51" s="214"/>
      <c r="E51" s="282">
        <f>E52</f>
        <v>2191.7</v>
      </c>
    </row>
    <row r="52" spans="1:5" s="283" customFormat="1" ht="15">
      <c r="A52" s="244" t="s">
        <v>182</v>
      </c>
      <c r="B52" s="253" t="s">
        <v>753</v>
      </c>
      <c r="C52" s="253" t="s">
        <v>915</v>
      </c>
      <c r="D52" s="214" t="s">
        <v>183</v>
      </c>
      <c r="E52" s="282">
        <v>2191.7</v>
      </c>
    </row>
    <row r="53" spans="1:5" s="283" customFormat="1" ht="202.5">
      <c r="A53" s="254" t="s">
        <v>438</v>
      </c>
      <c r="B53" s="253" t="s">
        <v>60</v>
      </c>
      <c r="C53" s="253"/>
      <c r="D53" s="214"/>
      <c r="E53" s="282">
        <f>E54</f>
        <v>89389.1</v>
      </c>
    </row>
    <row r="54" spans="1:5" s="283" customFormat="1" ht="15">
      <c r="A54" s="244" t="s">
        <v>924</v>
      </c>
      <c r="B54" s="253" t="s">
        <v>60</v>
      </c>
      <c r="C54" s="253" t="s">
        <v>915</v>
      </c>
      <c r="D54" s="214"/>
      <c r="E54" s="282">
        <f>E55</f>
        <v>89389.1</v>
      </c>
    </row>
    <row r="55" spans="1:5" s="283" customFormat="1" ht="15">
      <c r="A55" s="244" t="s">
        <v>182</v>
      </c>
      <c r="B55" s="253" t="s">
        <v>60</v>
      </c>
      <c r="C55" s="253" t="s">
        <v>915</v>
      </c>
      <c r="D55" s="214" t="s">
        <v>183</v>
      </c>
      <c r="E55" s="282">
        <v>89389.1</v>
      </c>
    </row>
    <row r="56" spans="1:5" s="278" customFormat="1" ht="46.5">
      <c r="A56" s="207" t="s">
        <v>414</v>
      </c>
      <c r="B56" s="277" t="s">
        <v>6</v>
      </c>
      <c r="C56" s="277"/>
      <c r="D56" s="203"/>
      <c r="E56" s="205">
        <f>E57+E68+E86</f>
        <v>70008.59999999999</v>
      </c>
    </row>
    <row r="57" spans="1:5" s="280" customFormat="1" ht="62.25">
      <c r="A57" s="279" t="s">
        <v>415</v>
      </c>
      <c r="B57" s="277" t="s">
        <v>19</v>
      </c>
      <c r="C57" s="277"/>
      <c r="D57" s="203"/>
      <c r="E57" s="205">
        <f>E58+E65</f>
        <v>3297.7</v>
      </c>
    </row>
    <row r="58" spans="1:5" s="283" customFormat="1" ht="93">
      <c r="A58" s="254" t="s">
        <v>416</v>
      </c>
      <c r="B58" s="253" t="s">
        <v>81</v>
      </c>
      <c r="C58" s="253"/>
      <c r="D58" s="214"/>
      <c r="E58" s="282">
        <f>E59+E61+E63</f>
        <v>3176</v>
      </c>
    </row>
    <row r="59" spans="1:5" s="283" customFormat="1" ht="15">
      <c r="A59" s="254" t="s">
        <v>922</v>
      </c>
      <c r="B59" s="253" t="s">
        <v>81</v>
      </c>
      <c r="C59" s="253" t="s">
        <v>5</v>
      </c>
      <c r="D59" s="214"/>
      <c r="E59" s="282">
        <f>E60</f>
        <v>2716.7</v>
      </c>
    </row>
    <row r="60" spans="1:5" s="283" customFormat="1" ht="15">
      <c r="A60" s="254" t="s">
        <v>58</v>
      </c>
      <c r="B60" s="253" t="s">
        <v>81</v>
      </c>
      <c r="C60" s="253" t="s">
        <v>5</v>
      </c>
      <c r="D60" s="214" t="s">
        <v>57</v>
      </c>
      <c r="E60" s="282">
        <f>2643+8.7+65</f>
        <v>2716.7</v>
      </c>
    </row>
    <row r="61" spans="1:5" s="283" customFormat="1" ht="30.75">
      <c r="A61" s="254" t="s">
        <v>923</v>
      </c>
      <c r="B61" s="253" t="s">
        <v>81</v>
      </c>
      <c r="C61" s="253" t="s">
        <v>914</v>
      </c>
      <c r="D61" s="214"/>
      <c r="E61" s="282">
        <f>E62</f>
        <v>458</v>
      </c>
    </row>
    <row r="62" spans="1:5" s="283" customFormat="1" ht="15">
      <c r="A62" s="254" t="s">
        <v>58</v>
      </c>
      <c r="B62" s="253" t="s">
        <v>81</v>
      </c>
      <c r="C62" s="253" t="s">
        <v>914</v>
      </c>
      <c r="D62" s="214" t="s">
        <v>57</v>
      </c>
      <c r="E62" s="282">
        <v>458</v>
      </c>
    </row>
    <row r="63" spans="1:5" s="283" customFormat="1" ht="15">
      <c r="A63" s="225" t="s">
        <v>927</v>
      </c>
      <c r="B63" s="253" t="s">
        <v>81</v>
      </c>
      <c r="C63" s="253" t="s">
        <v>916</v>
      </c>
      <c r="D63" s="214"/>
      <c r="E63" s="282">
        <f>E64</f>
        <v>1.3</v>
      </c>
    </row>
    <row r="64" spans="1:5" s="286" customFormat="1" ht="15">
      <c r="A64" s="254" t="s">
        <v>58</v>
      </c>
      <c r="B64" s="285" t="s">
        <v>81</v>
      </c>
      <c r="C64" s="285" t="s">
        <v>916</v>
      </c>
      <c r="D64" s="214" t="s">
        <v>57</v>
      </c>
      <c r="E64" s="282">
        <v>1.3</v>
      </c>
    </row>
    <row r="65" spans="1:5" s="286" customFormat="1" ht="108.75">
      <c r="A65" s="254" t="s">
        <v>1141</v>
      </c>
      <c r="B65" s="285" t="s">
        <v>1128</v>
      </c>
      <c r="C65" s="285"/>
      <c r="D65" s="214"/>
      <c r="E65" s="282">
        <f>E66</f>
        <v>121.7</v>
      </c>
    </row>
    <row r="66" spans="1:5" s="286" customFormat="1" ht="15">
      <c r="A66" s="254" t="s">
        <v>922</v>
      </c>
      <c r="B66" s="285" t="s">
        <v>1128</v>
      </c>
      <c r="C66" s="285" t="s">
        <v>5</v>
      </c>
      <c r="D66" s="214"/>
      <c r="E66" s="282">
        <f>E67</f>
        <v>121.7</v>
      </c>
    </row>
    <row r="67" spans="1:5" s="286" customFormat="1" ht="15">
      <c r="A67" s="254" t="s">
        <v>58</v>
      </c>
      <c r="B67" s="285" t="s">
        <v>1128</v>
      </c>
      <c r="C67" s="285" t="s">
        <v>5</v>
      </c>
      <c r="D67" s="214" t="s">
        <v>57</v>
      </c>
      <c r="E67" s="282">
        <v>121.7</v>
      </c>
    </row>
    <row r="68" spans="1:5" s="280" customFormat="1" ht="78">
      <c r="A68" s="279" t="s">
        <v>439</v>
      </c>
      <c r="B68" s="277" t="s">
        <v>20</v>
      </c>
      <c r="C68" s="267"/>
      <c r="D68" s="203"/>
      <c r="E68" s="205">
        <f>E69+E80+E83+E72+E77</f>
        <v>64570</v>
      </c>
    </row>
    <row r="69" spans="1:5" s="283" customFormat="1" ht="93">
      <c r="A69" s="254" t="s">
        <v>418</v>
      </c>
      <c r="B69" s="253" t="s">
        <v>84</v>
      </c>
      <c r="C69" s="253"/>
      <c r="D69" s="214"/>
      <c r="E69" s="282">
        <f>E70</f>
        <v>62635</v>
      </c>
    </row>
    <row r="70" spans="1:5" s="283" customFormat="1" ht="15">
      <c r="A70" s="238" t="s">
        <v>926</v>
      </c>
      <c r="B70" s="253" t="s">
        <v>84</v>
      </c>
      <c r="C70" s="253" t="s">
        <v>917</v>
      </c>
      <c r="D70" s="214"/>
      <c r="E70" s="282">
        <f>E71</f>
        <v>62635</v>
      </c>
    </row>
    <row r="71" spans="1:5" s="283" customFormat="1" ht="15">
      <c r="A71" s="254" t="s">
        <v>63</v>
      </c>
      <c r="B71" s="253" t="s">
        <v>84</v>
      </c>
      <c r="C71" s="253" t="s">
        <v>917</v>
      </c>
      <c r="D71" s="214" t="s">
        <v>62</v>
      </c>
      <c r="E71" s="282">
        <f>63065-370-60</f>
        <v>62635</v>
      </c>
    </row>
    <row r="72" spans="1:5" s="283" customFormat="1" ht="108.75">
      <c r="A72" s="254" t="s">
        <v>816</v>
      </c>
      <c r="B72" s="253" t="s">
        <v>83</v>
      </c>
      <c r="C72" s="253"/>
      <c r="D72" s="214"/>
      <c r="E72" s="287">
        <f>E73+E75</f>
        <v>320</v>
      </c>
    </row>
    <row r="73" spans="1:5" s="283" customFormat="1" ht="30.75">
      <c r="A73" s="254" t="s">
        <v>923</v>
      </c>
      <c r="B73" s="253" t="s">
        <v>83</v>
      </c>
      <c r="C73" s="253" t="s">
        <v>914</v>
      </c>
      <c r="D73" s="214"/>
      <c r="E73" s="287">
        <f>E74</f>
        <v>130</v>
      </c>
    </row>
    <row r="74" spans="1:5" s="283" customFormat="1" ht="15">
      <c r="A74" s="254" t="s">
        <v>58</v>
      </c>
      <c r="B74" s="253" t="s">
        <v>83</v>
      </c>
      <c r="C74" s="253" t="s">
        <v>914</v>
      </c>
      <c r="D74" s="214" t="s">
        <v>57</v>
      </c>
      <c r="E74" s="287">
        <v>130</v>
      </c>
    </row>
    <row r="75" spans="1:5" s="283" customFormat="1" ht="15">
      <c r="A75" s="254" t="s">
        <v>926</v>
      </c>
      <c r="B75" s="253" t="s">
        <v>83</v>
      </c>
      <c r="C75" s="253" t="s">
        <v>917</v>
      </c>
      <c r="D75" s="214"/>
      <c r="E75" s="287">
        <f>E76</f>
        <v>190</v>
      </c>
    </row>
    <row r="76" spans="1:5" s="283" customFormat="1" ht="15">
      <c r="A76" s="254" t="s">
        <v>58</v>
      </c>
      <c r="B76" s="253" t="s">
        <v>83</v>
      </c>
      <c r="C76" s="253" t="s">
        <v>917</v>
      </c>
      <c r="D76" s="214" t="s">
        <v>57</v>
      </c>
      <c r="E76" s="287">
        <v>190</v>
      </c>
    </row>
    <row r="77" spans="1:5" s="283" customFormat="1" ht="108.75">
      <c r="A77" s="254" t="s">
        <v>817</v>
      </c>
      <c r="B77" s="253" t="s">
        <v>258</v>
      </c>
      <c r="C77" s="253"/>
      <c r="D77" s="214"/>
      <c r="E77" s="287">
        <f>E78</f>
        <v>60</v>
      </c>
    </row>
    <row r="78" spans="1:5" s="283" customFormat="1" ht="15">
      <c r="A78" s="254" t="s">
        <v>926</v>
      </c>
      <c r="B78" s="253" t="s">
        <v>258</v>
      </c>
      <c r="C78" s="253" t="s">
        <v>917</v>
      </c>
      <c r="D78" s="214"/>
      <c r="E78" s="287">
        <f>E79</f>
        <v>60</v>
      </c>
    </row>
    <row r="79" spans="1:5" s="283" customFormat="1" ht="15">
      <c r="A79" s="254" t="s">
        <v>58</v>
      </c>
      <c r="B79" s="253" t="s">
        <v>258</v>
      </c>
      <c r="C79" s="253" t="s">
        <v>917</v>
      </c>
      <c r="D79" s="214" t="s">
        <v>57</v>
      </c>
      <c r="E79" s="287">
        <v>60</v>
      </c>
    </row>
    <row r="80" spans="1:5" s="283" customFormat="1" ht="93">
      <c r="A80" s="254" t="s">
        <v>718</v>
      </c>
      <c r="B80" s="253" t="s">
        <v>720</v>
      </c>
      <c r="C80" s="288"/>
      <c r="D80" s="232"/>
      <c r="E80" s="282">
        <f>E81</f>
        <v>1500</v>
      </c>
    </row>
    <row r="81" spans="1:5" s="283" customFormat="1" ht="30.75">
      <c r="A81" s="254" t="s">
        <v>923</v>
      </c>
      <c r="B81" s="253" t="s">
        <v>720</v>
      </c>
      <c r="C81" s="232" t="s">
        <v>914</v>
      </c>
      <c r="D81" s="288"/>
      <c r="E81" s="282">
        <f>E82</f>
        <v>1500</v>
      </c>
    </row>
    <row r="82" spans="1:5" s="283" customFormat="1" ht="15">
      <c r="A82" s="254" t="s">
        <v>58</v>
      </c>
      <c r="B82" s="253" t="s">
        <v>720</v>
      </c>
      <c r="C82" s="232" t="s">
        <v>914</v>
      </c>
      <c r="D82" s="214" t="s">
        <v>57</v>
      </c>
      <c r="E82" s="282">
        <v>1500</v>
      </c>
    </row>
    <row r="83" spans="1:5" s="283" customFormat="1" ht="108.75">
      <c r="A83" s="254" t="s">
        <v>719</v>
      </c>
      <c r="B83" s="253" t="s">
        <v>721</v>
      </c>
      <c r="D83" s="253"/>
      <c r="E83" s="282">
        <f>E84</f>
        <v>55</v>
      </c>
    </row>
    <row r="84" spans="1:5" s="283" customFormat="1" ht="30.75">
      <c r="A84" s="254" t="s">
        <v>923</v>
      </c>
      <c r="B84" s="253" t="s">
        <v>721</v>
      </c>
      <c r="C84" s="253" t="s">
        <v>914</v>
      </c>
      <c r="D84" s="253"/>
      <c r="E84" s="282">
        <f>E85</f>
        <v>55</v>
      </c>
    </row>
    <row r="85" spans="1:5" s="289" customFormat="1" ht="15">
      <c r="A85" s="254" t="s">
        <v>58</v>
      </c>
      <c r="B85" s="253" t="s">
        <v>721</v>
      </c>
      <c r="C85" s="253" t="s">
        <v>914</v>
      </c>
      <c r="D85" s="214" t="s">
        <v>57</v>
      </c>
      <c r="E85" s="282">
        <v>55</v>
      </c>
    </row>
    <row r="86" spans="1:5" s="280" customFormat="1" ht="93">
      <c r="A86" s="279" t="s">
        <v>440</v>
      </c>
      <c r="B86" s="277" t="s">
        <v>21</v>
      </c>
      <c r="C86" s="277"/>
      <c r="D86" s="203"/>
      <c r="E86" s="205">
        <f>E87+E90+E93+E99+E96+E102</f>
        <v>2140.9</v>
      </c>
    </row>
    <row r="87" spans="1:5" s="283" customFormat="1" ht="108.75">
      <c r="A87" s="254" t="s">
        <v>441</v>
      </c>
      <c r="B87" s="253" t="s">
        <v>85</v>
      </c>
      <c r="C87" s="253"/>
      <c r="D87" s="214"/>
      <c r="E87" s="282">
        <f>E88</f>
        <v>1319.2</v>
      </c>
    </row>
    <row r="88" spans="1:5" s="283" customFormat="1" ht="15">
      <c r="A88" s="254" t="s">
        <v>926</v>
      </c>
      <c r="B88" s="253" t="s">
        <v>85</v>
      </c>
      <c r="C88" s="253" t="s">
        <v>917</v>
      </c>
      <c r="D88" s="214"/>
      <c r="E88" s="282">
        <f>E89</f>
        <v>1319.2</v>
      </c>
    </row>
    <row r="89" spans="1:5" s="283" customFormat="1" ht="15">
      <c r="A89" s="254" t="s">
        <v>63</v>
      </c>
      <c r="B89" s="253" t="s">
        <v>85</v>
      </c>
      <c r="C89" s="253" t="s">
        <v>917</v>
      </c>
      <c r="D89" s="214" t="s">
        <v>62</v>
      </c>
      <c r="E89" s="282">
        <v>1319.2</v>
      </c>
    </row>
    <row r="90" spans="1:5" s="283" customFormat="1" ht="108.75">
      <c r="A90" s="254" t="s">
        <v>818</v>
      </c>
      <c r="B90" s="253" t="s">
        <v>117</v>
      </c>
      <c r="C90" s="253"/>
      <c r="D90" s="214"/>
      <c r="E90" s="287">
        <f>E91</f>
        <v>40</v>
      </c>
    </row>
    <row r="91" spans="1:5" s="283" customFormat="1" ht="30.75">
      <c r="A91" s="254" t="s">
        <v>923</v>
      </c>
      <c r="B91" s="253" t="s">
        <v>117</v>
      </c>
      <c r="C91" s="253" t="s">
        <v>914</v>
      </c>
      <c r="D91" s="214"/>
      <c r="E91" s="287">
        <f>E92</f>
        <v>40</v>
      </c>
    </row>
    <row r="92" spans="1:5" s="283" customFormat="1" ht="15">
      <c r="A92" s="254" t="s">
        <v>58</v>
      </c>
      <c r="B92" s="253" t="s">
        <v>117</v>
      </c>
      <c r="C92" s="253" t="s">
        <v>914</v>
      </c>
      <c r="D92" s="214" t="s">
        <v>57</v>
      </c>
      <c r="E92" s="287">
        <v>40</v>
      </c>
    </row>
    <row r="93" spans="1:5" s="283" customFormat="1" ht="108.75">
      <c r="A93" s="254" t="s">
        <v>819</v>
      </c>
      <c r="B93" s="253" t="s">
        <v>118</v>
      </c>
      <c r="C93" s="253"/>
      <c r="D93" s="214"/>
      <c r="E93" s="287">
        <f>E94</f>
        <v>10</v>
      </c>
    </row>
    <row r="94" spans="1:5" s="283" customFormat="1" ht="30.75">
      <c r="A94" s="254" t="s">
        <v>923</v>
      </c>
      <c r="B94" s="253" t="s">
        <v>118</v>
      </c>
      <c r="C94" s="253" t="s">
        <v>914</v>
      </c>
      <c r="D94" s="214"/>
      <c r="E94" s="287">
        <f>E95</f>
        <v>10</v>
      </c>
    </row>
    <row r="95" spans="1:5" s="283" customFormat="1" ht="15">
      <c r="A95" s="254" t="s">
        <v>58</v>
      </c>
      <c r="B95" s="253" t="s">
        <v>118</v>
      </c>
      <c r="C95" s="253" t="s">
        <v>914</v>
      </c>
      <c r="D95" s="214" t="s">
        <v>57</v>
      </c>
      <c r="E95" s="287">
        <v>10</v>
      </c>
    </row>
    <row r="96" spans="1:5" s="283" customFormat="1" ht="124.5">
      <c r="A96" s="254" t="s">
        <v>1142</v>
      </c>
      <c r="B96" s="253" t="s">
        <v>1129</v>
      </c>
      <c r="C96" s="253"/>
      <c r="D96" s="214"/>
      <c r="E96" s="287">
        <f>E97</f>
        <v>29.3</v>
      </c>
    </row>
    <row r="97" spans="1:5" s="283" customFormat="1" ht="30.75">
      <c r="A97" s="254" t="s">
        <v>923</v>
      </c>
      <c r="B97" s="253" t="s">
        <v>1129</v>
      </c>
      <c r="C97" s="253" t="s">
        <v>914</v>
      </c>
      <c r="D97" s="214"/>
      <c r="E97" s="287">
        <f>E98</f>
        <v>29.3</v>
      </c>
    </row>
    <row r="98" spans="1:5" s="283" customFormat="1" ht="15">
      <c r="A98" s="254" t="s">
        <v>58</v>
      </c>
      <c r="B98" s="253" t="s">
        <v>1129</v>
      </c>
      <c r="C98" s="253" t="s">
        <v>914</v>
      </c>
      <c r="D98" s="214" t="s">
        <v>57</v>
      </c>
      <c r="E98" s="287">
        <v>29.3</v>
      </c>
    </row>
    <row r="99" spans="1:5" s="283" customFormat="1" ht="124.5">
      <c r="A99" s="254" t="s">
        <v>1029</v>
      </c>
      <c r="B99" s="253" t="s">
        <v>1028</v>
      </c>
      <c r="C99" s="253"/>
      <c r="D99" s="214"/>
      <c r="E99" s="287">
        <f>E100</f>
        <v>500</v>
      </c>
    </row>
    <row r="100" spans="1:5" s="283" customFormat="1" ht="15">
      <c r="A100" s="254" t="s">
        <v>926</v>
      </c>
      <c r="B100" s="253" t="s">
        <v>1028</v>
      </c>
      <c r="C100" s="253" t="s">
        <v>917</v>
      </c>
      <c r="D100" s="214"/>
      <c r="E100" s="287">
        <f>E101</f>
        <v>500</v>
      </c>
    </row>
    <row r="101" spans="1:5" s="283" customFormat="1" ht="15">
      <c r="A101" s="254" t="s">
        <v>63</v>
      </c>
      <c r="B101" s="253" t="s">
        <v>1028</v>
      </c>
      <c r="C101" s="253" t="s">
        <v>917</v>
      </c>
      <c r="D101" s="214" t="s">
        <v>62</v>
      </c>
      <c r="E101" s="287">
        <v>500</v>
      </c>
    </row>
    <row r="102" spans="1:5" s="283" customFormat="1" ht="124.5">
      <c r="A102" s="254" t="s">
        <v>1143</v>
      </c>
      <c r="B102" s="253" t="s">
        <v>1130</v>
      </c>
      <c r="C102" s="253"/>
      <c r="D102" s="214"/>
      <c r="E102" s="287">
        <f>E103</f>
        <v>242.4</v>
      </c>
    </row>
    <row r="103" spans="1:5" s="283" customFormat="1" ht="30.75">
      <c r="A103" s="254" t="s">
        <v>923</v>
      </c>
      <c r="B103" s="253" t="s">
        <v>1130</v>
      </c>
      <c r="C103" s="253" t="s">
        <v>914</v>
      </c>
      <c r="D103" s="214"/>
      <c r="E103" s="287">
        <f>E104</f>
        <v>242.4</v>
      </c>
    </row>
    <row r="104" spans="1:5" s="283" customFormat="1" ht="15">
      <c r="A104" s="254" t="s">
        <v>58</v>
      </c>
      <c r="B104" s="253" t="s">
        <v>1130</v>
      </c>
      <c r="C104" s="253" t="s">
        <v>914</v>
      </c>
      <c r="D104" s="214" t="s">
        <v>57</v>
      </c>
      <c r="E104" s="287">
        <v>242.4</v>
      </c>
    </row>
    <row r="105" spans="1:5" s="278" customFormat="1" ht="46.5">
      <c r="A105" s="207" t="s">
        <v>207</v>
      </c>
      <c r="B105" s="277" t="s">
        <v>7</v>
      </c>
      <c r="C105" s="277"/>
      <c r="D105" s="203"/>
      <c r="E105" s="205">
        <f>E106+E124+E116+E120</f>
        <v>14521</v>
      </c>
    </row>
    <row r="106" spans="1:5" s="280" customFormat="1" ht="78">
      <c r="A106" s="279" t="s">
        <v>442</v>
      </c>
      <c r="B106" s="277" t="s">
        <v>15</v>
      </c>
      <c r="C106" s="267"/>
      <c r="D106" s="203"/>
      <c r="E106" s="205">
        <f>E107+E110+E113</f>
        <v>895</v>
      </c>
    </row>
    <row r="107" spans="1:5" s="280" customFormat="1" ht="108.75">
      <c r="A107" s="254" t="s">
        <v>723</v>
      </c>
      <c r="B107" s="253" t="s">
        <v>722</v>
      </c>
      <c r="C107" s="290"/>
      <c r="D107" s="232"/>
      <c r="E107" s="282">
        <f>E108</f>
        <v>560</v>
      </c>
    </row>
    <row r="108" spans="1:5" s="280" customFormat="1" ht="30.75">
      <c r="A108" s="225" t="s">
        <v>923</v>
      </c>
      <c r="B108" s="253" t="s">
        <v>722</v>
      </c>
      <c r="C108" s="232" t="s">
        <v>914</v>
      </c>
      <c r="D108" s="290"/>
      <c r="E108" s="282">
        <f>E109</f>
        <v>560</v>
      </c>
    </row>
    <row r="109" spans="1:5" s="280" customFormat="1" ht="15">
      <c r="A109" s="254" t="s">
        <v>65</v>
      </c>
      <c r="B109" s="253" t="s">
        <v>722</v>
      </c>
      <c r="C109" s="253" t="s">
        <v>914</v>
      </c>
      <c r="D109" s="214" t="s">
        <v>64</v>
      </c>
      <c r="E109" s="282">
        <v>560</v>
      </c>
    </row>
    <row r="110" spans="1:5" s="280" customFormat="1" ht="140.25">
      <c r="A110" s="254" t="s">
        <v>726</v>
      </c>
      <c r="B110" s="253" t="s">
        <v>724</v>
      </c>
      <c r="C110" s="253"/>
      <c r="D110" s="214"/>
      <c r="E110" s="282">
        <f>E111</f>
        <v>235</v>
      </c>
    </row>
    <row r="111" spans="1:5" s="280" customFormat="1" ht="30.75">
      <c r="A111" s="225" t="s">
        <v>923</v>
      </c>
      <c r="B111" s="253" t="s">
        <v>724</v>
      </c>
      <c r="C111" s="232" t="s">
        <v>914</v>
      </c>
      <c r="D111" s="290"/>
      <c r="E111" s="282">
        <f>E112</f>
        <v>235</v>
      </c>
    </row>
    <row r="112" spans="1:5" s="280" customFormat="1" ht="15">
      <c r="A112" s="254" t="s">
        <v>65</v>
      </c>
      <c r="B112" s="253" t="s">
        <v>724</v>
      </c>
      <c r="C112" s="253" t="s">
        <v>914</v>
      </c>
      <c r="D112" s="214" t="s">
        <v>64</v>
      </c>
      <c r="E112" s="282">
        <v>235</v>
      </c>
    </row>
    <row r="113" spans="1:5" s="280" customFormat="1" ht="108.75">
      <c r="A113" s="254" t="s">
        <v>727</v>
      </c>
      <c r="B113" s="253" t="s">
        <v>725</v>
      </c>
      <c r="C113" s="253"/>
      <c r="D113" s="214"/>
      <c r="E113" s="282">
        <f>E114</f>
        <v>100</v>
      </c>
    </row>
    <row r="114" spans="1:5" s="280" customFormat="1" ht="30.75">
      <c r="A114" s="225" t="s">
        <v>923</v>
      </c>
      <c r="B114" s="253" t="s">
        <v>725</v>
      </c>
      <c r="C114" s="232" t="s">
        <v>914</v>
      </c>
      <c r="D114" s="290"/>
      <c r="E114" s="282">
        <f>E115</f>
        <v>100</v>
      </c>
    </row>
    <row r="115" spans="1:5" s="280" customFormat="1" ht="15">
      <c r="A115" s="254" t="s">
        <v>65</v>
      </c>
      <c r="B115" s="253" t="s">
        <v>725</v>
      </c>
      <c r="C115" s="253" t="s">
        <v>914</v>
      </c>
      <c r="D115" s="214" t="s">
        <v>64</v>
      </c>
      <c r="E115" s="282">
        <v>100</v>
      </c>
    </row>
    <row r="116" spans="1:5" s="280" customFormat="1" ht="93">
      <c r="A116" s="279" t="s">
        <v>820</v>
      </c>
      <c r="B116" s="277" t="s">
        <v>16</v>
      </c>
      <c r="C116" s="277"/>
      <c r="D116" s="203"/>
      <c r="E116" s="291">
        <f>E117</f>
        <v>80</v>
      </c>
    </row>
    <row r="117" spans="1:5" s="283" customFormat="1" ht="108.75">
      <c r="A117" s="254" t="s">
        <v>821</v>
      </c>
      <c r="B117" s="253" t="s">
        <v>119</v>
      </c>
      <c r="C117" s="253"/>
      <c r="D117" s="214"/>
      <c r="E117" s="287">
        <f>E118</f>
        <v>80</v>
      </c>
    </row>
    <row r="118" spans="1:5" s="283" customFormat="1" ht="15">
      <c r="A118" s="254" t="s">
        <v>926</v>
      </c>
      <c r="B118" s="253" t="s">
        <v>119</v>
      </c>
      <c r="C118" s="253" t="s">
        <v>917</v>
      </c>
      <c r="D118" s="214"/>
      <c r="E118" s="287">
        <f>E119</f>
        <v>80</v>
      </c>
    </row>
    <row r="119" spans="1:5" s="283" customFormat="1" ht="15">
      <c r="A119" s="254" t="s">
        <v>65</v>
      </c>
      <c r="B119" s="253" t="s">
        <v>119</v>
      </c>
      <c r="C119" s="253" t="s">
        <v>917</v>
      </c>
      <c r="D119" s="214" t="s">
        <v>64</v>
      </c>
      <c r="E119" s="287">
        <v>80</v>
      </c>
    </row>
    <row r="120" spans="1:5" s="280" customFormat="1" ht="93">
      <c r="A120" s="279" t="s">
        <v>822</v>
      </c>
      <c r="B120" s="277" t="s">
        <v>17</v>
      </c>
      <c r="C120" s="277"/>
      <c r="D120" s="203"/>
      <c r="E120" s="291">
        <f>E121</f>
        <v>55</v>
      </c>
    </row>
    <row r="121" spans="1:5" s="283" customFormat="1" ht="140.25">
      <c r="A121" s="254" t="s">
        <v>823</v>
      </c>
      <c r="B121" s="253" t="s">
        <v>683</v>
      </c>
      <c r="C121" s="253"/>
      <c r="D121" s="214"/>
      <c r="E121" s="287">
        <f>E122</f>
        <v>55</v>
      </c>
    </row>
    <row r="122" spans="1:5" s="283" customFormat="1" ht="15">
      <c r="A122" s="254" t="s">
        <v>926</v>
      </c>
      <c r="B122" s="253" t="s">
        <v>683</v>
      </c>
      <c r="C122" s="253" t="s">
        <v>917</v>
      </c>
      <c r="D122" s="214"/>
      <c r="E122" s="287">
        <f>E123</f>
        <v>55</v>
      </c>
    </row>
    <row r="123" spans="1:5" s="283" customFormat="1" ht="15">
      <c r="A123" s="254" t="s">
        <v>65</v>
      </c>
      <c r="B123" s="253" t="s">
        <v>683</v>
      </c>
      <c r="C123" s="253" t="s">
        <v>917</v>
      </c>
      <c r="D123" s="214" t="s">
        <v>64</v>
      </c>
      <c r="E123" s="287">
        <v>55</v>
      </c>
    </row>
    <row r="124" spans="1:5" s="280" customFormat="1" ht="78">
      <c r="A124" s="279" t="s">
        <v>443</v>
      </c>
      <c r="B124" s="277" t="s">
        <v>18</v>
      </c>
      <c r="C124" s="277"/>
      <c r="D124" s="203"/>
      <c r="E124" s="205">
        <f>E128+E131+E125</f>
        <v>13491</v>
      </c>
    </row>
    <row r="125" spans="1:5" s="280" customFormat="1" ht="93">
      <c r="A125" s="254" t="s">
        <v>1044</v>
      </c>
      <c r="B125" s="253" t="s">
        <v>1045</v>
      </c>
      <c r="C125" s="253"/>
      <c r="D125" s="214"/>
      <c r="E125" s="282">
        <f>E126</f>
        <v>230</v>
      </c>
    </row>
    <row r="126" spans="1:5" s="280" customFormat="1" ht="15">
      <c r="A126" s="254" t="s">
        <v>926</v>
      </c>
      <c r="B126" s="253" t="s">
        <v>1045</v>
      </c>
      <c r="C126" s="253" t="s">
        <v>917</v>
      </c>
      <c r="D126" s="214"/>
      <c r="E126" s="282">
        <f>E127</f>
        <v>230</v>
      </c>
    </row>
    <row r="127" spans="1:5" s="280" customFormat="1" ht="15">
      <c r="A127" s="238" t="s">
        <v>63</v>
      </c>
      <c r="B127" s="253" t="s">
        <v>1045</v>
      </c>
      <c r="C127" s="253" t="s">
        <v>917</v>
      </c>
      <c r="D127" s="214" t="s">
        <v>62</v>
      </c>
      <c r="E127" s="282">
        <v>230</v>
      </c>
    </row>
    <row r="128" spans="1:5" s="283" customFormat="1" ht="108.75">
      <c r="A128" s="254" t="s">
        <v>540</v>
      </c>
      <c r="B128" s="253" t="s">
        <v>120</v>
      </c>
      <c r="C128" s="253"/>
      <c r="D128" s="214"/>
      <c r="E128" s="282">
        <f>E129</f>
        <v>2261</v>
      </c>
    </row>
    <row r="129" spans="1:5" s="283" customFormat="1" ht="15">
      <c r="A129" s="254" t="s">
        <v>61</v>
      </c>
      <c r="B129" s="253" t="s">
        <v>120</v>
      </c>
      <c r="C129" s="253" t="s">
        <v>185</v>
      </c>
      <c r="D129" s="214"/>
      <c r="E129" s="282">
        <f>E130</f>
        <v>2261</v>
      </c>
    </row>
    <row r="130" spans="1:5" s="283" customFormat="1" ht="15">
      <c r="A130" s="254" t="s">
        <v>65</v>
      </c>
      <c r="B130" s="253" t="s">
        <v>120</v>
      </c>
      <c r="C130" s="253" t="s">
        <v>185</v>
      </c>
      <c r="D130" s="214" t="s">
        <v>64</v>
      </c>
      <c r="E130" s="282">
        <v>2261</v>
      </c>
    </row>
    <row r="131" spans="1:5" s="283" customFormat="1" ht="108.75">
      <c r="A131" s="254" t="s">
        <v>1014</v>
      </c>
      <c r="B131" s="253" t="s">
        <v>1015</v>
      </c>
      <c r="C131" s="253"/>
      <c r="D131" s="214"/>
      <c r="E131" s="282">
        <f>E132</f>
        <v>11000</v>
      </c>
    </row>
    <row r="132" spans="1:5" s="283" customFormat="1" ht="15">
      <c r="A132" s="254" t="s">
        <v>926</v>
      </c>
      <c r="B132" s="253" t="s">
        <v>1015</v>
      </c>
      <c r="C132" s="253" t="s">
        <v>917</v>
      </c>
      <c r="D132" s="214"/>
      <c r="E132" s="282">
        <f>E133</f>
        <v>11000</v>
      </c>
    </row>
    <row r="133" spans="1:5" s="283" customFormat="1" ht="15">
      <c r="A133" s="238" t="s">
        <v>63</v>
      </c>
      <c r="B133" s="253" t="s">
        <v>1015</v>
      </c>
      <c r="C133" s="253" t="s">
        <v>917</v>
      </c>
      <c r="D133" s="214" t="s">
        <v>62</v>
      </c>
      <c r="E133" s="282">
        <v>11000</v>
      </c>
    </row>
    <row r="134" spans="1:5" s="280" customFormat="1" ht="46.5">
      <c r="A134" s="207" t="s">
        <v>208</v>
      </c>
      <c r="B134" s="277" t="s">
        <v>8</v>
      </c>
      <c r="C134" s="277"/>
      <c r="D134" s="203"/>
      <c r="E134" s="205">
        <f>E135+E170+E225+E250+E259+E272</f>
        <v>1313905.5999999996</v>
      </c>
    </row>
    <row r="135" spans="1:5" s="280" customFormat="1" ht="78">
      <c r="A135" s="279" t="s">
        <v>444</v>
      </c>
      <c r="B135" s="277" t="s">
        <v>22</v>
      </c>
      <c r="C135" s="277"/>
      <c r="D135" s="203"/>
      <c r="E135" s="205">
        <f>E136+E142+E153+E156+E145+E139+E163+E148+E166</f>
        <v>536113.7999999999</v>
      </c>
    </row>
    <row r="136" spans="1:5" s="217" customFormat="1" ht="93">
      <c r="A136" s="225" t="s">
        <v>445</v>
      </c>
      <c r="B136" s="215" t="s">
        <v>66</v>
      </c>
      <c r="C136" s="215"/>
      <c r="D136" s="214"/>
      <c r="E136" s="282">
        <f>E137</f>
        <v>249493.8</v>
      </c>
    </row>
    <row r="137" spans="1:5" s="217" customFormat="1" ht="15">
      <c r="A137" s="225" t="s">
        <v>926</v>
      </c>
      <c r="B137" s="215" t="s">
        <v>66</v>
      </c>
      <c r="C137" s="215">
        <v>610</v>
      </c>
      <c r="D137" s="214"/>
      <c r="E137" s="282">
        <f>E138</f>
        <v>249493.8</v>
      </c>
    </row>
    <row r="138" spans="1:5" s="217" customFormat="1" ht="15">
      <c r="A138" s="225" t="s">
        <v>179</v>
      </c>
      <c r="B138" s="215" t="s">
        <v>66</v>
      </c>
      <c r="C138" s="215">
        <v>610</v>
      </c>
      <c r="D138" s="214" t="s">
        <v>180</v>
      </c>
      <c r="E138" s="282">
        <f>229251.4+4300+15942.4</f>
        <v>249493.8</v>
      </c>
    </row>
    <row r="139" spans="1:5" s="217" customFormat="1" ht="93">
      <c r="A139" s="254" t="s">
        <v>987</v>
      </c>
      <c r="B139" s="292" t="s">
        <v>986</v>
      </c>
      <c r="C139" s="292"/>
      <c r="D139" s="214"/>
      <c r="E139" s="282">
        <f>E140</f>
        <v>1100.7</v>
      </c>
    </row>
    <row r="140" spans="1:5" s="217" customFormat="1" ht="15">
      <c r="A140" s="225" t="s">
        <v>926</v>
      </c>
      <c r="B140" s="292" t="s">
        <v>986</v>
      </c>
      <c r="C140" s="292">
        <v>610</v>
      </c>
      <c r="D140" s="214"/>
      <c r="E140" s="282">
        <f>E141</f>
        <v>1100.7</v>
      </c>
    </row>
    <row r="141" spans="1:5" s="217" customFormat="1" ht="15">
      <c r="A141" s="225" t="s">
        <v>179</v>
      </c>
      <c r="B141" s="292" t="s">
        <v>986</v>
      </c>
      <c r="C141" s="292">
        <v>610</v>
      </c>
      <c r="D141" s="214" t="s">
        <v>180</v>
      </c>
      <c r="E141" s="282">
        <f>865.7+235</f>
        <v>1100.7</v>
      </c>
    </row>
    <row r="142" spans="1:5" ht="93">
      <c r="A142" s="225" t="s">
        <v>446</v>
      </c>
      <c r="B142" s="253" t="s">
        <v>121</v>
      </c>
      <c r="C142" s="253"/>
      <c r="D142" s="214"/>
      <c r="E142" s="282">
        <f>E143</f>
        <v>1704.6</v>
      </c>
    </row>
    <row r="143" spans="1:5" ht="15">
      <c r="A143" s="244" t="s">
        <v>926</v>
      </c>
      <c r="B143" s="253" t="s">
        <v>121</v>
      </c>
      <c r="C143" s="253" t="s">
        <v>917</v>
      </c>
      <c r="D143" s="214"/>
      <c r="E143" s="282">
        <f>E144</f>
        <v>1704.6</v>
      </c>
    </row>
    <row r="144" spans="1:5" ht="15">
      <c r="A144" s="238" t="s">
        <v>179</v>
      </c>
      <c r="B144" s="253" t="s">
        <v>121</v>
      </c>
      <c r="C144" s="253" t="s">
        <v>917</v>
      </c>
      <c r="D144" s="214" t="s">
        <v>180</v>
      </c>
      <c r="E144" s="282">
        <v>1704.6</v>
      </c>
    </row>
    <row r="145" spans="1:5" ht="93">
      <c r="A145" s="238" t="s">
        <v>763</v>
      </c>
      <c r="B145" s="253" t="s">
        <v>760</v>
      </c>
      <c r="C145" s="253"/>
      <c r="D145" s="214"/>
      <c r="E145" s="282">
        <f>E146</f>
        <v>300</v>
      </c>
    </row>
    <row r="146" spans="1:5" ht="15">
      <c r="A146" s="244" t="s">
        <v>926</v>
      </c>
      <c r="B146" s="253" t="s">
        <v>760</v>
      </c>
      <c r="C146" s="253" t="s">
        <v>917</v>
      </c>
      <c r="D146" s="214"/>
      <c r="E146" s="282">
        <f>E147</f>
        <v>300</v>
      </c>
    </row>
    <row r="147" spans="1:5" ht="15">
      <c r="A147" s="238" t="s">
        <v>179</v>
      </c>
      <c r="B147" s="253" t="s">
        <v>760</v>
      </c>
      <c r="C147" s="253" t="s">
        <v>917</v>
      </c>
      <c r="D147" s="214" t="s">
        <v>180</v>
      </c>
      <c r="E147" s="282">
        <v>300</v>
      </c>
    </row>
    <row r="148" spans="1:5" ht="93">
      <c r="A148" s="238" t="s">
        <v>1121</v>
      </c>
      <c r="B148" s="253" t="s">
        <v>1087</v>
      </c>
      <c r="C148" s="253"/>
      <c r="D148" s="214"/>
      <c r="E148" s="282">
        <f>E149+E151</f>
        <v>2720.6</v>
      </c>
    </row>
    <row r="149" spans="1:5" ht="15">
      <c r="A149" s="244" t="s">
        <v>926</v>
      </c>
      <c r="B149" s="253" t="s">
        <v>1087</v>
      </c>
      <c r="C149" s="253" t="s">
        <v>917</v>
      </c>
      <c r="D149" s="214"/>
      <c r="E149" s="282">
        <f>E150</f>
        <v>2162.5</v>
      </c>
    </row>
    <row r="150" spans="1:5" ht="15">
      <c r="A150" s="238" t="s">
        <v>179</v>
      </c>
      <c r="B150" s="253" t="s">
        <v>1087</v>
      </c>
      <c r="C150" s="253" t="s">
        <v>917</v>
      </c>
      <c r="D150" s="214" t="s">
        <v>180</v>
      </c>
      <c r="E150" s="282">
        <v>2162.5</v>
      </c>
    </row>
    <row r="151" spans="1:5" ht="15">
      <c r="A151" s="244" t="s">
        <v>926</v>
      </c>
      <c r="B151" s="253" t="s">
        <v>1087</v>
      </c>
      <c r="C151" s="253" t="s">
        <v>917</v>
      </c>
      <c r="D151" s="214"/>
      <c r="E151" s="282">
        <f>E152</f>
        <v>558.1</v>
      </c>
    </row>
    <row r="152" spans="1:5" ht="15">
      <c r="A152" s="238" t="s">
        <v>175</v>
      </c>
      <c r="B152" s="253" t="s">
        <v>1087</v>
      </c>
      <c r="C152" s="253" t="s">
        <v>917</v>
      </c>
      <c r="D152" s="214" t="s">
        <v>174</v>
      </c>
      <c r="E152" s="282">
        <v>558.1</v>
      </c>
    </row>
    <row r="153" spans="1:5" ht="93">
      <c r="A153" s="238" t="s">
        <v>447</v>
      </c>
      <c r="B153" s="230" t="s">
        <v>67</v>
      </c>
      <c r="C153" s="253" t="s">
        <v>177</v>
      </c>
      <c r="D153" s="214" t="s">
        <v>177</v>
      </c>
      <c r="E153" s="282">
        <f>E154</f>
        <v>261011.1</v>
      </c>
    </row>
    <row r="154" spans="1:5" ht="15">
      <c r="A154" s="238" t="s">
        <v>926</v>
      </c>
      <c r="B154" s="230" t="s">
        <v>67</v>
      </c>
      <c r="C154" s="253" t="s">
        <v>917</v>
      </c>
      <c r="D154" s="214" t="s">
        <v>177</v>
      </c>
      <c r="E154" s="282">
        <f>E155</f>
        <v>261011.1</v>
      </c>
    </row>
    <row r="155" spans="1:5" ht="15">
      <c r="A155" s="238" t="s">
        <v>179</v>
      </c>
      <c r="B155" s="230" t="s">
        <v>67</v>
      </c>
      <c r="C155" s="253" t="s">
        <v>917</v>
      </c>
      <c r="D155" s="214" t="s">
        <v>180</v>
      </c>
      <c r="E155" s="282">
        <v>261011.1</v>
      </c>
    </row>
    <row r="156" spans="1:5" s="280" customFormat="1" ht="93">
      <c r="A156" s="238" t="s">
        <v>448</v>
      </c>
      <c r="B156" s="230" t="s">
        <v>68</v>
      </c>
      <c r="C156" s="253" t="s">
        <v>177</v>
      </c>
      <c r="D156" s="214" t="s">
        <v>177</v>
      </c>
      <c r="E156" s="282">
        <f>E157+E159+E161</f>
        <v>16668</v>
      </c>
    </row>
    <row r="157" spans="1:5" ht="30.75">
      <c r="A157" s="238" t="s">
        <v>913</v>
      </c>
      <c r="B157" s="230" t="s">
        <v>68</v>
      </c>
      <c r="C157" s="253" t="s">
        <v>261</v>
      </c>
      <c r="D157" s="214"/>
      <c r="E157" s="282">
        <f>E158</f>
        <v>578</v>
      </c>
    </row>
    <row r="158" spans="1:5" ht="15">
      <c r="A158" s="238" t="s">
        <v>175</v>
      </c>
      <c r="B158" s="230" t="s">
        <v>68</v>
      </c>
      <c r="C158" s="253" t="s">
        <v>261</v>
      </c>
      <c r="D158" s="214" t="s">
        <v>174</v>
      </c>
      <c r="E158" s="282">
        <v>578</v>
      </c>
    </row>
    <row r="159" spans="1:5" ht="30.75">
      <c r="A159" s="225" t="s">
        <v>923</v>
      </c>
      <c r="B159" s="230" t="s">
        <v>68</v>
      </c>
      <c r="C159" s="253" t="s">
        <v>914</v>
      </c>
      <c r="D159" s="214"/>
      <c r="E159" s="282">
        <f>E160</f>
        <v>115.6</v>
      </c>
    </row>
    <row r="160" spans="1:5" s="217" customFormat="1" ht="15">
      <c r="A160" s="225" t="s">
        <v>175</v>
      </c>
      <c r="B160" s="215" t="s">
        <v>68</v>
      </c>
      <c r="C160" s="285" t="s">
        <v>914</v>
      </c>
      <c r="D160" s="214" t="s">
        <v>174</v>
      </c>
      <c r="E160" s="282">
        <v>115.6</v>
      </c>
    </row>
    <row r="161" spans="1:5" ht="15">
      <c r="A161" s="238" t="s">
        <v>931</v>
      </c>
      <c r="B161" s="230" t="s">
        <v>68</v>
      </c>
      <c r="C161" s="253" t="s">
        <v>918</v>
      </c>
      <c r="D161" s="214" t="s">
        <v>177</v>
      </c>
      <c r="E161" s="282">
        <f>E162</f>
        <v>15974.4</v>
      </c>
    </row>
    <row r="162" spans="1:5" ht="15">
      <c r="A162" s="238" t="s">
        <v>182</v>
      </c>
      <c r="B162" s="230" t="s">
        <v>68</v>
      </c>
      <c r="C162" s="253" t="s">
        <v>918</v>
      </c>
      <c r="D162" s="214" t="s">
        <v>183</v>
      </c>
      <c r="E162" s="282">
        <v>15974.4</v>
      </c>
    </row>
    <row r="163" spans="1:5" ht="124.5">
      <c r="A163" s="238" t="s">
        <v>1031</v>
      </c>
      <c r="B163" s="293" t="s">
        <v>1030</v>
      </c>
      <c r="C163" s="253"/>
      <c r="D163" s="214"/>
      <c r="E163" s="282">
        <f>E164</f>
        <v>2945</v>
      </c>
    </row>
    <row r="164" spans="1:5" ht="15">
      <c r="A164" s="238" t="s">
        <v>926</v>
      </c>
      <c r="B164" s="293" t="s">
        <v>1030</v>
      </c>
      <c r="C164" s="253" t="s">
        <v>917</v>
      </c>
      <c r="D164" s="214"/>
      <c r="E164" s="282">
        <f>E165</f>
        <v>2945</v>
      </c>
    </row>
    <row r="165" spans="1:5" ht="15">
      <c r="A165" s="238" t="s">
        <v>179</v>
      </c>
      <c r="B165" s="293" t="s">
        <v>1030</v>
      </c>
      <c r="C165" s="253" t="s">
        <v>917</v>
      </c>
      <c r="D165" s="214" t="s">
        <v>180</v>
      </c>
      <c r="E165" s="282">
        <v>2945</v>
      </c>
    </row>
    <row r="166" spans="1:5" ht="69" customHeight="1">
      <c r="A166" s="238" t="s">
        <v>1178</v>
      </c>
      <c r="B166" s="293" t="s">
        <v>1177</v>
      </c>
      <c r="C166" s="253"/>
      <c r="D166" s="214"/>
      <c r="E166" s="282">
        <f>E167</f>
        <v>170</v>
      </c>
    </row>
    <row r="167" spans="1:5" ht="15">
      <c r="A167" s="238" t="s">
        <v>926</v>
      </c>
      <c r="B167" s="293" t="s">
        <v>1177</v>
      </c>
      <c r="C167" s="253" t="s">
        <v>917</v>
      </c>
      <c r="D167" s="214"/>
      <c r="E167" s="282">
        <f>E168+E169</f>
        <v>170</v>
      </c>
    </row>
    <row r="168" spans="1:5" ht="15">
      <c r="A168" s="238" t="s">
        <v>179</v>
      </c>
      <c r="B168" s="293" t="s">
        <v>1177</v>
      </c>
      <c r="C168" s="253" t="s">
        <v>917</v>
      </c>
      <c r="D168" s="214" t="s">
        <v>180</v>
      </c>
      <c r="E168" s="282">
        <v>70</v>
      </c>
    </row>
    <row r="169" spans="1:5" ht="15">
      <c r="A169" s="225" t="s">
        <v>175</v>
      </c>
      <c r="B169" s="293" t="s">
        <v>1177</v>
      </c>
      <c r="C169" s="253" t="s">
        <v>917</v>
      </c>
      <c r="D169" s="214" t="s">
        <v>174</v>
      </c>
      <c r="E169" s="282">
        <v>100</v>
      </c>
    </row>
    <row r="170" spans="1:5" ht="93">
      <c r="A170" s="279" t="s">
        <v>449</v>
      </c>
      <c r="B170" s="277" t="s">
        <v>24</v>
      </c>
      <c r="C170" s="277"/>
      <c r="D170" s="203"/>
      <c r="E170" s="205">
        <f>E171+E180+E183+E186+E216+E209+E177+E191+E174+E197+E200+E203+E219+E206+E194+E222</f>
        <v>642012.0999999997</v>
      </c>
    </row>
    <row r="171" spans="1:5" ht="108.75">
      <c r="A171" s="238" t="s">
        <v>450</v>
      </c>
      <c r="B171" s="293" t="s">
        <v>71</v>
      </c>
      <c r="C171" s="253"/>
      <c r="D171" s="214"/>
      <c r="E171" s="282">
        <f>E172</f>
        <v>71776.90000000001</v>
      </c>
    </row>
    <row r="172" spans="1:5" ht="15">
      <c r="A172" s="238" t="s">
        <v>926</v>
      </c>
      <c r="B172" s="293" t="s">
        <v>71</v>
      </c>
      <c r="C172" s="253" t="s">
        <v>917</v>
      </c>
      <c r="D172" s="214"/>
      <c r="E172" s="282">
        <f>E173</f>
        <v>71776.90000000001</v>
      </c>
    </row>
    <row r="173" spans="1:5" ht="15">
      <c r="A173" s="238" t="s">
        <v>63</v>
      </c>
      <c r="B173" s="293" t="s">
        <v>71</v>
      </c>
      <c r="C173" s="253" t="s">
        <v>917</v>
      </c>
      <c r="D173" s="214" t="s">
        <v>62</v>
      </c>
      <c r="E173" s="282">
        <f>67050.6+4200+526.3</f>
        <v>71776.90000000001</v>
      </c>
    </row>
    <row r="174" spans="1:5" ht="108.75">
      <c r="A174" s="262" t="s">
        <v>981</v>
      </c>
      <c r="B174" s="293" t="s">
        <v>982</v>
      </c>
      <c r="C174" s="253"/>
      <c r="D174" s="214"/>
      <c r="E174" s="282">
        <f>E175</f>
        <v>1065</v>
      </c>
    </row>
    <row r="175" spans="1:5" ht="15">
      <c r="A175" s="244" t="s">
        <v>926</v>
      </c>
      <c r="B175" s="293" t="s">
        <v>982</v>
      </c>
      <c r="C175" s="253" t="s">
        <v>917</v>
      </c>
      <c r="D175" s="214"/>
      <c r="E175" s="282">
        <f>E176</f>
        <v>1065</v>
      </c>
    </row>
    <row r="176" spans="1:5" ht="15">
      <c r="A176" s="238" t="s">
        <v>63</v>
      </c>
      <c r="B176" s="293" t="s">
        <v>982</v>
      </c>
      <c r="C176" s="253" t="s">
        <v>917</v>
      </c>
      <c r="D176" s="214" t="s">
        <v>62</v>
      </c>
      <c r="E176" s="282">
        <f>50+1015</f>
        <v>1065</v>
      </c>
    </row>
    <row r="177" spans="1:5" ht="108.75">
      <c r="A177" s="238" t="s">
        <v>451</v>
      </c>
      <c r="B177" s="293" t="s">
        <v>246</v>
      </c>
      <c r="C177" s="253"/>
      <c r="D177" s="214"/>
      <c r="E177" s="282">
        <f>E178</f>
        <v>46374.7</v>
      </c>
    </row>
    <row r="178" spans="1:5" ht="93">
      <c r="A178" s="284" t="s">
        <v>925</v>
      </c>
      <c r="B178" s="293" t="s">
        <v>246</v>
      </c>
      <c r="C178" s="253" t="s">
        <v>919</v>
      </c>
      <c r="D178" s="214"/>
      <c r="E178" s="282">
        <f>E179</f>
        <v>46374.7</v>
      </c>
    </row>
    <row r="179" spans="1:5" ht="15">
      <c r="A179" s="238" t="s">
        <v>63</v>
      </c>
      <c r="B179" s="293" t="s">
        <v>246</v>
      </c>
      <c r="C179" s="253" t="s">
        <v>919</v>
      </c>
      <c r="D179" s="214" t="s">
        <v>62</v>
      </c>
      <c r="E179" s="282">
        <v>46374.7</v>
      </c>
    </row>
    <row r="180" spans="1:5" ht="124.5">
      <c r="A180" s="262" t="s">
        <v>452</v>
      </c>
      <c r="B180" s="293" t="s">
        <v>122</v>
      </c>
      <c r="C180" s="253"/>
      <c r="D180" s="214"/>
      <c r="E180" s="282">
        <f>E181</f>
        <v>1300</v>
      </c>
    </row>
    <row r="181" spans="1:5" ht="15">
      <c r="A181" s="244" t="s">
        <v>926</v>
      </c>
      <c r="B181" s="293" t="s">
        <v>122</v>
      </c>
      <c r="C181" s="253" t="s">
        <v>917</v>
      </c>
      <c r="D181" s="214"/>
      <c r="E181" s="282">
        <f>E182</f>
        <v>1300</v>
      </c>
    </row>
    <row r="182" spans="1:5" ht="15">
      <c r="A182" s="238" t="s">
        <v>63</v>
      </c>
      <c r="B182" s="293" t="s">
        <v>122</v>
      </c>
      <c r="C182" s="253" t="s">
        <v>917</v>
      </c>
      <c r="D182" s="214" t="s">
        <v>62</v>
      </c>
      <c r="E182" s="282">
        <v>1300</v>
      </c>
    </row>
    <row r="183" spans="1:5" ht="108.75">
      <c r="A183" s="262" t="s">
        <v>453</v>
      </c>
      <c r="B183" s="293" t="s">
        <v>123</v>
      </c>
      <c r="C183" s="253"/>
      <c r="D183" s="214"/>
      <c r="E183" s="282">
        <f>E184</f>
        <v>2949.4</v>
      </c>
    </row>
    <row r="184" spans="1:5" ht="15">
      <c r="A184" s="244" t="s">
        <v>926</v>
      </c>
      <c r="B184" s="293" t="s">
        <v>123</v>
      </c>
      <c r="C184" s="253" t="s">
        <v>917</v>
      </c>
      <c r="D184" s="214"/>
      <c r="E184" s="282">
        <f>E185</f>
        <v>2949.4</v>
      </c>
    </row>
    <row r="185" spans="1:5" ht="15">
      <c r="A185" s="238" t="s">
        <v>63</v>
      </c>
      <c r="B185" s="293" t="s">
        <v>123</v>
      </c>
      <c r="C185" s="253" t="s">
        <v>917</v>
      </c>
      <c r="D185" s="214" t="s">
        <v>62</v>
      </c>
      <c r="E185" s="282">
        <v>2949.4</v>
      </c>
    </row>
    <row r="186" spans="1:5" ht="108.75">
      <c r="A186" s="262" t="s">
        <v>454</v>
      </c>
      <c r="B186" s="293" t="s">
        <v>124</v>
      </c>
      <c r="C186" s="253"/>
      <c r="D186" s="214"/>
      <c r="E186" s="282">
        <f>E187+E189</f>
        <v>850</v>
      </c>
    </row>
    <row r="187" spans="1:5" ht="30.75">
      <c r="A187" s="238" t="s">
        <v>923</v>
      </c>
      <c r="B187" s="293" t="s">
        <v>124</v>
      </c>
      <c r="C187" s="253" t="s">
        <v>914</v>
      </c>
      <c r="D187" s="214"/>
      <c r="E187" s="282">
        <f>E188</f>
        <v>350</v>
      </c>
    </row>
    <row r="188" spans="1:5" ht="15">
      <c r="A188" s="238" t="s">
        <v>63</v>
      </c>
      <c r="B188" s="293" t="s">
        <v>124</v>
      </c>
      <c r="C188" s="253" t="s">
        <v>914</v>
      </c>
      <c r="D188" s="214" t="s">
        <v>62</v>
      </c>
      <c r="E188" s="282">
        <f>100+250</f>
        <v>350</v>
      </c>
    </row>
    <row r="189" spans="1:5" ht="15">
      <c r="A189" s="244" t="s">
        <v>926</v>
      </c>
      <c r="B189" s="293" t="s">
        <v>124</v>
      </c>
      <c r="C189" s="253" t="s">
        <v>917</v>
      </c>
      <c r="D189" s="214"/>
      <c r="E189" s="282">
        <f>E190</f>
        <v>500</v>
      </c>
    </row>
    <row r="190" spans="1:5" ht="15">
      <c r="A190" s="238" t="s">
        <v>63</v>
      </c>
      <c r="B190" s="293" t="s">
        <v>124</v>
      </c>
      <c r="C190" s="253" t="s">
        <v>917</v>
      </c>
      <c r="D190" s="214" t="s">
        <v>62</v>
      </c>
      <c r="E190" s="282">
        <f>400+100</f>
        <v>500</v>
      </c>
    </row>
    <row r="191" spans="1:5" ht="108.75">
      <c r="A191" s="294" t="s">
        <v>762</v>
      </c>
      <c r="B191" s="293" t="s">
        <v>761</v>
      </c>
      <c r="C191" s="253"/>
      <c r="D191" s="214"/>
      <c r="E191" s="282">
        <f>E192</f>
        <v>200</v>
      </c>
    </row>
    <row r="192" spans="1:5" ht="15">
      <c r="A192" s="244" t="s">
        <v>926</v>
      </c>
      <c r="B192" s="293" t="s">
        <v>761</v>
      </c>
      <c r="C192" s="253" t="s">
        <v>917</v>
      </c>
      <c r="D192" s="214"/>
      <c r="E192" s="282">
        <f>E193</f>
        <v>200</v>
      </c>
    </row>
    <row r="193" spans="1:5" ht="15">
      <c r="A193" s="238" t="s">
        <v>63</v>
      </c>
      <c r="B193" s="293" t="s">
        <v>761</v>
      </c>
      <c r="C193" s="253" t="s">
        <v>917</v>
      </c>
      <c r="D193" s="214" t="s">
        <v>62</v>
      </c>
      <c r="E193" s="282">
        <v>200</v>
      </c>
    </row>
    <row r="194" spans="1:5" ht="124.5">
      <c r="A194" s="295" t="s">
        <v>1137</v>
      </c>
      <c r="B194" s="293" t="s">
        <v>1124</v>
      </c>
      <c r="C194" s="253"/>
      <c r="D194" s="214"/>
      <c r="E194" s="282">
        <f>E195</f>
        <v>1174.7</v>
      </c>
    </row>
    <row r="195" spans="1:5" ht="15">
      <c r="A195" s="295" t="s">
        <v>926</v>
      </c>
      <c r="B195" s="293" t="s">
        <v>1124</v>
      </c>
      <c r="C195" s="253" t="s">
        <v>917</v>
      </c>
      <c r="D195" s="214"/>
      <c r="E195" s="282">
        <f>E196</f>
        <v>1174.7</v>
      </c>
    </row>
    <row r="196" spans="1:5" ht="15">
      <c r="A196" s="295" t="s">
        <v>63</v>
      </c>
      <c r="B196" s="293" t="s">
        <v>1124</v>
      </c>
      <c r="C196" s="253" t="s">
        <v>917</v>
      </c>
      <c r="D196" s="214" t="s">
        <v>62</v>
      </c>
      <c r="E196" s="282">
        <v>1174.7</v>
      </c>
    </row>
    <row r="197" spans="1:5" ht="124.5">
      <c r="A197" s="296" t="s">
        <v>1019</v>
      </c>
      <c r="B197" s="293" t="s">
        <v>1016</v>
      </c>
      <c r="C197" s="253"/>
      <c r="D197" s="214"/>
      <c r="E197" s="282">
        <f>E198</f>
        <v>2033.7</v>
      </c>
    </row>
    <row r="198" spans="1:5" ht="15">
      <c r="A198" s="244" t="s">
        <v>926</v>
      </c>
      <c r="B198" s="293" t="s">
        <v>1016</v>
      </c>
      <c r="C198" s="253" t="s">
        <v>917</v>
      </c>
      <c r="D198" s="214"/>
      <c r="E198" s="282">
        <f>E199</f>
        <v>2033.7</v>
      </c>
    </row>
    <row r="199" spans="1:5" ht="15">
      <c r="A199" s="238" t="s">
        <v>175</v>
      </c>
      <c r="B199" s="293" t="s">
        <v>1016</v>
      </c>
      <c r="C199" s="253" t="s">
        <v>917</v>
      </c>
      <c r="D199" s="214" t="s">
        <v>174</v>
      </c>
      <c r="E199" s="282">
        <v>2033.7</v>
      </c>
    </row>
    <row r="200" spans="1:5" ht="108.75">
      <c r="A200" s="296" t="s">
        <v>1020</v>
      </c>
      <c r="B200" s="293" t="s">
        <v>1017</v>
      </c>
      <c r="C200" s="253"/>
      <c r="D200" s="214"/>
      <c r="E200" s="282">
        <f>E201</f>
        <v>12551.1</v>
      </c>
    </row>
    <row r="201" spans="1:5" ht="15">
      <c r="A201" s="244" t="s">
        <v>926</v>
      </c>
      <c r="B201" s="293" t="s">
        <v>1017</v>
      </c>
      <c r="C201" s="253" t="s">
        <v>917</v>
      </c>
      <c r="D201" s="214"/>
      <c r="E201" s="282">
        <f>E202</f>
        <v>12551.1</v>
      </c>
    </row>
    <row r="202" spans="1:5" ht="15">
      <c r="A202" s="238" t="s">
        <v>63</v>
      </c>
      <c r="B202" s="293" t="s">
        <v>1017</v>
      </c>
      <c r="C202" s="253" t="s">
        <v>917</v>
      </c>
      <c r="D202" s="214" t="s">
        <v>62</v>
      </c>
      <c r="E202" s="282">
        <v>12551.1</v>
      </c>
    </row>
    <row r="203" spans="1:5" ht="108.75">
      <c r="A203" s="295" t="s">
        <v>1021</v>
      </c>
      <c r="B203" s="293" t="s">
        <v>1018</v>
      </c>
      <c r="C203" s="253"/>
      <c r="D203" s="214"/>
      <c r="E203" s="282">
        <f>E204</f>
        <v>22528</v>
      </c>
    </row>
    <row r="204" spans="1:5" ht="93">
      <c r="A204" s="284" t="s">
        <v>925</v>
      </c>
      <c r="B204" s="293" t="s">
        <v>1018</v>
      </c>
      <c r="C204" s="253" t="s">
        <v>919</v>
      </c>
      <c r="D204" s="214"/>
      <c r="E204" s="282">
        <f>E205</f>
        <v>22528</v>
      </c>
    </row>
    <row r="205" spans="1:5" ht="15">
      <c r="A205" s="238" t="s">
        <v>63</v>
      </c>
      <c r="B205" s="293" t="s">
        <v>1018</v>
      </c>
      <c r="C205" s="253" t="s">
        <v>919</v>
      </c>
      <c r="D205" s="214" t="s">
        <v>62</v>
      </c>
      <c r="E205" s="282">
        <v>22528</v>
      </c>
    </row>
    <row r="206" spans="1:5" ht="108.75">
      <c r="A206" s="295" t="s">
        <v>1089</v>
      </c>
      <c r="B206" s="293" t="s">
        <v>1088</v>
      </c>
      <c r="C206" s="253"/>
      <c r="D206" s="214"/>
      <c r="E206" s="282">
        <f>E207</f>
        <v>3999</v>
      </c>
    </row>
    <row r="207" spans="1:5" ht="15">
      <c r="A207" s="244" t="s">
        <v>926</v>
      </c>
      <c r="B207" s="293" t="s">
        <v>1088</v>
      </c>
      <c r="C207" s="253" t="s">
        <v>917</v>
      </c>
      <c r="D207" s="214"/>
      <c r="E207" s="282">
        <f>E208</f>
        <v>3999</v>
      </c>
    </row>
    <row r="208" spans="1:5" ht="15">
      <c r="A208" s="238" t="s">
        <v>223</v>
      </c>
      <c r="B208" s="293" t="s">
        <v>1088</v>
      </c>
      <c r="C208" s="253" t="s">
        <v>917</v>
      </c>
      <c r="D208" s="214" t="s">
        <v>222</v>
      </c>
      <c r="E208" s="282">
        <v>3999</v>
      </c>
    </row>
    <row r="209" spans="1:5" s="280" customFormat="1" ht="124.5">
      <c r="A209" s="297" t="s">
        <v>455</v>
      </c>
      <c r="B209" s="230" t="s">
        <v>73</v>
      </c>
      <c r="C209" s="253"/>
      <c r="D209" s="214"/>
      <c r="E209" s="282">
        <f>E210+E212+E214</f>
        <v>29746</v>
      </c>
    </row>
    <row r="210" spans="1:5" ht="30.75">
      <c r="A210" s="238" t="s">
        <v>913</v>
      </c>
      <c r="B210" s="230" t="s">
        <v>73</v>
      </c>
      <c r="C210" s="253" t="s">
        <v>261</v>
      </c>
      <c r="D210" s="214"/>
      <c r="E210" s="282">
        <f>E211</f>
        <v>660.3</v>
      </c>
    </row>
    <row r="211" spans="1:5" ht="15">
      <c r="A211" s="238" t="s">
        <v>175</v>
      </c>
      <c r="B211" s="230" t="s">
        <v>73</v>
      </c>
      <c r="C211" s="253" t="s">
        <v>261</v>
      </c>
      <c r="D211" s="214" t="s">
        <v>174</v>
      </c>
      <c r="E211" s="282">
        <v>660.3</v>
      </c>
    </row>
    <row r="212" spans="1:5" ht="30.75">
      <c r="A212" s="225" t="s">
        <v>923</v>
      </c>
      <c r="B212" s="230" t="s">
        <v>73</v>
      </c>
      <c r="C212" s="253" t="s">
        <v>914</v>
      </c>
      <c r="D212" s="214"/>
      <c r="E212" s="282">
        <f>E213</f>
        <v>132</v>
      </c>
    </row>
    <row r="213" spans="1:5" s="217" customFormat="1" ht="15">
      <c r="A213" s="225" t="s">
        <v>175</v>
      </c>
      <c r="B213" s="215" t="s">
        <v>73</v>
      </c>
      <c r="C213" s="285" t="s">
        <v>914</v>
      </c>
      <c r="D213" s="214" t="s">
        <v>174</v>
      </c>
      <c r="E213" s="282">
        <v>132</v>
      </c>
    </row>
    <row r="214" spans="1:5" ht="15">
      <c r="A214" s="244" t="s">
        <v>926</v>
      </c>
      <c r="B214" s="230" t="s">
        <v>73</v>
      </c>
      <c r="C214" s="253" t="s">
        <v>917</v>
      </c>
      <c r="D214" s="214" t="s">
        <v>177</v>
      </c>
      <c r="E214" s="282">
        <f>E215</f>
        <v>28953.7</v>
      </c>
    </row>
    <row r="215" spans="1:5" ht="15">
      <c r="A215" s="238" t="s">
        <v>203</v>
      </c>
      <c r="B215" s="230" t="s">
        <v>73</v>
      </c>
      <c r="C215" s="253" t="s">
        <v>917</v>
      </c>
      <c r="D215" s="214" t="s">
        <v>202</v>
      </c>
      <c r="E215" s="282">
        <v>28953.7</v>
      </c>
    </row>
    <row r="216" spans="1:5" ht="124.5">
      <c r="A216" s="225" t="s">
        <v>456</v>
      </c>
      <c r="B216" s="293" t="s">
        <v>72</v>
      </c>
      <c r="C216" s="253"/>
      <c r="D216" s="214"/>
      <c r="E216" s="282">
        <f>E217</f>
        <v>433668.6</v>
      </c>
    </row>
    <row r="217" spans="1:5" ht="15">
      <c r="A217" s="238" t="s">
        <v>926</v>
      </c>
      <c r="B217" s="293" t="s">
        <v>72</v>
      </c>
      <c r="C217" s="253" t="s">
        <v>917</v>
      </c>
      <c r="D217" s="214"/>
      <c r="E217" s="282">
        <f>E218</f>
        <v>433668.6</v>
      </c>
    </row>
    <row r="218" spans="1:5" ht="15">
      <c r="A218" s="238" t="s">
        <v>63</v>
      </c>
      <c r="B218" s="293" t="s">
        <v>72</v>
      </c>
      <c r="C218" s="253" t="s">
        <v>917</v>
      </c>
      <c r="D218" s="214" t="s">
        <v>62</v>
      </c>
      <c r="E218" s="282">
        <v>433668.6</v>
      </c>
    </row>
    <row r="219" spans="1:5" ht="124.5">
      <c r="A219" s="269" t="s">
        <v>1033</v>
      </c>
      <c r="B219" s="293" t="s">
        <v>1032</v>
      </c>
      <c r="C219" s="253"/>
      <c r="D219" s="214"/>
      <c r="E219" s="282">
        <f>E220</f>
        <v>11675</v>
      </c>
    </row>
    <row r="220" spans="1:5" ht="15">
      <c r="A220" s="238" t="s">
        <v>926</v>
      </c>
      <c r="B220" s="293" t="s">
        <v>1032</v>
      </c>
      <c r="C220" s="253" t="s">
        <v>917</v>
      </c>
      <c r="D220" s="214"/>
      <c r="E220" s="282">
        <f>E221</f>
        <v>11675</v>
      </c>
    </row>
    <row r="221" spans="1:5" ht="15">
      <c r="A221" s="238" t="s">
        <v>63</v>
      </c>
      <c r="B221" s="293" t="s">
        <v>1032</v>
      </c>
      <c r="C221" s="253" t="s">
        <v>917</v>
      </c>
      <c r="D221" s="214" t="s">
        <v>62</v>
      </c>
      <c r="E221" s="282">
        <v>11675</v>
      </c>
    </row>
    <row r="222" spans="1:5" ht="108.75">
      <c r="A222" s="238" t="s">
        <v>1140</v>
      </c>
      <c r="B222" s="293" t="s">
        <v>1127</v>
      </c>
      <c r="C222" s="253"/>
      <c r="D222" s="214"/>
      <c r="E222" s="282">
        <f>E223</f>
        <v>120</v>
      </c>
    </row>
    <row r="223" spans="1:5" ht="15">
      <c r="A223" s="238" t="s">
        <v>926</v>
      </c>
      <c r="B223" s="293" t="s">
        <v>1127</v>
      </c>
      <c r="C223" s="253" t="s">
        <v>917</v>
      </c>
      <c r="D223" s="214"/>
      <c r="E223" s="282">
        <f>E224</f>
        <v>120</v>
      </c>
    </row>
    <row r="224" spans="1:5" ht="15">
      <c r="A224" s="238" t="s">
        <v>175</v>
      </c>
      <c r="B224" s="293" t="s">
        <v>1127</v>
      </c>
      <c r="C224" s="253" t="s">
        <v>917</v>
      </c>
      <c r="D224" s="214" t="s">
        <v>174</v>
      </c>
      <c r="E224" s="282">
        <v>120</v>
      </c>
    </row>
    <row r="225" spans="1:5" ht="78">
      <c r="A225" s="279" t="s">
        <v>457</v>
      </c>
      <c r="B225" s="277" t="s">
        <v>25</v>
      </c>
      <c r="C225" s="277"/>
      <c r="D225" s="203"/>
      <c r="E225" s="205">
        <f>E226+E229+E235+E238+E241+E232+E247+E244</f>
        <v>131601.7</v>
      </c>
    </row>
    <row r="226" spans="1:5" ht="93">
      <c r="A226" s="238" t="s">
        <v>458</v>
      </c>
      <c r="B226" s="293" t="s">
        <v>247</v>
      </c>
      <c r="C226" s="253"/>
      <c r="D226" s="214"/>
      <c r="E226" s="282">
        <f>E227</f>
        <v>124745.5</v>
      </c>
    </row>
    <row r="227" spans="1:5" ht="15">
      <c r="A227" s="238" t="s">
        <v>926</v>
      </c>
      <c r="B227" s="293" t="s">
        <v>247</v>
      </c>
      <c r="C227" s="253" t="s">
        <v>917</v>
      </c>
      <c r="D227" s="214"/>
      <c r="E227" s="282">
        <f>E228</f>
        <v>124745.5</v>
      </c>
    </row>
    <row r="228" spans="1:5" ht="15">
      <c r="A228" s="238" t="s">
        <v>63</v>
      </c>
      <c r="B228" s="293" t="s">
        <v>247</v>
      </c>
      <c r="C228" s="253" t="s">
        <v>917</v>
      </c>
      <c r="D228" s="214" t="s">
        <v>62</v>
      </c>
      <c r="E228" s="282">
        <f>117828.3+1500+1033+4384.2</f>
        <v>124745.5</v>
      </c>
    </row>
    <row r="229" spans="1:5" ht="93">
      <c r="A229" s="262" t="s">
        <v>459</v>
      </c>
      <c r="B229" s="293" t="s">
        <v>248</v>
      </c>
      <c r="C229" s="253"/>
      <c r="D229" s="214"/>
      <c r="E229" s="282">
        <f>E230</f>
        <v>988.1</v>
      </c>
    </row>
    <row r="230" spans="1:5" ht="15">
      <c r="A230" s="244" t="s">
        <v>926</v>
      </c>
      <c r="B230" s="293" t="s">
        <v>248</v>
      </c>
      <c r="C230" s="253" t="s">
        <v>917</v>
      </c>
      <c r="D230" s="214"/>
      <c r="E230" s="282">
        <f>E231</f>
        <v>988.1</v>
      </c>
    </row>
    <row r="231" spans="1:5" s="280" customFormat="1" ht="15">
      <c r="A231" s="238" t="s">
        <v>63</v>
      </c>
      <c r="B231" s="293" t="s">
        <v>248</v>
      </c>
      <c r="C231" s="253" t="s">
        <v>917</v>
      </c>
      <c r="D231" s="214" t="s">
        <v>62</v>
      </c>
      <c r="E231" s="282">
        <v>988.1</v>
      </c>
    </row>
    <row r="232" spans="1:5" s="280" customFormat="1" ht="108.75">
      <c r="A232" s="262" t="s">
        <v>974</v>
      </c>
      <c r="B232" s="293" t="s">
        <v>992</v>
      </c>
      <c r="C232" s="253"/>
      <c r="D232" s="214"/>
      <c r="E232" s="282">
        <f>E233</f>
        <v>700</v>
      </c>
    </row>
    <row r="233" spans="1:5" s="280" customFormat="1" ht="15">
      <c r="A233" s="244" t="s">
        <v>926</v>
      </c>
      <c r="B233" s="293" t="s">
        <v>992</v>
      </c>
      <c r="C233" s="253" t="s">
        <v>917</v>
      </c>
      <c r="D233" s="214"/>
      <c r="E233" s="282">
        <f>E234</f>
        <v>700</v>
      </c>
    </row>
    <row r="234" spans="1:5" s="280" customFormat="1" ht="15">
      <c r="A234" s="238" t="s">
        <v>63</v>
      </c>
      <c r="B234" s="293" t="s">
        <v>992</v>
      </c>
      <c r="C234" s="253" t="s">
        <v>917</v>
      </c>
      <c r="D234" s="214" t="s">
        <v>62</v>
      </c>
      <c r="E234" s="282">
        <v>700</v>
      </c>
    </row>
    <row r="235" spans="1:5" ht="93">
      <c r="A235" s="298" t="s">
        <v>86</v>
      </c>
      <c r="B235" s="293" t="s">
        <v>125</v>
      </c>
      <c r="C235" s="253"/>
      <c r="D235" s="214"/>
      <c r="E235" s="282">
        <f>E236</f>
        <v>339.7</v>
      </c>
    </row>
    <row r="236" spans="1:5" ht="15">
      <c r="A236" s="244" t="s">
        <v>926</v>
      </c>
      <c r="B236" s="293" t="s">
        <v>125</v>
      </c>
      <c r="C236" s="253" t="s">
        <v>917</v>
      </c>
      <c r="D236" s="214"/>
      <c r="E236" s="282">
        <f>E237</f>
        <v>339.7</v>
      </c>
    </row>
    <row r="237" spans="1:5" ht="15">
      <c r="A237" s="238" t="s">
        <v>63</v>
      </c>
      <c r="B237" s="293" t="s">
        <v>125</v>
      </c>
      <c r="C237" s="253" t="s">
        <v>917</v>
      </c>
      <c r="D237" s="214" t="s">
        <v>62</v>
      </c>
      <c r="E237" s="282">
        <v>339.7</v>
      </c>
    </row>
    <row r="238" spans="1:5" ht="108.75">
      <c r="A238" s="298" t="s">
        <v>460</v>
      </c>
      <c r="B238" s="293" t="s">
        <v>126</v>
      </c>
      <c r="C238" s="253"/>
      <c r="D238" s="214"/>
      <c r="E238" s="282">
        <f>E239</f>
        <v>1300</v>
      </c>
    </row>
    <row r="239" spans="1:5" ht="15">
      <c r="A239" s="244" t="s">
        <v>926</v>
      </c>
      <c r="B239" s="293" t="s">
        <v>126</v>
      </c>
      <c r="C239" s="253" t="s">
        <v>917</v>
      </c>
      <c r="D239" s="214"/>
      <c r="E239" s="282">
        <f>E240</f>
        <v>1300</v>
      </c>
    </row>
    <row r="240" spans="1:5" ht="15">
      <c r="A240" s="238" t="s">
        <v>63</v>
      </c>
      <c r="B240" s="293" t="s">
        <v>126</v>
      </c>
      <c r="C240" s="253" t="s">
        <v>917</v>
      </c>
      <c r="D240" s="214" t="s">
        <v>62</v>
      </c>
      <c r="E240" s="282">
        <v>1300</v>
      </c>
    </row>
    <row r="241" spans="1:5" ht="78">
      <c r="A241" s="298" t="s">
        <v>807</v>
      </c>
      <c r="B241" s="292" t="s">
        <v>806</v>
      </c>
      <c r="C241" s="285"/>
      <c r="D241" s="214"/>
      <c r="E241" s="282">
        <f>E242</f>
        <v>300</v>
      </c>
    </row>
    <row r="242" spans="1:5" ht="15">
      <c r="A242" s="244" t="s">
        <v>926</v>
      </c>
      <c r="B242" s="292" t="s">
        <v>806</v>
      </c>
      <c r="C242" s="285" t="s">
        <v>917</v>
      </c>
      <c r="D242" s="214"/>
      <c r="E242" s="282">
        <f>E243</f>
        <v>300</v>
      </c>
    </row>
    <row r="243" spans="1:5" ht="15">
      <c r="A243" s="238" t="s">
        <v>63</v>
      </c>
      <c r="B243" s="292" t="s">
        <v>806</v>
      </c>
      <c r="C243" s="285" t="s">
        <v>917</v>
      </c>
      <c r="D243" s="214" t="s">
        <v>62</v>
      </c>
      <c r="E243" s="282">
        <v>300</v>
      </c>
    </row>
    <row r="244" spans="1:5" ht="108.75">
      <c r="A244" s="238" t="s">
        <v>1091</v>
      </c>
      <c r="B244" s="292" t="s">
        <v>1090</v>
      </c>
      <c r="C244" s="285"/>
      <c r="D244" s="214"/>
      <c r="E244" s="282">
        <f>E245</f>
        <v>1841.4</v>
      </c>
    </row>
    <row r="245" spans="1:5" ht="15">
      <c r="A245" s="244" t="s">
        <v>926</v>
      </c>
      <c r="B245" s="292" t="s">
        <v>1090</v>
      </c>
      <c r="C245" s="285" t="s">
        <v>917</v>
      </c>
      <c r="D245" s="214"/>
      <c r="E245" s="282">
        <f>E246</f>
        <v>1841.4</v>
      </c>
    </row>
    <row r="246" spans="1:5" ht="15">
      <c r="A246" s="238" t="s">
        <v>63</v>
      </c>
      <c r="B246" s="292" t="s">
        <v>1090</v>
      </c>
      <c r="C246" s="285" t="s">
        <v>917</v>
      </c>
      <c r="D246" s="214" t="s">
        <v>62</v>
      </c>
      <c r="E246" s="282">
        <v>1841.4</v>
      </c>
    </row>
    <row r="247" spans="1:5" ht="124.5">
      <c r="A247" s="238" t="s">
        <v>1035</v>
      </c>
      <c r="B247" s="292" t="s">
        <v>1034</v>
      </c>
      <c r="C247" s="285"/>
      <c r="D247" s="214"/>
      <c r="E247" s="282">
        <f>E248</f>
        <v>1387</v>
      </c>
    </row>
    <row r="248" spans="1:5" ht="15">
      <c r="A248" s="244" t="s">
        <v>926</v>
      </c>
      <c r="B248" s="292" t="s">
        <v>1034</v>
      </c>
      <c r="C248" s="285" t="s">
        <v>917</v>
      </c>
      <c r="D248" s="214"/>
      <c r="E248" s="282">
        <f>E249</f>
        <v>1387</v>
      </c>
    </row>
    <row r="249" spans="1:5" ht="15">
      <c r="A249" s="238" t="s">
        <v>63</v>
      </c>
      <c r="B249" s="292" t="s">
        <v>1034</v>
      </c>
      <c r="C249" s="285" t="s">
        <v>917</v>
      </c>
      <c r="D249" s="214" t="s">
        <v>62</v>
      </c>
      <c r="E249" s="282">
        <f>987+400</f>
        <v>1387</v>
      </c>
    </row>
    <row r="250" spans="1:5" ht="78">
      <c r="A250" s="279" t="s">
        <v>461</v>
      </c>
      <c r="B250" s="277" t="s">
        <v>26</v>
      </c>
      <c r="C250" s="277"/>
      <c r="D250" s="203"/>
      <c r="E250" s="205">
        <f>E251+E256</f>
        <v>490</v>
      </c>
    </row>
    <row r="251" spans="1:5" ht="108.75">
      <c r="A251" s="238" t="s">
        <v>462</v>
      </c>
      <c r="B251" s="253" t="s">
        <v>127</v>
      </c>
      <c r="C251" s="253"/>
      <c r="D251" s="214"/>
      <c r="E251" s="282">
        <f>E252+E254</f>
        <v>250</v>
      </c>
    </row>
    <row r="252" spans="1:5" ht="30.75">
      <c r="A252" s="238" t="s">
        <v>923</v>
      </c>
      <c r="B252" s="253" t="s">
        <v>127</v>
      </c>
      <c r="C252" s="253" t="s">
        <v>914</v>
      </c>
      <c r="D252" s="214"/>
      <c r="E252" s="282">
        <f>E253</f>
        <v>150</v>
      </c>
    </row>
    <row r="253" spans="1:5" ht="15">
      <c r="A253" s="225" t="s">
        <v>175</v>
      </c>
      <c r="B253" s="253" t="s">
        <v>127</v>
      </c>
      <c r="C253" s="253" t="s">
        <v>914</v>
      </c>
      <c r="D253" s="214" t="s">
        <v>174</v>
      </c>
      <c r="E253" s="282">
        <v>150</v>
      </c>
    </row>
    <row r="254" spans="1:5" ht="15">
      <c r="A254" s="244" t="s">
        <v>926</v>
      </c>
      <c r="B254" s="253" t="s">
        <v>127</v>
      </c>
      <c r="C254" s="253" t="s">
        <v>917</v>
      </c>
      <c r="D254" s="214"/>
      <c r="E254" s="282">
        <f>E255</f>
        <v>100</v>
      </c>
    </row>
    <row r="255" spans="1:5" ht="15">
      <c r="A255" s="225" t="s">
        <v>175</v>
      </c>
      <c r="B255" s="253" t="s">
        <v>127</v>
      </c>
      <c r="C255" s="253" t="s">
        <v>917</v>
      </c>
      <c r="D255" s="214" t="s">
        <v>174</v>
      </c>
      <c r="E255" s="282">
        <v>100</v>
      </c>
    </row>
    <row r="256" spans="1:5" ht="108.75">
      <c r="A256" s="225" t="s">
        <v>1134</v>
      </c>
      <c r="B256" s="253" t="s">
        <v>1133</v>
      </c>
      <c r="C256" s="253"/>
      <c r="D256" s="214"/>
      <c r="E256" s="282">
        <f>E257</f>
        <v>240</v>
      </c>
    </row>
    <row r="257" spans="1:5" ht="15">
      <c r="A257" s="225" t="s">
        <v>926</v>
      </c>
      <c r="B257" s="253" t="s">
        <v>1133</v>
      </c>
      <c r="C257" s="253" t="s">
        <v>917</v>
      </c>
      <c r="D257" s="214"/>
      <c r="E257" s="282">
        <f>E258</f>
        <v>240</v>
      </c>
    </row>
    <row r="258" spans="1:5" ht="30.75">
      <c r="A258" s="225" t="s">
        <v>1131</v>
      </c>
      <c r="B258" s="253" t="s">
        <v>1133</v>
      </c>
      <c r="C258" s="253" t="s">
        <v>917</v>
      </c>
      <c r="D258" s="214" t="s">
        <v>1132</v>
      </c>
      <c r="E258" s="282">
        <v>240</v>
      </c>
    </row>
    <row r="259" spans="1:5" ht="93">
      <c r="A259" s="279" t="s">
        <v>463</v>
      </c>
      <c r="B259" s="277" t="s">
        <v>27</v>
      </c>
      <c r="C259" s="277"/>
      <c r="D259" s="203"/>
      <c r="E259" s="205">
        <f>E260+E263+E266+E269</f>
        <v>3218</v>
      </c>
    </row>
    <row r="260" spans="1:5" ht="124.5">
      <c r="A260" s="298" t="s">
        <v>464</v>
      </c>
      <c r="B260" s="253" t="s">
        <v>128</v>
      </c>
      <c r="C260" s="253"/>
      <c r="D260" s="214"/>
      <c r="E260" s="282">
        <f>E261</f>
        <v>2200</v>
      </c>
    </row>
    <row r="261" spans="1:5" ht="15">
      <c r="A261" s="244" t="s">
        <v>926</v>
      </c>
      <c r="B261" s="253" t="s">
        <v>128</v>
      </c>
      <c r="C261" s="253" t="s">
        <v>917</v>
      </c>
      <c r="D261" s="214"/>
      <c r="E261" s="282">
        <f>E262</f>
        <v>2200</v>
      </c>
    </row>
    <row r="262" spans="1:5" s="280" customFormat="1" ht="15">
      <c r="A262" s="225" t="s">
        <v>175</v>
      </c>
      <c r="B262" s="253" t="s">
        <v>128</v>
      </c>
      <c r="C262" s="253" t="s">
        <v>917</v>
      </c>
      <c r="D262" s="214" t="s">
        <v>174</v>
      </c>
      <c r="E262" s="282">
        <v>2200</v>
      </c>
    </row>
    <row r="263" spans="1:5" s="283" customFormat="1" ht="108.75">
      <c r="A263" s="298" t="s">
        <v>465</v>
      </c>
      <c r="B263" s="253" t="s">
        <v>129</v>
      </c>
      <c r="C263" s="253"/>
      <c r="D263" s="214"/>
      <c r="E263" s="282">
        <f>E264</f>
        <v>350</v>
      </c>
    </row>
    <row r="264" spans="1:5" s="280" customFormat="1" ht="15">
      <c r="A264" s="244" t="s">
        <v>926</v>
      </c>
      <c r="B264" s="253" t="s">
        <v>129</v>
      </c>
      <c r="C264" s="253" t="s">
        <v>917</v>
      </c>
      <c r="D264" s="214"/>
      <c r="E264" s="282">
        <f>E265</f>
        <v>350</v>
      </c>
    </row>
    <row r="265" spans="1:5" s="280" customFormat="1" ht="15">
      <c r="A265" s="225" t="s">
        <v>175</v>
      </c>
      <c r="B265" s="253" t="s">
        <v>129</v>
      </c>
      <c r="C265" s="253" t="s">
        <v>917</v>
      </c>
      <c r="D265" s="214" t="s">
        <v>174</v>
      </c>
      <c r="E265" s="282">
        <v>350</v>
      </c>
    </row>
    <row r="266" spans="1:5" s="283" customFormat="1" ht="108.75">
      <c r="A266" s="298" t="s">
        <v>466</v>
      </c>
      <c r="B266" s="253" t="s">
        <v>130</v>
      </c>
      <c r="C266" s="253"/>
      <c r="D266" s="214"/>
      <c r="E266" s="282">
        <f>E267</f>
        <v>650</v>
      </c>
    </row>
    <row r="267" spans="1:5" s="280" customFormat="1" ht="15">
      <c r="A267" s="244" t="s">
        <v>926</v>
      </c>
      <c r="B267" s="253" t="s">
        <v>130</v>
      </c>
      <c r="C267" s="253" t="s">
        <v>917</v>
      </c>
      <c r="D267" s="214"/>
      <c r="E267" s="282">
        <f>E268</f>
        <v>650</v>
      </c>
    </row>
    <row r="268" spans="1:5" s="280" customFormat="1" ht="15">
      <c r="A268" s="225" t="s">
        <v>175</v>
      </c>
      <c r="B268" s="253" t="s">
        <v>130</v>
      </c>
      <c r="C268" s="253" t="s">
        <v>917</v>
      </c>
      <c r="D268" s="214" t="s">
        <v>174</v>
      </c>
      <c r="E268" s="282">
        <v>650</v>
      </c>
    </row>
    <row r="269" spans="1:5" s="280" customFormat="1" ht="108.75">
      <c r="A269" s="225" t="s">
        <v>1139</v>
      </c>
      <c r="B269" s="253" t="s">
        <v>1126</v>
      </c>
      <c r="C269" s="253"/>
      <c r="D269" s="214"/>
      <c r="E269" s="282">
        <f>E270</f>
        <v>18</v>
      </c>
    </row>
    <row r="270" spans="1:5" s="280" customFormat="1" ht="15">
      <c r="A270" s="225" t="s">
        <v>926</v>
      </c>
      <c r="B270" s="253" t="s">
        <v>1126</v>
      </c>
      <c r="C270" s="253" t="s">
        <v>917</v>
      </c>
      <c r="D270" s="214"/>
      <c r="E270" s="282">
        <f>E271</f>
        <v>18</v>
      </c>
    </row>
    <row r="271" spans="1:5" s="280" customFormat="1" ht="15">
      <c r="A271" s="225" t="s">
        <v>223</v>
      </c>
      <c r="B271" s="253" t="s">
        <v>1126</v>
      </c>
      <c r="C271" s="253" t="s">
        <v>917</v>
      </c>
      <c r="D271" s="214" t="s">
        <v>222</v>
      </c>
      <c r="E271" s="282">
        <v>18</v>
      </c>
    </row>
    <row r="272" spans="1:5" s="280" customFormat="1" ht="93">
      <c r="A272" s="279" t="s">
        <v>467</v>
      </c>
      <c r="B272" s="277" t="s">
        <v>28</v>
      </c>
      <c r="C272" s="277"/>
      <c r="D272" s="203"/>
      <c r="E272" s="205">
        <f>E273</f>
        <v>470</v>
      </c>
    </row>
    <row r="273" spans="1:5" s="280" customFormat="1" ht="108.75">
      <c r="A273" s="238" t="s">
        <v>541</v>
      </c>
      <c r="B273" s="293" t="s">
        <v>131</v>
      </c>
      <c r="C273" s="253"/>
      <c r="D273" s="214"/>
      <c r="E273" s="282">
        <f>E274+E276</f>
        <v>470</v>
      </c>
    </row>
    <row r="274" spans="1:5" s="280" customFormat="1" ht="30.75">
      <c r="A274" s="238" t="s">
        <v>923</v>
      </c>
      <c r="B274" s="293" t="s">
        <v>131</v>
      </c>
      <c r="C274" s="253" t="s">
        <v>914</v>
      </c>
      <c r="D274" s="214"/>
      <c r="E274" s="282">
        <f>E275</f>
        <v>70</v>
      </c>
    </row>
    <row r="275" spans="1:5" s="280" customFormat="1" ht="15">
      <c r="A275" s="225" t="s">
        <v>175</v>
      </c>
      <c r="B275" s="293" t="s">
        <v>131</v>
      </c>
      <c r="C275" s="253" t="s">
        <v>914</v>
      </c>
      <c r="D275" s="214" t="s">
        <v>174</v>
      </c>
      <c r="E275" s="282">
        <v>70</v>
      </c>
    </row>
    <row r="276" spans="1:5" s="299" customFormat="1" ht="15">
      <c r="A276" s="244" t="s">
        <v>926</v>
      </c>
      <c r="B276" s="293" t="s">
        <v>131</v>
      </c>
      <c r="C276" s="285" t="s">
        <v>917</v>
      </c>
      <c r="D276" s="214"/>
      <c r="E276" s="282">
        <f>E277</f>
        <v>400</v>
      </c>
    </row>
    <row r="277" spans="1:5" s="299" customFormat="1" ht="15">
      <c r="A277" s="225" t="s">
        <v>175</v>
      </c>
      <c r="B277" s="293" t="s">
        <v>131</v>
      </c>
      <c r="C277" s="285" t="s">
        <v>917</v>
      </c>
      <c r="D277" s="214" t="s">
        <v>174</v>
      </c>
      <c r="E277" s="282">
        <v>400</v>
      </c>
    </row>
    <row r="278" spans="1:5" s="280" customFormat="1" ht="46.5">
      <c r="A278" s="207" t="s">
        <v>209</v>
      </c>
      <c r="B278" s="277" t="s">
        <v>9</v>
      </c>
      <c r="C278" s="277"/>
      <c r="D278" s="203"/>
      <c r="E278" s="205">
        <f>E279+E283+E287+E298</f>
        <v>11206.7</v>
      </c>
    </row>
    <row r="279" spans="1:5" s="280" customFormat="1" ht="62.25">
      <c r="A279" s="279" t="s">
        <v>29</v>
      </c>
      <c r="B279" s="277" t="s">
        <v>30</v>
      </c>
      <c r="C279" s="277"/>
      <c r="D279" s="203"/>
      <c r="E279" s="205">
        <f>E280</f>
        <v>3630</v>
      </c>
    </row>
    <row r="280" spans="1:5" s="283" customFormat="1" ht="93">
      <c r="A280" s="238" t="s">
        <v>542</v>
      </c>
      <c r="B280" s="253" t="s">
        <v>92</v>
      </c>
      <c r="C280" s="253"/>
      <c r="D280" s="214"/>
      <c r="E280" s="282">
        <f>E281</f>
        <v>3630</v>
      </c>
    </row>
    <row r="281" spans="1:5" s="283" customFormat="1" ht="46.5">
      <c r="A281" s="254" t="s">
        <v>136</v>
      </c>
      <c r="B281" s="253" t="s">
        <v>92</v>
      </c>
      <c r="C281" s="253" t="s">
        <v>93</v>
      </c>
      <c r="D281" s="214"/>
      <c r="E281" s="282">
        <f>E282</f>
        <v>3630</v>
      </c>
    </row>
    <row r="282" spans="1:5" s="283" customFormat="1" ht="15">
      <c r="A282" s="254" t="s">
        <v>95</v>
      </c>
      <c r="B282" s="253" t="s">
        <v>92</v>
      </c>
      <c r="C282" s="253" t="s">
        <v>93</v>
      </c>
      <c r="D282" s="214" t="s">
        <v>94</v>
      </c>
      <c r="E282" s="282">
        <v>3630</v>
      </c>
    </row>
    <row r="283" spans="1:5" s="280" customFormat="1" ht="78">
      <c r="A283" s="279" t="s">
        <v>468</v>
      </c>
      <c r="B283" s="277" t="s">
        <v>31</v>
      </c>
      <c r="C283" s="277"/>
      <c r="D283" s="203"/>
      <c r="E283" s="205">
        <f>E284</f>
        <v>3800</v>
      </c>
    </row>
    <row r="284" spans="1:5" s="283" customFormat="1" ht="93">
      <c r="A284" s="238" t="s">
        <v>469</v>
      </c>
      <c r="B284" s="253" t="s">
        <v>96</v>
      </c>
      <c r="C284" s="253"/>
      <c r="D284" s="214"/>
      <c r="E284" s="282">
        <f>E285</f>
        <v>3800</v>
      </c>
    </row>
    <row r="285" spans="1:5" s="283" customFormat="1" ht="46.5">
      <c r="A285" s="254" t="s">
        <v>136</v>
      </c>
      <c r="B285" s="253" t="s">
        <v>96</v>
      </c>
      <c r="C285" s="253" t="s">
        <v>93</v>
      </c>
      <c r="D285" s="214"/>
      <c r="E285" s="282">
        <f>E286</f>
        <v>3800</v>
      </c>
    </row>
    <row r="286" spans="1:5" s="283" customFormat="1" ht="15">
      <c r="A286" s="254" t="s">
        <v>95</v>
      </c>
      <c r="B286" s="253" t="s">
        <v>96</v>
      </c>
      <c r="C286" s="253" t="s">
        <v>93</v>
      </c>
      <c r="D286" s="214" t="s">
        <v>94</v>
      </c>
      <c r="E286" s="282">
        <v>3800</v>
      </c>
    </row>
    <row r="287" spans="1:5" s="280" customFormat="1" ht="108.75">
      <c r="A287" s="279" t="s">
        <v>543</v>
      </c>
      <c r="B287" s="277" t="s">
        <v>32</v>
      </c>
      <c r="C287" s="277"/>
      <c r="D287" s="203"/>
      <c r="E287" s="205">
        <f>E293+E288</f>
        <v>1676.7</v>
      </c>
    </row>
    <row r="288" spans="1:5" s="283" customFormat="1" ht="124.5">
      <c r="A288" s="254" t="s">
        <v>471</v>
      </c>
      <c r="B288" s="253" t="s">
        <v>132</v>
      </c>
      <c r="C288" s="253"/>
      <c r="D288" s="214"/>
      <c r="E288" s="282">
        <f>E289+E291</f>
        <v>570</v>
      </c>
    </row>
    <row r="289" spans="1:5" s="283" customFormat="1" ht="30.75">
      <c r="A289" s="225" t="s">
        <v>923</v>
      </c>
      <c r="B289" s="253" t="s">
        <v>132</v>
      </c>
      <c r="C289" s="253" t="s">
        <v>914</v>
      </c>
      <c r="D289" s="214"/>
      <c r="E289" s="282">
        <f>E290</f>
        <v>510</v>
      </c>
    </row>
    <row r="290" spans="1:5" s="283" customFormat="1" ht="15">
      <c r="A290" s="254" t="s">
        <v>95</v>
      </c>
      <c r="B290" s="253" t="s">
        <v>132</v>
      </c>
      <c r="C290" s="253" t="s">
        <v>914</v>
      </c>
      <c r="D290" s="214" t="s">
        <v>94</v>
      </c>
      <c r="E290" s="282">
        <f>570-60</f>
        <v>510</v>
      </c>
    </row>
    <row r="291" spans="1:5" s="283" customFormat="1" ht="15">
      <c r="A291" s="254" t="s">
        <v>1115</v>
      </c>
      <c r="B291" s="253" t="s">
        <v>132</v>
      </c>
      <c r="C291" s="253" t="s">
        <v>1114</v>
      </c>
      <c r="D291" s="214"/>
      <c r="E291" s="282">
        <f>E292</f>
        <v>60</v>
      </c>
    </row>
    <row r="292" spans="1:5" s="283" customFormat="1" ht="15">
      <c r="A292" s="254" t="s">
        <v>95</v>
      </c>
      <c r="B292" s="253" t="s">
        <v>132</v>
      </c>
      <c r="C292" s="253" t="s">
        <v>1114</v>
      </c>
      <c r="D292" s="214" t="s">
        <v>94</v>
      </c>
      <c r="E292" s="282">
        <v>60</v>
      </c>
    </row>
    <row r="293" spans="1:5" s="283" customFormat="1" ht="140.25">
      <c r="A293" s="254" t="s">
        <v>470</v>
      </c>
      <c r="B293" s="253" t="s">
        <v>97</v>
      </c>
      <c r="C293" s="253"/>
      <c r="D293" s="214"/>
      <c r="E293" s="282">
        <f>E294+E296</f>
        <v>1106.7</v>
      </c>
    </row>
    <row r="294" spans="1:5" s="283" customFormat="1" ht="30.75">
      <c r="A294" s="225" t="s">
        <v>913</v>
      </c>
      <c r="B294" s="253" t="s">
        <v>97</v>
      </c>
      <c r="C294" s="253" t="s">
        <v>261</v>
      </c>
      <c r="D294" s="214"/>
      <c r="E294" s="282">
        <f>E295</f>
        <v>922.2</v>
      </c>
    </row>
    <row r="295" spans="1:5" s="283" customFormat="1" ht="46.5">
      <c r="A295" s="225" t="s">
        <v>149</v>
      </c>
      <c r="B295" s="253" t="s">
        <v>97</v>
      </c>
      <c r="C295" s="253" t="s">
        <v>261</v>
      </c>
      <c r="D295" s="214" t="s">
        <v>148</v>
      </c>
      <c r="E295" s="282">
        <v>922.2</v>
      </c>
    </row>
    <row r="296" spans="1:5" s="283" customFormat="1" ht="30.75">
      <c r="A296" s="225" t="s">
        <v>923</v>
      </c>
      <c r="B296" s="253" t="s">
        <v>97</v>
      </c>
      <c r="C296" s="253" t="s">
        <v>914</v>
      </c>
      <c r="D296" s="214"/>
      <c r="E296" s="282">
        <f>E297</f>
        <v>184.5</v>
      </c>
    </row>
    <row r="297" spans="1:5" s="283" customFormat="1" ht="46.5">
      <c r="A297" s="225" t="s">
        <v>149</v>
      </c>
      <c r="B297" s="253" t="s">
        <v>97</v>
      </c>
      <c r="C297" s="253" t="s">
        <v>914</v>
      </c>
      <c r="D297" s="214" t="s">
        <v>148</v>
      </c>
      <c r="E297" s="282">
        <v>184.5</v>
      </c>
    </row>
    <row r="298" spans="1:5" s="280" customFormat="1" ht="78">
      <c r="A298" s="279" t="s">
        <v>472</v>
      </c>
      <c r="B298" s="277" t="s">
        <v>33</v>
      </c>
      <c r="C298" s="277"/>
      <c r="D298" s="203"/>
      <c r="E298" s="205">
        <f>E299+E302+E305</f>
        <v>2100</v>
      </c>
    </row>
    <row r="299" spans="1:5" s="283" customFormat="1" ht="108.75">
      <c r="A299" s="254" t="s">
        <v>544</v>
      </c>
      <c r="B299" s="253" t="s">
        <v>98</v>
      </c>
      <c r="C299" s="253"/>
      <c r="D299" s="214"/>
      <c r="E299" s="282">
        <f>E300</f>
        <v>472.9</v>
      </c>
    </row>
    <row r="300" spans="1:5" s="283" customFormat="1" ht="46.5">
      <c r="A300" s="254" t="s">
        <v>136</v>
      </c>
      <c r="B300" s="253" t="s">
        <v>98</v>
      </c>
      <c r="C300" s="253" t="s">
        <v>93</v>
      </c>
      <c r="D300" s="214"/>
      <c r="E300" s="282">
        <f>E301</f>
        <v>472.9</v>
      </c>
    </row>
    <row r="301" spans="1:5" s="283" customFormat="1" ht="15">
      <c r="A301" s="254" t="s">
        <v>95</v>
      </c>
      <c r="B301" s="253" t="s">
        <v>98</v>
      </c>
      <c r="C301" s="253" t="s">
        <v>93</v>
      </c>
      <c r="D301" s="214" t="s">
        <v>94</v>
      </c>
      <c r="E301" s="282">
        <v>472.9</v>
      </c>
    </row>
    <row r="302" spans="1:5" s="283" customFormat="1" ht="108.75">
      <c r="A302" s="254" t="s">
        <v>473</v>
      </c>
      <c r="B302" s="253" t="s">
        <v>99</v>
      </c>
      <c r="C302" s="253"/>
      <c r="D302" s="214"/>
      <c r="E302" s="282">
        <f>E303</f>
        <v>127.1</v>
      </c>
    </row>
    <row r="303" spans="1:5" s="283" customFormat="1" ht="30.75">
      <c r="A303" s="254" t="s">
        <v>235</v>
      </c>
      <c r="B303" s="253" t="s">
        <v>99</v>
      </c>
      <c r="C303" s="253" t="s">
        <v>234</v>
      </c>
      <c r="D303" s="214"/>
      <c r="E303" s="282">
        <f>E304</f>
        <v>127.1</v>
      </c>
    </row>
    <row r="304" spans="1:5" s="283" customFormat="1" ht="15">
      <c r="A304" s="254" t="s">
        <v>101</v>
      </c>
      <c r="B304" s="253" t="s">
        <v>99</v>
      </c>
      <c r="C304" s="253" t="s">
        <v>234</v>
      </c>
      <c r="D304" s="214" t="s">
        <v>100</v>
      </c>
      <c r="E304" s="282">
        <v>127.1</v>
      </c>
    </row>
    <row r="305" spans="1:5" s="283" customFormat="1" ht="108.75">
      <c r="A305" s="254" t="s">
        <v>855</v>
      </c>
      <c r="B305" s="253" t="s">
        <v>708</v>
      </c>
      <c r="C305" s="253"/>
      <c r="D305" s="214"/>
      <c r="E305" s="282">
        <f>E306</f>
        <v>1500</v>
      </c>
    </row>
    <row r="306" spans="1:5" s="283" customFormat="1" ht="46.5">
      <c r="A306" s="254" t="s">
        <v>136</v>
      </c>
      <c r="B306" s="253" t="s">
        <v>708</v>
      </c>
      <c r="C306" s="253" t="s">
        <v>93</v>
      </c>
      <c r="D306" s="214"/>
      <c r="E306" s="282">
        <f>E307</f>
        <v>1500</v>
      </c>
    </row>
    <row r="307" spans="1:5" s="283" customFormat="1" ht="15">
      <c r="A307" s="254" t="s">
        <v>95</v>
      </c>
      <c r="B307" s="253" t="s">
        <v>708</v>
      </c>
      <c r="C307" s="253" t="s">
        <v>93</v>
      </c>
      <c r="D307" s="214" t="s">
        <v>94</v>
      </c>
      <c r="E307" s="282">
        <v>1500</v>
      </c>
    </row>
    <row r="308" spans="1:5" s="283" customFormat="1" ht="62.25">
      <c r="A308" s="207" t="s">
        <v>0</v>
      </c>
      <c r="B308" s="277" t="s">
        <v>10</v>
      </c>
      <c r="C308" s="277"/>
      <c r="D308" s="203"/>
      <c r="E308" s="205">
        <f>E309+E396+E409+E458+E469+E489</f>
        <v>641090.1</v>
      </c>
    </row>
    <row r="309" spans="1:5" s="280" customFormat="1" ht="93">
      <c r="A309" s="279" t="s">
        <v>474</v>
      </c>
      <c r="B309" s="277" t="s">
        <v>35</v>
      </c>
      <c r="C309" s="277"/>
      <c r="D309" s="203"/>
      <c r="E309" s="205">
        <f>E326+E344+E349+E334+E352+E360+E339+E357+E363+E366+E313+E310+E321+E369+E374+E387+E390+E316+E331+E379+E382+E393</f>
        <v>357881.30000000005</v>
      </c>
    </row>
    <row r="310" spans="1:5" s="283" customFormat="1" ht="93">
      <c r="A310" s="238" t="s">
        <v>484</v>
      </c>
      <c r="B310" s="253" t="s">
        <v>138</v>
      </c>
      <c r="C310" s="253"/>
      <c r="D310" s="214"/>
      <c r="E310" s="282">
        <f>E311</f>
        <v>8192</v>
      </c>
    </row>
    <row r="311" spans="1:5" s="283" customFormat="1" ht="30.75">
      <c r="A311" s="238" t="s">
        <v>930</v>
      </c>
      <c r="B311" s="253" t="s">
        <v>138</v>
      </c>
      <c r="C311" s="253" t="s">
        <v>912</v>
      </c>
      <c r="D311" s="214"/>
      <c r="E311" s="282">
        <f>E312</f>
        <v>8192</v>
      </c>
    </row>
    <row r="312" spans="1:5" s="283" customFormat="1" ht="15">
      <c r="A312" s="244" t="s">
        <v>137</v>
      </c>
      <c r="B312" s="253" t="s">
        <v>138</v>
      </c>
      <c r="C312" s="253" t="s">
        <v>912</v>
      </c>
      <c r="D312" s="214" t="s">
        <v>245</v>
      </c>
      <c r="E312" s="282">
        <v>8192</v>
      </c>
    </row>
    <row r="313" spans="1:5" s="283" customFormat="1" ht="156">
      <c r="A313" s="238" t="s">
        <v>483</v>
      </c>
      <c r="B313" s="253" t="s">
        <v>134</v>
      </c>
      <c r="C313" s="253"/>
      <c r="D313" s="214"/>
      <c r="E313" s="282">
        <f>E314</f>
        <v>21000</v>
      </c>
    </row>
    <row r="314" spans="1:5" s="283" customFormat="1" ht="46.5">
      <c r="A314" s="254" t="s">
        <v>136</v>
      </c>
      <c r="B314" s="253" t="s">
        <v>134</v>
      </c>
      <c r="C314" s="253" t="s">
        <v>93</v>
      </c>
      <c r="D314" s="214"/>
      <c r="E314" s="282">
        <f>E315</f>
        <v>21000</v>
      </c>
    </row>
    <row r="315" spans="1:5" s="283" customFormat="1" ht="15">
      <c r="A315" s="238" t="s">
        <v>135</v>
      </c>
      <c r="B315" s="253" t="s">
        <v>134</v>
      </c>
      <c r="C315" s="253" t="s">
        <v>93</v>
      </c>
      <c r="D315" s="214" t="s">
        <v>102</v>
      </c>
      <c r="E315" s="282">
        <f>17500+3500</f>
        <v>21000</v>
      </c>
    </row>
    <row r="316" spans="1:5" s="283" customFormat="1" ht="140.25">
      <c r="A316" s="269" t="s">
        <v>1093</v>
      </c>
      <c r="B316" s="253" t="s">
        <v>1092</v>
      </c>
      <c r="C316" s="253"/>
      <c r="D316" s="214"/>
      <c r="E316" s="282">
        <f>E317+E319</f>
        <v>937.5</v>
      </c>
    </row>
    <row r="317" spans="1:5" s="283" customFormat="1" ht="30.75">
      <c r="A317" s="225" t="s">
        <v>923</v>
      </c>
      <c r="B317" s="253" t="s">
        <v>1092</v>
      </c>
      <c r="C317" s="253" t="s">
        <v>914</v>
      </c>
      <c r="D317" s="214"/>
      <c r="E317" s="282">
        <f>E318</f>
        <v>0.1</v>
      </c>
    </row>
    <row r="318" spans="1:5" s="283" customFormat="1" ht="15">
      <c r="A318" s="238" t="s">
        <v>203</v>
      </c>
      <c r="B318" s="253" t="s">
        <v>1092</v>
      </c>
      <c r="C318" s="253" t="s">
        <v>914</v>
      </c>
      <c r="D318" s="214" t="s">
        <v>202</v>
      </c>
      <c r="E318" s="282">
        <v>0.1</v>
      </c>
    </row>
    <row r="319" spans="1:5" s="283" customFormat="1" ht="15">
      <c r="A319" s="238" t="s">
        <v>931</v>
      </c>
      <c r="B319" s="253" t="s">
        <v>1092</v>
      </c>
      <c r="C319" s="253" t="s">
        <v>918</v>
      </c>
      <c r="D319" s="214"/>
      <c r="E319" s="282">
        <f>E320</f>
        <v>937.4</v>
      </c>
    </row>
    <row r="320" spans="1:5" s="283" customFormat="1" ht="15">
      <c r="A320" s="238" t="s">
        <v>203</v>
      </c>
      <c r="B320" s="253" t="s">
        <v>1092</v>
      </c>
      <c r="C320" s="253" t="s">
        <v>918</v>
      </c>
      <c r="D320" s="214" t="s">
        <v>202</v>
      </c>
      <c r="E320" s="282">
        <v>937.4</v>
      </c>
    </row>
    <row r="321" spans="1:5" s="283" customFormat="1" ht="124.5">
      <c r="A321" s="225" t="s">
        <v>801</v>
      </c>
      <c r="B321" s="253" t="s">
        <v>800</v>
      </c>
      <c r="C321" s="253"/>
      <c r="D321" s="214"/>
      <c r="E321" s="282">
        <f>E322+E324</f>
        <v>6366.7</v>
      </c>
    </row>
    <row r="322" spans="1:5" s="283" customFormat="1" ht="30.75">
      <c r="A322" s="225" t="s">
        <v>923</v>
      </c>
      <c r="B322" s="253" t="s">
        <v>800</v>
      </c>
      <c r="C322" s="253" t="s">
        <v>914</v>
      </c>
      <c r="D322" s="214"/>
      <c r="E322" s="282">
        <f>E323</f>
        <v>7</v>
      </c>
    </row>
    <row r="323" spans="1:5" s="283" customFormat="1" ht="15">
      <c r="A323" s="238" t="s">
        <v>203</v>
      </c>
      <c r="B323" s="253" t="s">
        <v>800</v>
      </c>
      <c r="C323" s="253" t="s">
        <v>914</v>
      </c>
      <c r="D323" s="214" t="s">
        <v>202</v>
      </c>
      <c r="E323" s="282">
        <v>7</v>
      </c>
    </row>
    <row r="324" spans="1:5" s="283" customFormat="1" ht="15">
      <c r="A324" s="238" t="s">
        <v>931</v>
      </c>
      <c r="B324" s="253" t="s">
        <v>800</v>
      </c>
      <c r="C324" s="253" t="s">
        <v>918</v>
      </c>
      <c r="D324" s="214"/>
      <c r="E324" s="282">
        <f>E325</f>
        <v>6359.7</v>
      </c>
    </row>
    <row r="325" spans="1:5" s="283" customFormat="1" ht="15">
      <c r="A325" s="238" t="s">
        <v>203</v>
      </c>
      <c r="B325" s="253" t="s">
        <v>800</v>
      </c>
      <c r="C325" s="253" t="s">
        <v>918</v>
      </c>
      <c r="D325" s="214" t="s">
        <v>202</v>
      </c>
      <c r="E325" s="282">
        <v>6359.7</v>
      </c>
    </row>
    <row r="326" spans="1:5" s="283" customFormat="1" ht="108.75">
      <c r="A326" s="238" t="s">
        <v>475</v>
      </c>
      <c r="B326" s="253" t="s">
        <v>103</v>
      </c>
      <c r="C326" s="253"/>
      <c r="D326" s="214"/>
      <c r="E326" s="282">
        <f>E329+E327</f>
        <v>131891.3</v>
      </c>
    </row>
    <row r="327" spans="1:5" s="283" customFormat="1" ht="30.75">
      <c r="A327" s="225" t="s">
        <v>923</v>
      </c>
      <c r="B327" s="253" t="s">
        <v>103</v>
      </c>
      <c r="C327" s="253" t="s">
        <v>914</v>
      </c>
      <c r="D327" s="214"/>
      <c r="E327" s="282">
        <f>E328</f>
        <v>1300</v>
      </c>
    </row>
    <row r="328" spans="1:5" s="283" customFormat="1" ht="15">
      <c r="A328" s="238" t="s">
        <v>203</v>
      </c>
      <c r="B328" s="253" t="s">
        <v>103</v>
      </c>
      <c r="C328" s="253" t="s">
        <v>914</v>
      </c>
      <c r="D328" s="214" t="s">
        <v>202</v>
      </c>
      <c r="E328" s="282">
        <v>1300</v>
      </c>
    </row>
    <row r="329" spans="1:5" s="283" customFormat="1" ht="15">
      <c r="A329" s="238" t="s">
        <v>931</v>
      </c>
      <c r="B329" s="253" t="s">
        <v>103</v>
      </c>
      <c r="C329" s="253" t="s">
        <v>918</v>
      </c>
      <c r="D329" s="214"/>
      <c r="E329" s="282">
        <f>E330</f>
        <v>130591.3</v>
      </c>
    </row>
    <row r="330" spans="1:5" s="283" customFormat="1" ht="15">
      <c r="A330" s="238" t="s">
        <v>203</v>
      </c>
      <c r="B330" s="253" t="s">
        <v>103</v>
      </c>
      <c r="C330" s="253" t="s">
        <v>918</v>
      </c>
      <c r="D330" s="214" t="s">
        <v>202</v>
      </c>
      <c r="E330" s="282">
        <v>130591.3</v>
      </c>
    </row>
    <row r="331" spans="1:5" s="283" customFormat="1" ht="171">
      <c r="A331" s="238" t="s">
        <v>1095</v>
      </c>
      <c r="B331" s="253" t="s">
        <v>1094</v>
      </c>
      <c r="C331" s="253"/>
      <c r="D331" s="214"/>
      <c r="E331" s="282">
        <f>E332</f>
        <v>43.8</v>
      </c>
    </row>
    <row r="332" spans="1:5" s="283" customFormat="1" ht="15">
      <c r="A332" s="238" t="s">
        <v>931</v>
      </c>
      <c r="B332" s="253" t="s">
        <v>1094</v>
      </c>
      <c r="C332" s="253" t="s">
        <v>918</v>
      </c>
      <c r="D332" s="214"/>
      <c r="E332" s="282">
        <f>E333</f>
        <v>43.8</v>
      </c>
    </row>
    <row r="333" spans="1:5" s="283" customFormat="1" ht="15">
      <c r="A333" s="238" t="s">
        <v>203</v>
      </c>
      <c r="B333" s="253" t="s">
        <v>1094</v>
      </c>
      <c r="C333" s="253" t="s">
        <v>918</v>
      </c>
      <c r="D333" s="214" t="s">
        <v>202</v>
      </c>
      <c r="E333" s="282">
        <v>43.8</v>
      </c>
    </row>
    <row r="334" spans="1:5" s="283" customFormat="1" ht="124.5">
      <c r="A334" s="238" t="s">
        <v>478</v>
      </c>
      <c r="B334" s="253" t="s">
        <v>106</v>
      </c>
      <c r="C334" s="253"/>
      <c r="D334" s="214"/>
      <c r="E334" s="282">
        <f>E337+E335</f>
        <v>3905.7</v>
      </c>
    </row>
    <row r="335" spans="1:5" s="283" customFormat="1" ht="30.75">
      <c r="A335" s="225" t="s">
        <v>923</v>
      </c>
      <c r="B335" s="253" t="s">
        <v>106</v>
      </c>
      <c r="C335" s="253" t="s">
        <v>914</v>
      </c>
      <c r="D335" s="214"/>
      <c r="E335" s="282">
        <f>E336</f>
        <v>4</v>
      </c>
    </row>
    <row r="336" spans="1:5" s="283" customFormat="1" ht="15">
      <c r="A336" s="238" t="s">
        <v>203</v>
      </c>
      <c r="B336" s="253" t="s">
        <v>106</v>
      </c>
      <c r="C336" s="253" t="s">
        <v>914</v>
      </c>
      <c r="D336" s="214" t="s">
        <v>202</v>
      </c>
      <c r="E336" s="282">
        <v>4</v>
      </c>
    </row>
    <row r="337" spans="1:5" s="283" customFormat="1" ht="15">
      <c r="A337" s="238" t="s">
        <v>931</v>
      </c>
      <c r="B337" s="253" t="s">
        <v>106</v>
      </c>
      <c r="C337" s="253" t="s">
        <v>918</v>
      </c>
      <c r="D337" s="214"/>
      <c r="E337" s="282">
        <f>E338</f>
        <v>3901.7</v>
      </c>
    </row>
    <row r="338" spans="1:5" s="283" customFormat="1" ht="15">
      <c r="A338" s="238" t="s">
        <v>203</v>
      </c>
      <c r="B338" s="253" t="s">
        <v>106</v>
      </c>
      <c r="C338" s="253" t="s">
        <v>918</v>
      </c>
      <c r="D338" s="214" t="s">
        <v>202</v>
      </c>
      <c r="E338" s="282">
        <v>3901.7</v>
      </c>
    </row>
    <row r="339" spans="1:5" s="283" customFormat="1" ht="108.75">
      <c r="A339" s="238" t="s">
        <v>895</v>
      </c>
      <c r="B339" s="253" t="s">
        <v>109</v>
      </c>
      <c r="C339" s="253"/>
      <c r="D339" s="214"/>
      <c r="E339" s="282">
        <f>E342+E340</f>
        <v>27645.7</v>
      </c>
    </row>
    <row r="340" spans="1:5" s="283" customFormat="1" ht="30.75">
      <c r="A340" s="225" t="s">
        <v>923</v>
      </c>
      <c r="B340" s="253" t="s">
        <v>109</v>
      </c>
      <c r="C340" s="253" t="s">
        <v>914</v>
      </c>
      <c r="D340" s="214"/>
      <c r="E340" s="282">
        <f>E341</f>
        <v>400</v>
      </c>
    </row>
    <row r="341" spans="1:5" s="283" customFormat="1" ht="15">
      <c r="A341" s="238" t="s">
        <v>203</v>
      </c>
      <c r="B341" s="253" t="s">
        <v>109</v>
      </c>
      <c r="C341" s="253" t="s">
        <v>914</v>
      </c>
      <c r="D341" s="214" t="s">
        <v>202</v>
      </c>
      <c r="E341" s="282">
        <v>400</v>
      </c>
    </row>
    <row r="342" spans="1:5" s="283" customFormat="1" ht="15">
      <c r="A342" s="238" t="s">
        <v>931</v>
      </c>
      <c r="B342" s="253" t="s">
        <v>109</v>
      </c>
      <c r="C342" s="253" t="s">
        <v>918</v>
      </c>
      <c r="D342" s="214"/>
      <c r="E342" s="282">
        <f>E343</f>
        <v>27245.7</v>
      </c>
    </row>
    <row r="343" spans="1:5" s="283" customFormat="1" ht="15">
      <c r="A343" s="238" t="s">
        <v>203</v>
      </c>
      <c r="B343" s="253" t="s">
        <v>109</v>
      </c>
      <c r="C343" s="253" t="s">
        <v>918</v>
      </c>
      <c r="D343" s="214" t="s">
        <v>202</v>
      </c>
      <c r="E343" s="282">
        <v>27245.7</v>
      </c>
    </row>
    <row r="344" spans="1:5" s="283" customFormat="1" ht="108.75">
      <c r="A344" s="238" t="s">
        <v>476</v>
      </c>
      <c r="B344" s="253" t="s">
        <v>104</v>
      </c>
      <c r="C344" s="253"/>
      <c r="D344" s="214"/>
      <c r="E344" s="282">
        <f>E347+E345</f>
        <v>3659.7</v>
      </c>
    </row>
    <row r="345" spans="1:5" s="283" customFormat="1" ht="30.75">
      <c r="A345" s="225" t="s">
        <v>923</v>
      </c>
      <c r="B345" s="253" t="s">
        <v>104</v>
      </c>
      <c r="C345" s="253" t="s">
        <v>914</v>
      </c>
      <c r="D345" s="214"/>
      <c r="E345" s="282">
        <f>E346</f>
        <v>30.7</v>
      </c>
    </row>
    <row r="346" spans="1:5" s="283" customFormat="1" ht="15">
      <c r="A346" s="238" t="s">
        <v>203</v>
      </c>
      <c r="B346" s="253" t="s">
        <v>104</v>
      </c>
      <c r="C346" s="253" t="s">
        <v>914</v>
      </c>
      <c r="D346" s="214" t="s">
        <v>202</v>
      </c>
      <c r="E346" s="282">
        <v>30.7</v>
      </c>
    </row>
    <row r="347" spans="1:5" s="283" customFormat="1" ht="15">
      <c r="A347" s="238" t="s">
        <v>931</v>
      </c>
      <c r="B347" s="253" t="s">
        <v>104</v>
      </c>
      <c r="C347" s="253" t="s">
        <v>918</v>
      </c>
      <c r="D347" s="214"/>
      <c r="E347" s="282">
        <f>E348</f>
        <v>3629</v>
      </c>
    </row>
    <row r="348" spans="1:5" s="283" customFormat="1" ht="15">
      <c r="A348" s="238" t="s">
        <v>203</v>
      </c>
      <c r="B348" s="253" t="s">
        <v>104</v>
      </c>
      <c r="C348" s="253" t="s">
        <v>918</v>
      </c>
      <c r="D348" s="214" t="s">
        <v>202</v>
      </c>
      <c r="E348" s="282">
        <v>3629</v>
      </c>
    </row>
    <row r="349" spans="1:5" s="283" customFormat="1" ht="124.5">
      <c r="A349" s="238" t="s">
        <v>477</v>
      </c>
      <c r="B349" s="253" t="s">
        <v>105</v>
      </c>
      <c r="C349" s="253"/>
      <c r="D349" s="214"/>
      <c r="E349" s="282">
        <f>E350</f>
        <v>1612.8</v>
      </c>
    </row>
    <row r="350" spans="1:5" s="283" customFormat="1" ht="30.75">
      <c r="A350" s="238" t="s">
        <v>930</v>
      </c>
      <c r="B350" s="253" t="s">
        <v>105</v>
      </c>
      <c r="C350" s="253" t="s">
        <v>912</v>
      </c>
      <c r="D350" s="214"/>
      <c r="E350" s="282">
        <f>E351</f>
        <v>1612.8</v>
      </c>
    </row>
    <row r="351" spans="1:5" s="283" customFormat="1" ht="15">
      <c r="A351" s="238" t="s">
        <v>203</v>
      </c>
      <c r="B351" s="253" t="s">
        <v>105</v>
      </c>
      <c r="C351" s="253" t="s">
        <v>912</v>
      </c>
      <c r="D351" s="214" t="s">
        <v>202</v>
      </c>
      <c r="E351" s="282">
        <v>1612.8</v>
      </c>
    </row>
    <row r="352" spans="1:5" s="283" customFormat="1" ht="108.75">
      <c r="A352" s="238" t="s">
        <v>479</v>
      </c>
      <c r="B352" s="253" t="s">
        <v>107</v>
      </c>
      <c r="C352" s="253"/>
      <c r="D352" s="214"/>
      <c r="E352" s="282">
        <f>E355+E353</f>
        <v>905.5</v>
      </c>
    </row>
    <row r="353" spans="1:5" s="283" customFormat="1" ht="30.75">
      <c r="A353" s="225" t="s">
        <v>923</v>
      </c>
      <c r="B353" s="253" t="s">
        <v>107</v>
      </c>
      <c r="C353" s="253" t="s">
        <v>914</v>
      </c>
      <c r="D353" s="214"/>
      <c r="E353" s="282">
        <f>E354</f>
        <v>16</v>
      </c>
    </row>
    <row r="354" spans="1:5" s="283" customFormat="1" ht="15">
      <c r="A354" s="238" t="s">
        <v>203</v>
      </c>
      <c r="B354" s="253" t="s">
        <v>107</v>
      </c>
      <c r="C354" s="253" t="s">
        <v>914</v>
      </c>
      <c r="D354" s="214" t="s">
        <v>202</v>
      </c>
      <c r="E354" s="282">
        <v>16</v>
      </c>
    </row>
    <row r="355" spans="1:5" s="283" customFormat="1" ht="15">
      <c r="A355" s="238" t="s">
        <v>931</v>
      </c>
      <c r="B355" s="253" t="s">
        <v>107</v>
      </c>
      <c r="C355" s="253" t="s">
        <v>918</v>
      </c>
      <c r="D355" s="214"/>
      <c r="E355" s="282">
        <f>E356</f>
        <v>889.5</v>
      </c>
    </row>
    <row r="356" spans="1:5" s="283" customFormat="1" ht="15">
      <c r="A356" s="238" t="s">
        <v>203</v>
      </c>
      <c r="B356" s="253" t="s">
        <v>107</v>
      </c>
      <c r="C356" s="253" t="s">
        <v>918</v>
      </c>
      <c r="D356" s="214" t="s">
        <v>202</v>
      </c>
      <c r="E356" s="282">
        <v>889.5</v>
      </c>
    </row>
    <row r="357" spans="1:5" s="283" customFormat="1" ht="234">
      <c r="A357" s="238" t="s">
        <v>545</v>
      </c>
      <c r="B357" s="253" t="s">
        <v>110</v>
      </c>
      <c r="C357" s="253"/>
      <c r="D357" s="214"/>
      <c r="E357" s="282">
        <f>E358</f>
        <v>10</v>
      </c>
    </row>
    <row r="358" spans="1:5" s="283" customFormat="1" ht="15">
      <c r="A358" s="238" t="s">
        <v>931</v>
      </c>
      <c r="B358" s="253" t="s">
        <v>110</v>
      </c>
      <c r="C358" s="253" t="s">
        <v>918</v>
      </c>
      <c r="D358" s="214"/>
      <c r="E358" s="282">
        <f>E359</f>
        <v>10</v>
      </c>
    </row>
    <row r="359" spans="1:5" s="283" customFormat="1" ht="15">
      <c r="A359" s="238" t="s">
        <v>203</v>
      </c>
      <c r="B359" s="253" t="s">
        <v>110</v>
      </c>
      <c r="C359" s="253" t="s">
        <v>918</v>
      </c>
      <c r="D359" s="214" t="s">
        <v>202</v>
      </c>
      <c r="E359" s="282">
        <v>10</v>
      </c>
    </row>
    <row r="360" spans="1:5" s="283" customFormat="1" ht="124.5">
      <c r="A360" s="238" t="s">
        <v>480</v>
      </c>
      <c r="B360" s="253" t="s">
        <v>108</v>
      </c>
      <c r="C360" s="253"/>
      <c r="D360" s="214"/>
      <c r="E360" s="282">
        <f>E361</f>
        <v>470</v>
      </c>
    </row>
    <row r="361" spans="1:5" s="283" customFormat="1" ht="15">
      <c r="A361" s="238" t="s">
        <v>931</v>
      </c>
      <c r="B361" s="253" t="s">
        <v>108</v>
      </c>
      <c r="C361" s="253" t="s">
        <v>918</v>
      </c>
      <c r="D361" s="214"/>
      <c r="E361" s="282">
        <f>E362</f>
        <v>470</v>
      </c>
    </row>
    <row r="362" spans="1:5" s="283" customFormat="1" ht="15">
      <c r="A362" s="238" t="s">
        <v>203</v>
      </c>
      <c r="B362" s="253" t="s">
        <v>108</v>
      </c>
      <c r="C362" s="253" t="s">
        <v>918</v>
      </c>
      <c r="D362" s="214" t="s">
        <v>202</v>
      </c>
      <c r="E362" s="282">
        <v>470</v>
      </c>
    </row>
    <row r="363" spans="1:5" s="283" customFormat="1" ht="108.75">
      <c r="A363" s="225" t="s">
        <v>481</v>
      </c>
      <c r="B363" s="253" t="s">
        <v>111</v>
      </c>
      <c r="C363" s="253"/>
      <c r="D363" s="214"/>
      <c r="E363" s="282">
        <f>E364</f>
        <v>15663.5</v>
      </c>
    </row>
    <row r="364" spans="1:5" s="283" customFormat="1" ht="15">
      <c r="A364" s="238" t="s">
        <v>931</v>
      </c>
      <c r="B364" s="253" t="s">
        <v>111</v>
      </c>
      <c r="C364" s="253" t="s">
        <v>918</v>
      </c>
      <c r="D364" s="214"/>
      <c r="E364" s="282">
        <f>E365</f>
        <v>15663.5</v>
      </c>
    </row>
    <row r="365" spans="1:5" s="283" customFormat="1" ht="15">
      <c r="A365" s="238" t="s">
        <v>182</v>
      </c>
      <c r="B365" s="253" t="s">
        <v>111</v>
      </c>
      <c r="C365" s="253" t="s">
        <v>918</v>
      </c>
      <c r="D365" s="214" t="s">
        <v>183</v>
      </c>
      <c r="E365" s="282">
        <v>15663.5</v>
      </c>
    </row>
    <row r="366" spans="1:5" s="283" customFormat="1" ht="124.5">
      <c r="A366" s="225" t="s">
        <v>482</v>
      </c>
      <c r="B366" s="253" t="s">
        <v>112</v>
      </c>
      <c r="C366" s="253"/>
      <c r="D366" s="214"/>
      <c r="E366" s="282">
        <f>E367</f>
        <v>2185.5</v>
      </c>
    </row>
    <row r="367" spans="1:5" s="283" customFormat="1" ht="30.75">
      <c r="A367" s="225" t="s">
        <v>923</v>
      </c>
      <c r="B367" s="253" t="s">
        <v>112</v>
      </c>
      <c r="C367" s="253" t="s">
        <v>914</v>
      </c>
      <c r="D367" s="214"/>
      <c r="E367" s="282">
        <f>E368</f>
        <v>2185.5</v>
      </c>
    </row>
    <row r="368" spans="1:5" s="283" customFormat="1" ht="14.25" customHeight="1">
      <c r="A368" s="238" t="s">
        <v>203</v>
      </c>
      <c r="B368" s="253" t="s">
        <v>112</v>
      </c>
      <c r="C368" s="253" t="s">
        <v>914</v>
      </c>
      <c r="D368" s="214" t="s">
        <v>202</v>
      </c>
      <c r="E368" s="282">
        <v>2185.5</v>
      </c>
    </row>
    <row r="369" spans="1:5" s="283" customFormat="1" ht="124.5">
      <c r="A369" s="225" t="s">
        <v>870</v>
      </c>
      <c r="B369" s="253" t="s">
        <v>799</v>
      </c>
      <c r="C369" s="253"/>
      <c r="D369" s="214"/>
      <c r="E369" s="282">
        <f>E370+E372</f>
        <v>40450.7</v>
      </c>
    </row>
    <row r="370" spans="1:5" s="283" customFormat="1" ht="30.75">
      <c r="A370" s="225" t="s">
        <v>923</v>
      </c>
      <c r="B370" s="253" t="s">
        <v>799</v>
      </c>
      <c r="C370" s="253" t="s">
        <v>914</v>
      </c>
      <c r="D370" s="214"/>
      <c r="E370" s="282">
        <f>E371</f>
        <v>406.5</v>
      </c>
    </row>
    <row r="371" spans="1:5" s="283" customFormat="1" ht="15">
      <c r="A371" s="238" t="s">
        <v>203</v>
      </c>
      <c r="B371" s="253" t="s">
        <v>799</v>
      </c>
      <c r="C371" s="253" t="s">
        <v>914</v>
      </c>
      <c r="D371" s="214" t="s">
        <v>202</v>
      </c>
      <c r="E371" s="282">
        <v>406.5</v>
      </c>
    </row>
    <row r="372" spans="1:5" s="283" customFormat="1" ht="15">
      <c r="A372" s="238" t="s">
        <v>931</v>
      </c>
      <c r="B372" s="253" t="s">
        <v>799</v>
      </c>
      <c r="C372" s="253" t="s">
        <v>918</v>
      </c>
      <c r="D372" s="214"/>
      <c r="E372" s="282">
        <f>E373</f>
        <v>40044.2</v>
      </c>
    </row>
    <row r="373" spans="1:5" s="283" customFormat="1" ht="15">
      <c r="A373" s="238" t="s">
        <v>203</v>
      </c>
      <c r="B373" s="253" t="s">
        <v>799</v>
      </c>
      <c r="C373" s="253" t="s">
        <v>918</v>
      </c>
      <c r="D373" s="214" t="s">
        <v>202</v>
      </c>
      <c r="E373" s="282">
        <v>40044.2</v>
      </c>
    </row>
    <row r="374" spans="1:5" s="283" customFormat="1" ht="124.5">
      <c r="A374" s="225" t="s">
        <v>802</v>
      </c>
      <c r="B374" s="253" t="s">
        <v>798</v>
      </c>
      <c r="C374" s="253"/>
      <c r="D374" s="214"/>
      <c r="E374" s="282">
        <f>E375+E377</f>
        <v>63779.2</v>
      </c>
    </row>
    <row r="375" spans="1:5" s="283" customFormat="1" ht="30.75">
      <c r="A375" s="225" t="s">
        <v>923</v>
      </c>
      <c r="B375" s="253" t="s">
        <v>798</v>
      </c>
      <c r="C375" s="253" t="s">
        <v>914</v>
      </c>
      <c r="D375" s="214"/>
      <c r="E375" s="282">
        <f>E376</f>
        <v>804</v>
      </c>
    </row>
    <row r="376" spans="1:5" s="283" customFormat="1" ht="15">
      <c r="A376" s="238" t="s">
        <v>203</v>
      </c>
      <c r="B376" s="253" t="s">
        <v>798</v>
      </c>
      <c r="C376" s="253" t="s">
        <v>914</v>
      </c>
      <c r="D376" s="214" t="s">
        <v>202</v>
      </c>
      <c r="E376" s="282">
        <v>804</v>
      </c>
    </row>
    <row r="377" spans="1:5" s="283" customFormat="1" ht="15">
      <c r="A377" s="238" t="s">
        <v>931</v>
      </c>
      <c r="B377" s="253" t="s">
        <v>798</v>
      </c>
      <c r="C377" s="253" t="s">
        <v>918</v>
      </c>
      <c r="D377" s="214"/>
      <c r="E377" s="282">
        <f>E378</f>
        <v>62975.2</v>
      </c>
    </row>
    <row r="378" spans="1:5" s="283" customFormat="1" ht="15">
      <c r="A378" s="238" t="s">
        <v>203</v>
      </c>
      <c r="B378" s="253" t="s">
        <v>798</v>
      </c>
      <c r="C378" s="253" t="s">
        <v>918</v>
      </c>
      <c r="D378" s="214" t="s">
        <v>202</v>
      </c>
      <c r="E378" s="282">
        <v>62975.2</v>
      </c>
    </row>
    <row r="379" spans="1:5" s="283" customFormat="1" ht="124.5">
      <c r="A379" s="238" t="s">
        <v>1098</v>
      </c>
      <c r="B379" s="253" t="s">
        <v>1096</v>
      </c>
      <c r="C379" s="253"/>
      <c r="D379" s="214"/>
      <c r="E379" s="282">
        <f>E380</f>
        <v>43</v>
      </c>
    </row>
    <row r="380" spans="1:5" s="283" customFormat="1" ht="15">
      <c r="A380" s="238" t="s">
        <v>931</v>
      </c>
      <c r="B380" s="253" t="s">
        <v>1096</v>
      </c>
      <c r="C380" s="253" t="s">
        <v>918</v>
      </c>
      <c r="D380" s="214"/>
      <c r="E380" s="282">
        <f>E381</f>
        <v>43</v>
      </c>
    </row>
    <row r="381" spans="1:5" s="283" customFormat="1" ht="15">
      <c r="A381" s="238" t="s">
        <v>203</v>
      </c>
      <c r="B381" s="253" t="s">
        <v>1096</v>
      </c>
      <c r="C381" s="253" t="s">
        <v>918</v>
      </c>
      <c r="D381" s="214" t="s">
        <v>202</v>
      </c>
      <c r="E381" s="282">
        <v>43</v>
      </c>
    </row>
    <row r="382" spans="1:5" s="283" customFormat="1" ht="140.25">
      <c r="A382" s="269" t="s">
        <v>1099</v>
      </c>
      <c r="B382" s="253" t="s">
        <v>1097</v>
      </c>
      <c r="C382" s="253"/>
      <c r="D382" s="214"/>
      <c r="E382" s="282">
        <f>E383+E385</f>
        <v>2016.7</v>
      </c>
    </row>
    <row r="383" spans="1:5" s="283" customFormat="1" ht="30.75">
      <c r="A383" s="225" t="s">
        <v>923</v>
      </c>
      <c r="B383" s="253" t="s">
        <v>1097</v>
      </c>
      <c r="C383" s="253" t="s">
        <v>914</v>
      </c>
      <c r="D383" s="214"/>
      <c r="E383" s="282">
        <f>E384</f>
        <v>70</v>
      </c>
    </row>
    <row r="384" spans="1:5" s="283" customFormat="1" ht="15">
      <c r="A384" s="238" t="s">
        <v>203</v>
      </c>
      <c r="B384" s="253" t="s">
        <v>1097</v>
      </c>
      <c r="C384" s="253" t="s">
        <v>914</v>
      </c>
      <c r="D384" s="214" t="s">
        <v>202</v>
      </c>
      <c r="E384" s="282">
        <v>70</v>
      </c>
    </row>
    <row r="385" spans="1:5" s="283" customFormat="1" ht="15">
      <c r="A385" s="238" t="s">
        <v>931</v>
      </c>
      <c r="B385" s="253" t="s">
        <v>1097</v>
      </c>
      <c r="C385" s="253" t="s">
        <v>918</v>
      </c>
      <c r="D385" s="214"/>
      <c r="E385" s="282">
        <f>E386</f>
        <v>1946.7</v>
      </c>
    </row>
    <row r="386" spans="1:5" s="283" customFormat="1" ht="15">
      <c r="A386" s="238" t="s">
        <v>203</v>
      </c>
      <c r="B386" s="253" t="s">
        <v>1097</v>
      </c>
      <c r="C386" s="253" t="s">
        <v>918</v>
      </c>
      <c r="D386" s="214" t="s">
        <v>202</v>
      </c>
      <c r="E386" s="282">
        <v>1946.7</v>
      </c>
    </row>
    <row r="387" spans="1:5" s="283" customFormat="1" ht="140.25">
      <c r="A387" s="238" t="s">
        <v>962</v>
      </c>
      <c r="B387" s="253" t="s">
        <v>960</v>
      </c>
      <c r="C387" s="253"/>
      <c r="D387" s="214"/>
      <c r="E387" s="282">
        <f>E388</f>
        <v>25307</v>
      </c>
    </row>
    <row r="388" spans="1:5" s="283" customFormat="1" ht="46.5">
      <c r="A388" s="254" t="s">
        <v>136</v>
      </c>
      <c r="B388" s="253" t="s">
        <v>960</v>
      </c>
      <c r="C388" s="253" t="s">
        <v>93</v>
      </c>
      <c r="D388" s="214"/>
      <c r="E388" s="282">
        <f>E389</f>
        <v>25307</v>
      </c>
    </row>
    <row r="389" spans="1:5" s="283" customFormat="1" ht="15">
      <c r="A389" s="238" t="s">
        <v>135</v>
      </c>
      <c r="B389" s="253" t="s">
        <v>960</v>
      </c>
      <c r="C389" s="253" t="s">
        <v>93</v>
      </c>
      <c r="D389" s="214" t="s">
        <v>102</v>
      </c>
      <c r="E389" s="282">
        <v>25307</v>
      </c>
    </row>
    <row r="390" spans="1:5" s="283" customFormat="1" ht="156">
      <c r="A390" s="238" t="s">
        <v>963</v>
      </c>
      <c r="B390" s="253" t="s">
        <v>961</v>
      </c>
      <c r="C390" s="253"/>
      <c r="D390" s="214"/>
      <c r="E390" s="282">
        <f>E391</f>
        <v>466.6</v>
      </c>
    </row>
    <row r="391" spans="1:5" s="283" customFormat="1" ht="46.5">
      <c r="A391" s="254" t="s">
        <v>136</v>
      </c>
      <c r="B391" s="253" t="s">
        <v>961</v>
      </c>
      <c r="C391" s="253" t="s">
        <v>93</v>
      </c>
      <c r="D391" s="214"/>
      <c r="E391" s="282">
        <f>E392</f>
        <v>466.6</v>
      </c>
    </row>
    <row r="392" spans="1:5" s="283" customFormat="1" ht="15">
      <c r="A392" s="238" t="s">
        <v>135</v>
      </c>
      <c r="B392" s="253" t="s">
        <v>961</v>
      </c>
      <c r="C392" s="253" t="s">
        <v>93</v>
      </c>
      <c r="D392" s="214" t="s">
        <v>102</v>
      </c>
      <c r="E392" s="282">
        <v>466.6</v>
      </c>
    </row>
    <row r="393" spans="1:5" s="283" customFormat="1" ht="156">
      <c r="A393" s="238" t="s">
        <v>1101</v>
      </c>
      <c r="B393" s="253" t="s">
        <v>1100</v>
      </c>
      <c r="C393" s="253"/>
      <c r="D393" s="214"/>
      <c r="E393" s="282">
        <f>E394</f>
        <v>1328.4</v>
      </c>
    </row>
    <row r="394" spans="1:5" s="283" customFormat="1" ht="46.5">
      <c r="A394" s="254" t="s">
        <v>136</v>
      </c>
      <c r="B394" s="253" t="s">
        <v>1100</v>
      </c>
      <c r="C394" s="253" t="s">
        <v>93</v>
      </c>
      <c r="D394" s="214"/>
      <c r="E394" s="282">
        <f>E395</f>
        <v>1328.4</v>
      </c>
    </row>
    <row r="395" spans="1:5" s="283" customFormat="1" ht="15">
      <c r="A395" s="238" t="s">
        <v>135</v>
      </c>
      <c r="B395" s="253" t="s">
        <v>1100</v>
      </c>
      <c r="C395" s="253" t="s">
        <v>93</v>
      </c>
      <c r="D395" s="214" t="s">
        <v>102</v>
      </c>
      <c r="E395" s="282">
        <v>1328.4</v>
      </c>
    </row>
    <row r="396" spans="1:5" s="283" customFormat="1" ht="93">
      <c r="A396" s="279" t="s">
        <v>485</v>
      </c>
      <c r="B396" s="277" t="s">
        <v>36</v>
      </c>
      <c r="C396" s="277"/>
      <c r="D396" s="203"/>
      <c r="E396" s="205">
        <f>E400+E397</f>
        <v>96859.7</v>
      </c>
    </row>
    <row r="397" spans="1:5" s="283" customFormat="1" ht="108.75">
      <c r="A397" s="262" t="s">
        <v>979</v>
      </c>
      <c r="B397" s="253" t="s">
        <v>980</v>
      </c>
      <c r="C397" s="253"/>
      <c r="D397" s="214"/>
      <c r="E397" s="282">
        <f>E398</f>
        <v>288.7</v>
      </c>
    </row>
    <row r="398" spans="1:5" s="283" customFormat="1" ht="15">
      <c r="A398" s="225" t="s">
        <v>926</v>
      </c>
      <c r="B398" s="253" t="s">
        <v>980</v>
      </c>
      <c r="C398" s="253" t="s">
        <v>917</v>
      </c>
      <c r="D398" s="214"/>
      <c r="E398" s="282">
        <f>E399</f>
        <v>288.7</v>
      </c>
    </row>
    <row r="399" spans="1:5" s="283" customFormat="1" ht="15">
      <c r="A399" s="238" t="s">
        <v>115</v>
      </c>
      <c r="B399" s="253" t="s">
        <v>980</v>
      </c>
      <c r="C399" s="253" t="s">
        <v>917</v>
      </c>
      <c r="D399" s="214" t="s">
        <v>114</v>
      </c>
      <c r="E399" s="282">
        <v>288.7</v>
      </c>
    </row>
    <row r="400" spans="1:5" s="280" customFormat="1" ht="93">
      <c r="A400" s="238" t="s">
        <v>486</v>
      </c>
      <c r="B400" s="253" t="s">
        <v>116</v>
      </c>
      <c r="C400" s="253"/>
      <c r="D400" s="214"/>
      <c r="E400" s="282">
        <f>E401+E403+E407+E405</f>
        <v>96571</v>
      </c>
    </row>
    <row r="401" spans="1:5" s="280" customFormat="1" ht="15">
      <c r="A401" s="238" t="s">
        <v>922</v>
      </c>
      <c r="B401" s="253" t="s">
        <v>116</v>
      </c>
      <c r="C401" s="253" t="s">
        <v>5</v>
      </c>
      <c r="D401" s="214"/>
      <c r="E401" s="282">
        <f>E402</f>
        <v>21608.2</v>
      </c>
    </row>
    <row r="402" spans="1:5" s="280" customFormat="1" ht="15">
      <c r="A402" s="238" t="s">
        <v>115</v>
      </c>
      <c r="B402" s="253" t="s">
        <v>116</v>
      </c>
      <c r="C402" s="253" t="s">
        <v>5</v>
      </c>
      <c r="D402" s="214" t="s">
        <v>114</v>
      </c>
      <c r="E402" s="282">
        <v>21608.2</v>
      </c>
    </row>
    <row r="403" spans="1:5" s="280" customFormat="1" ht="30.75">
      <c r="A403" s="238" t="s">
        <v>923</v>
      </c>
      <c r="B403" s="253" t="s">
        <v>116</v>
      </c>
      <c r="C403" s="253" t="s">
        <v>914</v>
      </c>
      <c r="D403" s="214"/>
      <c r="E403" s="282">
        <f>E404</f>
        <v>6832.7</v>
      </c>
    </row>
    <row r="404" spans="1:5" s="280" customFormat="1" ht="15">
      <c r="A404" s="238" t="s">
        <v>115</v>
      </c>
      <c r="B404" s="253" t="s">
        <v>116</v>
      </c>
      <c r="C404" s="253" t="s">
        <v>914</v>
      </c>
      <c r="D404" s="214" t="s">
        <v>114</v>
      </c>
      <c r="E404" s="282">
        <v>6832.7</v>
      </c>
    </row>
    <row r="405" spans="1:5" s="280" customFormat="1" ht="12" customHeight="1">
      <c r="A405" s="238" t="s">
        <v>926</v>
      </c>
      <c r="B405" s="253" t="s">
        <v>116</v>
      </c>
      <c r="C405" s="253" t="s">
        <v>917</v>
      </c>
      <c r="D405" s="214"/>
      <c r="E405" s="282">
        <f>E406</f>
        <v>68050.1</v>
      </c>
    </row>
    <row r="406" spans="1:5" s="280" customFormat="1" ht="15">
      <c r="A406" s="238" t="s">
        <v>115</v>
      </c>
      <c r="B406" s="253" t="s">
        <v>116</v>
      </c>
      <c r="C406" s="253" t="s">
        <v>917</v>
      </c>
      <c r="D406" s="214" t="s">
        <v>114</v>
      </c>
      <c r="E406" s="282">
        <v>68050.1</v>
      </c>
    </row>
    <row r="407" spans="1:5" s="280" customFormat="1" ht="15">
      <c r="A407" s="225" t="s">
        <v>927</v>
      </c>
      <c r="B407" s="253" t="s">
        <v>116</v>
      </c>
      <c r="C407" s="253" t="s">
        <v>916</v>
      </c>
      <c r="D407" s="214"/>
      <c r="E407" s="282">
        <f>E408</f>
        <v>80</v>
      </c>
    </row>
    <row r="408" spans="1:5" s="280" customFormat="1" ht="15">
      <c r="A408" s="238" t="s">
        <v>115</v>
      </c>
      <c r="B408" s="253" t="s">
        <v>116</v>
      </c>
      <c r="C408" s="253" t="s">
        <v>916</v>
      </c>
      <c r="D408" s="214" t="s">
        <v>114</v>
      </c>
      <c r="E408" s="282">
        <v>80</v>
      </c>
    </row>
    <row r="409" spans="1:5" s="283" customFormat="1" ht="93">
      <c r="A409" s="279" t="s">
        <v>487</v>
      </c>
      <c r="B409" s="277" t="s">
        <v>37</v>
      </c>
      <c r="C409" s="277"/>
      <c r="D409" s="203"/>
      <c r="E409" s="205">
        <f>E427+E430+E433+E439+E442+E445+E436+E410+E413+E424+E421+E448+E453+E418</f>
        <v>150633.4</v>
      </c>
    </row>
    <row r="410" spans="1:5" s="280" customFormat="1" ht="124.5">
      <c r="A410" s="225" t="s">
        <v>492</v>
      </c>
      <c r="B410" s="253" t="s">
        <v>141</v>
      </c>
      <c r="C410" s="253"/>
      <c r="D410" s="214"/>
      <c r="E410" s="282">
        <f>E411</f>
        <v>256.2</v>
      </c>
    </row>
    <row r="411" spans="1:5" s="280" customFormat="1" ht="30.75">
      <c r="A411" s="238" t="s">
        <v>923</v>
      </c>
      <c r="B411" s="253" t="s">
        <v>141</v>
      </c>
      <c r="C411" s="253" t="s">
        <v>914</v>
      </c>
      <c r="D411" s="214"/>
      <c r="E411" s="282">
        <f>E412</f>
        <v>256.2</v>
      </c>
    </row>
    <row r="412" spans="1:5" s="280" customFormat="1" ht="15">
      <c r="A412" s="238" t="s">
        <v>203</v>
      </c>
      <c r="B412" s="253" t="s">
        <v>141</v>
      </c>
      <c r="C412" s="253" t="s">
        <v>914</v>
      </c>
      <c r="D412" s="214" t="s">
        <v>202</v>
      </c>
      <c r="E412" s="282">
        <v>256.2</v>
      </c>
    </row>
    <row r="413" spans="1:5" s="280" customFormat="1" ht="108.75">
      <c r="A413" s="225" t="s">
        <v>493</v>
      </c>
      <c r="B413" s="253" t="s">
        <v>142</v>
      </c>
      <c r="C413" s="253"/>
      <c r="D413" s="214"/>
      <c r="E413" s="282">
        <f>E414+E416</f>
        <v>1156</v>
      </c>
    </row>
    <row r="414" spans="1:5" s="280" customFormat="1" ht="30.75">
      <c r="A414" s="238" t="s">
        <v>923</v>
      </c>
      <c r="B414" s="253" t="s">
        <v>142</v>
      </c>
      <c r="C414" s="253" t="s">
        <v>914</v>
      </c>
      <c r="D414" s="214"/>
      <c r="E414" s="282">
        <f>E415</f>
        <v>1146</v>
      </c>
    </row>
    <row r="415" spans="1:5" s="280" customFormat="1" ht="15">
      <c r="A415" s="238" t="s">
        <v>203</v>
      </c>
      <c r="B415" s="253" t="s">
        <v>142</v>
      </c>
      <c r="C415" s="253" t="s">
        <v>914</v>
      </c>
      <c r="D415" s="214" t="s">
        <v>202</v>
      </c>
      <c r="E415" s="282">
        <v>1146</v>
      </c>
    </row>
    <row r="416" spans="1:5" s="280" customFormat="1" ht="15">
      <c r="A416" s="244" t="s">
        <v>926</v>
      </c>
      <c r="B416" s="253" t="s">
        <v>142</v>
      </c>
      <c r="C416" s="253" t="s">
        <v>917</v>
      </c>
      <c r="D416" s="214"/>
      <c r="E416" s="282">
        <f>E417</f>
        <v>10</v>
      </c>
    </row>
    <row r="417" spans="1:5" s="280" customFormat="1" ht="15">
      <c r="A417" s="238" t="s">
        <v>115</v>
      </c>
      <c r="B417" s="253" t="s">
        <v>142</v>
      </c>
      <c r="C417" s="253" t="s">
        <v>917</v>
      </c>
      <c r="D417" s="214" t="s">
        <v>114</v>
      </c>
      <c r="E417" s="282">
        <v>10</v>
      </c>
    </row>
    <row r="418" spans="1:5" s="280" customFormat="1" ht="124.5">
      <c r="A418" s="238" t="s">
        <v>1103</v>
      </c>
      <c r="B418" s="253" t="s">
        <v>1102</v>
      </c>
      <c r="C418" s="253"/>
      <c r="D418" s="214"/>
      <c r="E418" s="282">
        <f>E419</f>
        <v>7595</v>
      </c>
    </row>
    <row r="419" spans="1:5" s="280" customFormat="1" ht="15">
      <c r="A419" s="238" t="s">
        <v>931</v>
      </c>
      <c r="B419" s="253" t="s">
        <v>1102</v>
      </c>
      <c r="C419" s="253" t="s">
        <v>918</v>
      </c>
      <c r="D419" s="214"/>
      <c r="E419" s="282">
        <f>E420</f>
        <v>7595</v>
      </c>
    </row>
    <row r="420" spans="1:5" s="280" customFormat="1" ht="15">
      <c r="A420" s="238" t="s">
        <v>182</v>
      </c>
      <c r="B420" s="253" t="s">
        <v>1102</v>
      </c>
      <c r="C420" s="253" t="s">
        <v>918</v>
      </c>
      <c r="D420" s="214" t="s">
        <v>183</v>
      </c>
      <c r="E420" s="282">
        <v>7595</v>
      </c>
    </row>
    <row r="421" spans="1:5" s="280" customFormat="1" ht="108.75">
      <c r="A421" s="238" t="s">
        <v>756</v>
      </c>
      <c r="B421" s="253" t="s">
        <v>755</v>
      </c>
      <c r="C421" s="253"/>
      <c r="D421" s="214"/>
      <c r="E421" s="282">
        <f>E422</f>
        <v>975.4</v>
      </c>
    </row>
    <row r="422" spans="1:5" s="280" customFormat="1" ht="15">
      <c r="A422" s="238" t="s">
        <v>931</v>
      </c>
      <c r="B422" s="253" t="s">
        <v>755</v>
      </c>
      <c r="C422" s="253" t="s">
        <v>918</v>
      </c>
      <c r="D422" s="214"/>
      <c r="E422" s="282">
        <f>E423</f>
        <v>975.4</v>
      </c>
    </row>
    <row r="423" spans="1:5" s="280" customFormat="1" ht="15">
      <c r="A423" s="238" t="s">
        <v>182</v>
      </c>
      <c r="B423" s="253" t="s">
        <v>755</v>
      </c>
      <c r="C423" s="253" t="s">
        <v>918</v>
      </c>
      <c r="D423" s="214" t="s">
        <v>183</v>
      </c>
      <c r="E423" s="282">
        <v>975.4</v>
      </c>
    </row>
    <row r="424" spans="1:5" s="280" customFormat="1" ht="140.25">
      <c r="A424" s="238" t="s">
        <v>856</v>
      </c>
      <c r="B424" s="253" t="s">
        <v>739</v>
      </c>
      <c r="C424" s="253"/>
      <c r="D424" s="214"/>
      <c r="E424" s="282">
        <f>E425</f>
        <v>20949.7</v>
      </c>
    </row>
    <row r="425" spans="1:5" s="280" customFormat="1" ht="15">
      <c r="A425" s="238" t="s">
        <v>931</v>
      </c>
      <c r="B425" s="253" t="s">
        <v>739</v>
      </c>
      <c r="C425" s="253" t="s">
        <v>918</v>
      </c>
      <c r="D425" s="214"/>
      <c r="E425" s="282">
        <f>E426</f>
        <v>20949.7</v>
      </c>
    </row>
    <row r="426" spans="1:5" s="280" customFormat="1" ht="15">
      <c r="A426" s="238" t="s">
        <v>203</v>
      </c>
      <c r="B426" s="253" t="s">
        <v>739</v>
      </c>
      <c r="C426" s="253" t="s">
        <v>918</v>
      </c>
      <c r="D426" s="214" t="s">
        <v>202</v>
      </c>
      <c r="E426" s="282">
        <v>20949.7</v>
      </c>
    </row>
    <row r="427" spans="1:5" s="280" customFormat="1" ht="124.5">
      <c r="A427" s="238" t="s">
        <v>488</v>
      </c>
      <c r="B427" s="253" t="s">
        <v>249</v>
      </c>
      <c r="C427" s="253"/>
      <c r="D427" s="214"/>
      <c r="E427" s="282">
        <f>E428</f>
        <v>5953</v>
      </c>
    </row>
    <row r="428" spans="1:5" s="280" customFormat="1" ht="15">
      <c r="A428" s="238" t="s">
        <v>931</v>
      </c>
      <c r="B428" s="253" t="s">
        <v>249</v>
      </c>
      <c r="C428" s="253" t="s">
        <v>918</v>
      </c>
      <c r="D428" s="214"/>
      <c r="E428" s="282">
        <f>E429</f>
        <v>5953</v>
      </c>
    </row>
    <row r="429" spans="1:5" s="280" customFormat="1" ht="15">
      <c r="A429" s="238" t="s">
        <v>203</v>
      </c>
      <c r="B429" s="253" t="s">
        <v>249</v>
      </c>
      <c r="C429" s="253" t="s">
        <v>918</v>
      </c>
      <c r="D429" s="214" t="s">
        <v>202</v>
      </c>
      <c r="E429" s="282">
        <v>5953</v>
      </c>
    </row>
    <row r="430" spans="1:5" s="280" customFormat="1" ht="108.75">
      <c r="A430" s="238" t="s">
        <v>489</v>
      </c>
      <c r="B430" s="253" t="s">
        <v>250</v>
      </c>
      <c r="C430" s="253"/>
      <c r="D430" s="214"/>
      <c r="E430" s="282">
        <f>E431</f>
        <v>18547.9</v>
      </c>
    </row>
    <row r="431" spans="1:5" s="280" customFormat="1" ht="15">
      <c r="A431" s="238" t="s">
        <v>931</v>
      </c>
      <c r="B431" s="253" t="s">
        <v>250</v>
      </c>
      <c r="C431" s="253" t="s">
        <v>918</v>
      </c>
      <c r="D431" s="214"/>
      <c r="E431" s="282">
        <f>E432</f>
        <v>18547.9</v>
      </c>
    </row>
    <row r="432" spans="1:5" s="280" customFormat="1" ht="15">
      <c r="A432" s="238" t="s">
        <v>182</v>
      </c>
      <c r="B432" s="253" t="s">
        <v>250</v>
      </c>
      <c r="C432" s="253" t="s">
        <v>918</v>
      </c>
      <c r="D432" s="214" t="s">
        <v>183</v>
      </c>
      <c r="E432" s="282">
        <v>18547.9</v>
      </c>
    </row>
    <row r="433" spans="1:5" s="280" customFormat="1" ht="108.75">
      <c r="A433" s="225" t="s">
        <v>1200</v>
      </c>
      <c r="B433" s="253" t="s">
        <v>251</v>
      </c>
      <c r="C433" s="253"/>
      <c r="D433" s="214"/>
      <c r="E433" s="282">
        <f>E434</f>
        <v>29972.7</v>
      </c>
    </row>
    <row r="434" spans="1:5" s="280" customFormat="1" ht="15">
      <c r="A434" s="238" t="s">
        <v>931</v>
      </c>
      <c r="B434" s="253" t="s">
        <v>251</v>
      </c>
      <c r="C434" s="253" t="s">
        <v>918</v>
      </c>
      <c r="D434" s="214"/>
      <c r="E434" s="282">
        <f>E435</f>
        <v>29972.7</v>
      </c>
    </row>
    <row r="435" spans="1:5" s="280" customFormat="1" ht="15">
      <c r="A435" s="238" t="s">
        <v>182</v>
      </c>
      <c r="B435" s="253" t="s">
        <v>251</v>
      </c>
      <c r="C435" s="253" t="s">
        <v>918</v>
      </c>
      <c r="D435" s="214" t="s">
        <v>183</v>
      </c>
      <c r="E435" s="282">
        <v>29972.7</v>
      </c>
    </row>
    <row r="436" spans="1:5" s="280" customFormat="1" ht="186.75">
      <c r="A436" s="225" t="s">
        <v>140</v>
      </c>
      <c r="B436" s="253" t="s">
        <v>255</v>
      </c>
      <c r="C436" s="253"/>
      <c r="D436" s="214"/>
      <c r="E436" s="282">
        <f>E437</f>
        <v>1111</v>
      </c>
    </row>
    <row r="437" spans="1:5" s="280" customFormat="1" ht="15">
      <c r="A437" s="238" t="s">
        <v>931</v>
      </c>
      <c r="B437" s="253" t="s">
        <v>255</v>
      </c>
      <c r="C437" s="253" t="s">
        <v>918</v>
      </c>
      <c r="D437" s="214"/>
      <c r="E437" s="282">
        <f>E438</f>
        <v>1111</v>
      </c>
    </row>
    <row r="438" spans="1:5" s="280" customFormat="1" ht="15">
      <c r="A438" s="238" t="s">
        <v>203</v>
      </c>
      <c r="B438" s="253" t="s">
        <v>255</v>
      </c>
      <c r="C438" s="253" t="s">
        <v>918</v>
      </c>
      <c r="D438" s="214" t="s">
        <v>202</v>
      </c>
      <c r="E438" s="282">
        <v>1111</v>
      </c>
    </row>
    <row r="439" spans="1:5" s="280" customFormat="1" ht="156">
      <c r="A439" s="225" t="s">
        <v>490</v>
      </c>
      <c r="B439" s="253" t="s">
        <v>252</v>
      </c>
      <c r="C439" s="253"/>
      <c r="D439" s="214"/>
      <c r="E439" s="282">
        <f>E440</f>
        <v>100</v>
      </c>
    </row>
    <row r="440" spans="1:5" s="280" customFormat="1" ht="30.75">
      <c r="A440" s="238" t="s">
        <v>923</v>
      </c>
      <c r="B440" s="253" t="s">
        <v>252</v>
      </c>
      <c r="C440" s="253" t="s">
        <v>914</v>
      </c>
      <c r="D440" s="214"/>
      <c r="E440" s="282">
        <f>E441</f>
        <v>100</v>
      </c>
    </row>
    <row r="441" spans="1:5" s="280" customFormat="1" ht="15">
      <c r="A441" s="238" t="s">
        <v>203</v>
      </c>
      <c r="B441" s="253" t="s">
        <v>252</v>
      </c>
      <c r="C441" s="253" t="s">
        <v>914</v>
      </c>
      <c r="D441" s="214" t="s">
        <v>202</v>
      </c>
      <c r="E441" s="282">
        <v>100</v>
      </c>
    </row>
    <row r="442" spans="1:5" s="280" customFormat="1" ht="156">
      <c r="A442" s="225" t="s">
        <v>491</v>
      </c>
      <c r="B442" s="253" t="s">
        <v>253</v>
      </c>
      <c r="C442" s="253"/>
      <c r="D442" s="214"/>
      <c r="E442" s="282">
        <f>E443</f>
        <v>402</v>
      </c>
    </row>
    <row r="443" spans="1:5" s="280" customFormat="1" ht="26.25" customHeight="1">
      <c r="A443" s="238" t="s">
        <v>930</v>
      </c>
      <c r="B443" s="253" t="s">
        <v>253</v>
      </c>
      <c r="C443" s="253" t="s">
        <v>912</v>
      </c>
      <c r="D443" s="214"/>
      <c r="E443" s="282">
        <f>E444</f>
        <v>402</v>
      </c>
    </row>
    <row r="444" spans="1:5" s="280" customFormat="1" ht="15">
      <c r="A444" s="238" t="s">
        <v>203</v>
      </c>
      <c r="B444" s="253" t="s">
        <v>253</v>
      </c>
      <c r="C444" s="253" t="s">
        <v>912</v>
      </c>
      <c r="D444" s="214" t="s">
        <v>202</v>
      </c>
      <c r="E444" s="282">
        <v>402</v>
      </c>
    </row>
    <row r="445" spans="1:5" s="280" customFormat="1" ht="312">
      <c r="A445" s="225" t="s">
        <v>857</v>
      </c>
      <c r="B445" s="253" t="s">
        <v>254</v>
      </c>
      <c r="C445" s="253"/>
      <c r="D445" s="214"/>
      <c r="E445" s="282">
        <f>E446</f>
        <v>567.7</v>
      </c>
    </row>
    <row r="446" spans="1:5" s="280" customFormat="1" ht="30.75">
      <c r="A446" s="238" t="s">
        <v>930</v>
      </c>
      <c r="B446" s="253" t="s">
        <v>254</v>
      </c>
      <c r="C446" s="253" t="s">
        <v>912</v>
      </c>
      <c r="D446" s="214"/>
      <c r="E446" s="282">
        <f>E447</f>
        <v>567.7</v>
      </c>
    </row>
    <row r="447" spans="1:5" s="280" customFormat="1" ht="15">
      <c r="A447" s="238" t="s">
        <v>203</v>
      </c>
      <c r="B447" s="253" t="s">
        <v>254</v>
      </c>
      <c r="C447" s="253" t="s">
        <v>912</v>
      </c>
      <c r="D447" s="214" t="s">
        <v>202</v>
      </c>
      <c r="E447" s="282">
        <v>567.7</v>
      </c>
    </row>
    <row r="448" spans="1:5" s="280" customFormat="1" ht="156">
      <c r="A448" s="225" t="s">
        <v>871</v>
      </c>
      <c r="B448" s="253" t="s">
        <v>803</v>
      </c>
      <c r="C448" s="253"/>
      <c r="D448" s="214"/>
      <c r="E448" s="282">
        <f>E451+E449</f>
        <v>46701.1</v>
      </c>
    </row>
    <row r="449" spans="1:5" s="280" customFormat="1" ht="30.75">
      <c r="A449" s="238" t="s">
        <v>923</v>
      </c>
      <c r="B449" s="253" t="s">
        <v>803</v>
      </c>
      <c r="C449" s="253" t="s">
        <v>914</v>
      </c>
      <c r="D449" s="214"/>
      <c r="E449" s="282">
        <f>E450</f>
        <v>25</v>
      </c>
    </row>
    <row r="450" spans="1:5" s="280" customFormat="1" ht="15">
      <c r="A450" s="238" t="s">
        <v>203</v>
      </c>
      <c r="B450" s="253" t="s">
        <v>803</v>
      </c>
      <c r="C450" s="253" t="s">
        <v>914</v>
      </c>
      <c r="D450" s="214" t="s">
        <v>202</v>
      </c>
      <c r="E450" s="282">
        <v>25</v>
      </c>
    </row>
    <row r="451" spans="1:5" s="280" customFormat="1" ht="15">
      <c r="A451" s="225" t="s">
        <v>931</v>
      </c>
      <c r="B451" s="253" t="s">
        <v>803</v>
      </c>
      <c r="C451" s="253" t="s">
        <v>918</v>
      </c>
      <c r="D451" s="214"/>
      <c r="E451" s="282">
        <f>E452</f>
        <v>46676.1</v>
      </c>
    </row>
    <row r="452" spans="1:5" s="280" customFormat="1" ht="15">
      <c r="A452" s="238" t="s">
        <v>203</v>
      </c>
      <c r="B452" s="253" t="s">
        <v>803</v>
      </c>
      <c r="C452" s="253" t="s">
        <v>918</v>
      </c>
      <c r="D452" s="214" t="s">
        <v>202</v>
      </c>
      <c r="E452" s="282">
        <v>46676.1</v>
      </c>
    </row>
    <row r="453" spans="1:5" s="280" customFormat="1" ht="140.25">
      <c r="A453" s="225" t="s">
        <v>898</v>
      </c>
      <c r="B453" s="253" t="s">
        <v>808</v>
      </c>
      <c r="C453" s="253"/>
      <c r="D453" s="214"/>
      <c r="E453" s="282">
        <f>E454+E456</f>
        <v>16345.7</v>
      </c>
    </row>
    <row r="454" spans="1:5" s="280" customFormat="1" ht="30.75">
      <c r="A454" s="238" t="s">
        <v>923</v>
      </c>
      <c r="B454" s="253" t="s">
        <v>808</v>
      </c>
      <c r="C454" s="253" t="s">
        <v>914</v>
      </c>
      <c r="D454" s="214"/>
      <c r="E454" s="282">
        <f>E455</f>
        <v>21.5</v>
      </c>
    </row>
    <row r="455" spans="1:5" s="280" customFormat="1" ht="15">
      <c r="A455" s="238" t="s">
        <v>203</v>
      </c>
      <c r="B455" s="253" t="s">
        <v>808</v>
      </c>
      <c r="C455" s="253" t="s">
        <v>914</v>
      </c>
      <c r="D455" s="214" t="s">
        <v>202</v>
      </c>
      <c r="E455" s="282">
        <v>21.5</v>
      </c>
    </row>
    <row r="456" spans="1:5" s="280" customFormat="1" ht="15">
      <c r="A456" s="225" t="s">
        <v>931</v>
      </c>
      <c r="B456" s="253" t="s">
        <v>808</v>
      </c>
      <c r="C456" s="253" t="s">
        <v>918</v>
      </c>
      <c r="D456" s="214"/>
      <c r="E456" s="282">
        <f>E457</f>
        <v>16324.2</v>
      </c>
    </row>
    <row r="457" spans="1:5" s="280" customFormat="1" ht="15">
      <c r="A457" s="238" t="s">
        <v>203</v>
      </c>
      <c r="B457" s="253" t="s">
        <v>808</v>
      </c>
      <c r="C457" s="253" t="s">
        <v>918</v>
      </c>
      <c r="D457" s="214" t="s">
        <v>202</v>
      </c>
      <c r="E457" s="282">
        <v>16324.2</v>
      </c>
    </row>
    <row r="458" spans="1:5" s="283" customFormat="1" ht="108.75">
      <c r="A458" s="279" t="s">
        <v>494</v>
      </c>
      <c r="B458" s="277" t="s">
        <v>38</v>
      </c>
      <c r="C458" s="277"/>
      <c r="D458" s="203"/>
      <c r="E458" s="205">
        <f>E459+E464</f>
        <v>30654.100000000002</v>
      </c>
    </row>
    <row r="459" spans="1:5" s="280" customFormat="1" ht="124.5">
      <c r="A459" s="238" t="s">
        <v>495</v>
      </c>
      <c r="B459" s="253" t="s">
        <v>256</v>
      </c>
      <c r="C459" s="253"/>
      <c r="D459" s="214"/>
      <c r="E459" s="282">
        <f>E460+E462</f>
        <v>25050.600000000002</v>
      </c>
    </row>
    <row r="460" spans="1:5" s="280" customFormat="1" ht="30.75">
      <c r="A460" s="225" t="s">
        <v>913</v>
      </c>
      <c r="B460" s="253" t="s">
        <v>256</v>
      </c>
      <c r="C460" s="253" t="s">
        <v>261</v>
      </c>
      <c r="D460" s="214"/>
      <c r="E460" s="282">
        <f>E461</f>
        <v>23583.9</v>
      </c>
    </row>
    <row r="461" spans="1:5" s="280" customFormat="1" ht="15">
      <c r="A461" s="238" t="s">
        <v>173</v>
      </c>
      <c r="B461" s="253" t="s">
        <v>256</v>
      </c>
      <c r="C461" s="253" t="s">
        <v>261</v>
      </c>
      <c r="D461" s="214" t="s">
        <v>172</v>
      </c>
      <c r="E461" s="282">
        <v>23583.9</v>
      </c>
    </row>
    <row r="462" spans="1:5" s="280" customFormat="1" ht="30.75">
      <c r="A462" s="238" t="s">
        <v>923</v>
      </c>
      <c r="B462" s="253" t="s">
        <v>256</v>
      </c>
      <c r="C462" s="253" t="s">
        <v>914</v>
      </c>
      <c r="D462" s="214"/>
      <c r="E462" s="282">
        <f>E463</f>
        <v>1466.7</v>
      </c>
    </row>
    <row r="463" spans="1:5" s="280" customFormat="1" ht="15">
      <c r="A463" s="238" t="s">
        <v>173</v>
      </c>
      <c r="B463" s="253" t="s">
        <v>256</v>
      </c>
      <c r="C463" s="253" t="s">
        <v>914</v>
      </c>
      <c r="D463" s="214" t="s">
        <v>172</v>
      </c>
      <c r="E463" s="282">
        <v>1466.7</v>
      </c>
    </row>
    <row r="464" spans="1:5" s="280" customFormat="1" ht="124.5">
      <c r="A464" s="238" t="s">
        <v>546</v>
      </c>
      <c r="B464" s="253" t="s">
        <v>257</v>
      </c>
      <c r="C464" s="253"/>
      <c r="D464" s="214"/>
      <c r="E464" s="282">
        <f>E465+E467</f>
        <v>5603.5</v>
      </c>
    </row>
    <row r="465" spans="1:5" s="280" customFormat="1" ht="30.75">
      <c r="A465" s="238" t="s">
        <v>913</v>
      </c>
      <c r="B465" s="253" t="s">
        <v>257</v>
      </c>
      <c r="C465" s="253" t="s">
        <v>261</v>
      </c>
      <c r="D465" s="214"/>
      <c r="E465" s="282">
        <f>E466</f>
        <v>4752.5</v>
      </c>
    </row>
    <row r="466" spans="1:5" s="280" customFormat="1" ht="46.5">
      <c r="A466" s="238" t="s">
        <v>149</v>
      </c>
      <c r="B466" s="253" t="s">
        <v>257</v>
      </c>
      <c r="C466" s="253" t="s">
        <v>261</v>
      </c>
      <c r="D466" s="214" t="s">
        <v>148</v>
      </c>
      <c r="E466" s="282">
        <v>4752.5</v>
      </c>
    </row>
    <row r="467" spans="1:5" s="280" customFormat="1" ht="30.75">
      <c r="A467" s="238" t="s">
        <v>923</v>
      </c>
      <c r="B467" s="253" t="s">
        <v>257</v>
      </c>
      <c r="C467" s="253" t="s">
        <v>914</v>
      </c>
      <c r="D467" s="214"/>
      <c r="E467" s="282">
        <f>E468</f>
        <v>851</v>
      </c>
    </row>
    <row r="468" spans="1:5" s="280" customFormat="1" ht="46.5">
      <c r="A468" s="238" t="s">
        <v>149</v>
      </c>
      <c r="B468" s="253" t="s">
        <v>257</v>
      </c>
      <c r="C468" s="253" t="s">
        <v>914</v>
      </c>
      <c r="D468" s="214" t="s">
        <v>148</v>
      </c>
      <c r="E468" s="282">
        <v>851</v>
      </c>
    </row>
    <row r="469" spans="1:5" s="283" customFormat="1" ht="93">
      <c r="A469" s="279" t="s">
        <v>496</v>
      </c>
      <c r="B469" s="277" t="s">
        <v>39</v>
      </c>
      <c r="C469" s="277"/>
      <c r="D469" s="203"/>
      <c r="E469" s="205">
        <f>E473+E478+E481+E486+E470</f>
        <v>2020</v>
      </c>
    </row>
    <row r="470" spans="1:5" s="280" customFormat="1" ht="156">
      <c r="A470" s="238" t="s">
        <v>936</v>
      </c>
      <c r="B470" s="253" t="s">
        <v>935</v>
      </c>
      <c r="C470" s="253"/>
      <c r="D470" s="214"/>
      <c r="E470" s="282">
        <f>E471</f>
        <v>180.5</v>
      </c>
    </row>
    <row r="471" spans="1:5" s="280" customFormat="1" ht="30.75">
      <c r="A471" s="254" t="s">
        <v>235</v>
      </c>
      <c r="B471" s="253" t="s">
        <v>935</v>
      </c>
      <c r="C471" s="253" t="s">
        <v>234</v>
      </c>
      <c r="D471" s="214"/>
      <c r="E471" s="282">
        <f>E472</f>
        <v>180.5</v>
      </c>
    </row>
    <row r="472" spans="1:5" s="280" customFormat="1" ht="15">
      <c r="A472" s="238" t="s">
        <v>203</v>
      </c>
      <c r="B472" s="253" t="s">
        <v>935</v>
      </c>
      <c r="C472" s="253" t="s">
        <v>234</v>
      </c>
      <c r="D472" s="214" t="s">
        <v>202</v>
      </c>
      <c r="E472" s="282">
        <v>180.5</v>
      </c>
    </row>
    <row r="473" spans="1:5" s="280" customFormat="1" ht="93">
      <c r="A473" s="238" t="s">
        <v>497</v>
      </c>
      <c r="B473" s="253" t="s">
        <v>143</v>
      </c>
      <c r="C473" s="253"/>
      <c r="D473" s="214"/>
      <c r="E473" s="282">
        <f>E474+E476</f>
        <v>397</v>
      </c>
    </row>
    <row r="474" spans="1:5" s="283" customFormat="1" ht="30.75">
      <c r="A474" s="238" t="s">
        <v>923</v>
      </c>
      <c r="B474" s="253" t="s">
        <v>143</v>
      </c>
      <c r="C474" s="253" t="s">
        <v>914</v>
      </c>
      <c r="D474" s="214"/>
      <c r="E474" s="282">
        <f>E475</f>
        <v>391</v>
      </c>
    </row>
    <row r="475" spans="1:5" s="283" customFormat="1" ht="15">
      <c r="A475" s="238" t="s">
        <v>203</v>
      </c>
      <c r="B475" s="253" t="s">
        <v>143</v>
      </c>
      <c r="C475" s="253" t="s">
        <v>914</v>
      </c>
      <c r="D475" s="214" t="s">
        <v>202</v>
      </c>
      <c r="E475" s="282">
        <v>391</v>
      </c>
    </row>
    <row r="476" spans="1:5" s="280" customFormat="1" ht="15">
      <c r="A476" s="244" t="s">
        <v>926</v>
      </c>
      <c r="B476" s="285" t="s">
        <v>143</v>
      </c>
      <c r="C476" s="285" t="s">
        <v>917</v>
      </c>
      <c r="D476" s="214"/>
      <c r="E476" s="282">
        <f>E477</f>
        <v>6</v>
      </c>
    </row>
    <row r="477" spans="1:5" s="280" customFormat="1" ht="15">
      <c r="A477" s="238" t="s">
        <v>115</v>
      </c>
      <c r="B477" s="285" t="s">
        <v>143</v>
      </c>
      <c r="C477" s="285" t="s">
        <v>917</v>
      </c>
      <c r="D477" s="214" t="s">
        <v>114</v>
      </c>
      <c r="E477" s="282">
        <v>6</v>
      </c>
    </row>
    <row r="478" spans="1:5" s="280" customFormat="1" ht="108.75">
      <c r="A478" s="238" t="s">
        <v>547</v>
      </c>
      <c r="B478" s="253" t="s">
        <v>144</v>
      </c>
      <c r="C478" s="253"/>
      <c r="D478" s="214"/>
      <c r="E478" s="282">
        <f>E479</f>
        <v>637.5</v>
      </c>
    </row>
    <row r="479" spans="1:5" s="280" customFormat="1" ht="30.75">
      <c r="A479" s="238" t="s">
        <v>923</v>
      </c>
      <c r="B479" s="253" t="s">
        <v>144</v>
      </c>
      <c r="C479" s="253" t="s">
        <v>914</v>
      </c>
      <c r="D479" s="214"/>
      <c r="E479" s="282">
        <f>E480</f>
        <v>637.5</v>
      </c>
    </row>
    <row r="480" spans="1:5" s="280" customFormat="1" ht="15">
      <c r="A480" s="238" t="s">
        <v>203</v>
      </c>
      <c r="B480" s="253" t="s">
        <v>144</v>
      </c>
      <c r="C480" s="253" t="s">
        <v>914</v>
      </c>
      <c r="D480" s="214" t="s">
        <v>202</v>
      </c>
      <c r="E480" s="282">
        <v>637.5</v>
      </c>
    </row>
    <row r="481" spans="1:5" s="280" customFormat="1" ht="108.75">
      <c r="A481" s="238" t="s">
        <v>498</v>
      </c>
      <c r="B481" s="253" t="s">
        <v>145</v>
      </c>
      <c r="C481" s="253"/>
      <c r="D481" s="214"/>
      <c r="E481" s="282">
        <f>E482+E484</f>
        <v>745</v>
      </c>
    </row>
    <row r="482" spans="1:5" s="280" customFormat="1" ht="30.75">
      <c r="A482" s="238" t="s">
        <v>923</v>
      </c>
      <c r="B482" s="253" t="s">
        <v>145</v>
      </c>
      <c r="C482" s="253" t="s">
        <v>914</v>
      </c>
      <c r="D482" s="214"/>
      <c r="E482" s="282">
        <f>E483</f>
        <v>100</v>
      </c>
    </row>
    <row r="483" spans="1:5" s="280" customFormat="1" ht="15">
      <c r="A483" s="238" t="s">
        <v>203</v>
      </c>
      <c r="B483" s="253" t="s">
        <v>145</v>
      </c>
      <c r="C483" s="253" t="s">
        <v>914</v>
      </c>
      <c r="D483" s="214" t="s">
        <v>202</v>
      </c>
      <c r="E483" s="282">
        <v>100</v>
      </c>
    </row>
    <row r="484" spans="1:5" s="280" customFormat="1" ht="30.75">
      <c r="A484" s="238" t="s">
        <v>930</v>
      </c>
      <c r="B484" s="253" t="s">
        <v>145</v>
      </c>
      <c r="C484" s="253" t="s">
        <v>912</v>
      </c>
      <c r="D484" s="214"/>
      <c r="E484" s="282">
        <f>E485</f>
        <v>645</v>
      </c>
    </row>
    <row r="485" spans="1:5" s="280" customFormat="1" ht="15">
      <c r="A485" s="238" t="s">
        <v>203</v>
      </c>
      <c r="B485" s="253" t="s">
        <v>145</v>
      </c>
      <c r="C485" s="253" t="s">
        <v>912</v>
      </c>
      <c r="D485" s="214" t="s">
        <v>202</v>
      </c>
      <c r="E485" s="282">
        <v>645</v>
      </c>
    </row>
    <row r="486" spans="1:5" s="280" customFormat="1" ht="108.75">
      <c r="A486" s="238" t="s">
        <v>499</v>
      </c>
      <c r="B486" s="253" t="s">
        <v>146</v>
      </c>
      <c r="C486" s="253"/>
      <c r="D486" s="214"/>
      <c r="E486" s="282">
        <f>E487</f>
        <v>60</v>
      </c>
    </row>
    <row r="487" spans="1:5" s="280" customFormat="1" ht="30.75">
      <c r="A487" s="238" t="s">
        <v>923</v>
      </c>
      <c r="B487" s="253" t="s">
        <v>146</v>
      </c>
      <c r="C487" s="253" t="s">
        <v>914</v>
      </c>
      <c r="D487" s="214"/>
      <c r="E487" s="282">
        <f>E488</f>
        <v>60</v>
      </c>
    </row>
    <row r="488" spans="1:5" s="280" customFormat="1" ht="15">
      <c r="A488" s="238" t="s">
        <v>203</v>
      </c>
      <c r="B488" s="253" t="s">
        <v>146</v>
      </c>
      <c r="C488" s="253" t="s">
        <v>914</v>
      </c>
      <c r="D488" s="214" t="s">
        <v>202</v>
      </c>
      <c r="E488" s="282">
        <v>60</v>
      </c>
    </row>
    <row r="489" spans="1:5" s="283" customFormat="1" ht="93">
      <c r="A489" s="279" t="s">
        <v>500</v>
      </c>
      <c r="B489" s="277" t="s">
        <v>40</v>
      </c>
      <c r="C489" s="277"/>
      <c r="D489" s="203"/>
      <c r="E489" s="205">
        <f>E490+E493+E501+E504+E497</f>
        <v>3041.6</v>
      </c>
    </row>
    <row r="490" spans="1:5" s="280" customFormat="1" ht="124.5">
      <c r="A490" s="238" t="s">
        <v>501</v>
      </c>
      <c r="B490" s="253" t="s">
        <v>284</v>
      </c>
      <c r="C490" s="253"/>
      <c r="D490" s="214"/>
      <c r="E490" s="282">
        <f>E491</f>
        <v>25</v>
      </c>
    </row>
    <row r="491" spans="1:5" s="280" customFormat="1" ht="30.75">
      <c r="A491" s="238" t="s">
        <v>923</v>
      </c>
      <c r="B491" s="253" t="s">
        <v>284</v>
      </c>
      <c r="C491" s="253" t="s">
        <v>914</v>
      </c>
      <c r="D491" s="214"/>
      <c r="E491" s="282">
        <f>E492</f>
        <v>25</v>
      </c>
    </row>
    <row r="492" spans="1:5" s="280" customFormat="1" ht="15">
      <c r="A492" s="238" t="s">
        <v>203</v>
      </c>
      <c r="B492" s="253" t="s">
        <v>284</v>
      </c>
      <c r="C492" s="253" t="s">
        <v>914</v>
      </c>
      <c r="D492" s="214" t="s">
        <v>202</v>
      </c>
      <c r="E492" s="282">
        <v>25</v>
      </c>
    </row>
    <row r="493" spans="1:5" s="280" customFormat="1" ht="140.25">
      <c r="A493" s="238" t="s">
        <v>548</v>
      </c>
      <c r="B493" s="253" t="s">
        <v>285</v>
      </c>
      <c r="C493" s="253"/>
      <c r="D493" s="214"/>
      <c r="E493" s="282">
        <f>E494</f>
        <v>324.8</v>
      </c>
    </row>
    <row r="494" spans="1:5" s="280" customFormat="1" ht="15">
      <c r="A494" s="244" t="s">
        <v>926</v>
      </c>
      <c r="B494" s="253" t="s">
        <v>285</v>
      </c>
      <c r="C494" s="253" t="s">
        <v>917</v>
      </c>
      <c r="D494" s="214"/>
      <c r="E494" s="282">
        <f>E496+E495</f>
        <v>324.8</v>
      </c>
    </row>
    <row r="495" spans="1:5" s="280" customFormat="1" ht="15">
      <c r="A495" s="238" t="s">
        <v>63</v>
      </c>
      <c r="B495" s="253" t="s">
        <v>285</v>
      </c>
      <c r="C495" s="253" t="s">
        <v>917</v>
      </c>
      <c r="D495" s="214" t="s">
        <v>62</v>
      </c>
      <c r="E495" s="282">
        <v>200</v>
      </c>
    </row>
    <row r="496" spans="1:5" s="280" customFormat="1" ht="15">
      <c r="A496" s="238" t="s">
        <v>115</v>
      </c>
      <c r="B496" s="253" t="s">
        <v>285</v>
      </c>
      <c r="C496" s="253" t="s">
        <v>917</v>
      </c>
      <c r="D496" s="214" t="s">
        <v>114</v>
      </c>
      <c r="E496" s="282">
        <v>124.8</v>
      </c>
    </row>
    <row r="497" spans="1:5" s="280" customFormat="1" ht="124.5">
      <c r="A497" s="238" t="s">
        <v>1138</v>
      </c>
      <c r="B497" s="253" t="s">
        <v>1125</v>
      </c>
      <c r="C497" s="253"/>
      <c r="D497" s="214"/>
      <c r="E497" s="282">
        <f>E498</f>
        <v>1382.1</v>
      </c>
    </row>
    <row r="498" spans="1:5" s="280" customFormat="1" ht="15">
      <c r="A498" s="238" t="s">
        <v>926</v>
      </c>
      <c r="B498" s="253" t="s">
        <v>1125</v>
      </c>
      <c r="C498" s="253" t="s">
        <v>917</v>
      </c>
      <c r="D498" s="214"/>
      <c r="E498" s="282">
        <f>E499+E500</f>
        <v>1382.1</v>
      </c>
    </row>
    <row r="499" spans="1:5" s="280" customFormat="1" ht="15">
      <c r="A499" s="238" t="s">
        <v>63</v>
      </c>
      <c r="B499" s="253" t="s">
        <v>1125</v>
      </c>
      <c r="C499" s="253" t="s">
        <v>917</v>
      </c>
      <c r="D499" s="214" t="s">
        <v>62</v>
      </c>
      <c r="E499" s="282">
        <v>1132.6</v>
      </c>
    </row>
    <row r="500" spans="1:5" s="280" customFormat="1" ht="15">
      <c r="A500" s="238" t="s">
        <v>115</v>
      </c>
      <c r="B500" s="253" t="s">
        <v>1125</v>
      </c>
      <c r="C500" s="253" t="s">
        <v>917</v>
      </c>
      <c r="D500" s="214" t="s">
        <v>114</v>
      </c>
      <c r="E500" s="282">
        <v>249.5</v>
      </c>
    </row>
    <row r="501" spans="1:5" s="280" customFormat="1" ht="140.25">
      <c r="A501" s="225" t="s">
        <v>899</v>
      </c>
      <c r="B501" s="253" t="s">
        <v>815</v>
      </c>
      <c r="C501" s="253"/>
      <c r="D501" s="214"/>
      <c r="E501" s="282">
        <f>E502</f>
        <v>310</v>
      </c>
    </row>
    <row r="502" spans="1:5" s="280" customFormat="1" ht="15">
      <c r="A502" s="175" t="s">
        <v>75</v>
      </c>
      <c r="B502" s="253" t="s">
        <v>815</v>
      </c>
      <c r="C502" s="253" t="s">
        <v>185</v>
      </c>
      <c r="D502" s="214"/>
      <c r="E502" s="282">
        <f>E503</f>
        <v>310</v>
      </c>
    </row>
    <row r="503" spans="1:5" s="280" customFormat="1" ht="15">
      <c r="A503" s="238" t="s">
        <v>58</v>
      </c>
      <c r="B503" s="253" t="s">
        <v>815</v>
      </c>
      <c r="C503" s="253" t="s">
        <v>185</v>
      </c>
      <c r="D503" s="214" t="s">
        <v>57</v>
      </c>
      <c r="E503" s="282">
        <v>310</v>
      </c>
    </row>
    <row r="504" spans="1:5" s="280" customFormat="1" ht="124.5">
      <c r="A504" s="238" t="s">
        <v>965</v>
      </c>
      <c r="B504" s="253" t="s">
        <v>964</v>
      </c>
      <c r="C504" s="253"/>
      <c r="D504" s="214"/>
      <c r="E504" s="282">
        <f>E505+E507</f>
        <v>999.7</v>
      </c>
    </row>
    <row r="505" spans="1:5" s="280" customFormat="1" ht="30.75">
      <c r="A505" s="238" t="s">
        <v>923</v>
      </c>
      <c r="B505" s="253" t="s">
        <v>964</v>
      </c>
      <c r="C505" s="253" t="s">
        <v>914</v>
      </c>
      <c r="D505" s="214"/>
      <c r="E505" s="282">
        <f>E506</f>
        <v>75</v>
      </c>
    </row>
    <row r="506" spans="1:5" s="280" customFormat="1" ht="15">
      <c r="A506" s="238" t="s">
        <v>203</v>
      </c>
      <c r="B506" s="253" t="s">
        <v>964</v>
      </c>
      <c r="C506" s="253" t="s">
        <v>914</v>
      </c>
      <c r="D506" s="214" t="s">
        <v>202</v>
      </c>
      <c r="E506" s="282">
        <v>75</v>
      </c>
    </row>
    <row r="507" spans="1:5" s="280" customFormat="1" ht="15">
      <c r="A507" s="244" t="s">
        <v>926</v>
      </c>
      <c r="B507" s="253" t="s">
        <v>964</v>
      </c>
      <c r="C507" s="253" t="s">
        <v>917</v>
      </c>
      <c r="D507" s="214"/>
      <c r="E507" s="282">
        <f>E509+E508</f>
        <v>924.7</v>
      </c>
    </row>
    <row r="508" spans="1:5" s="280" customFormat="1" ht="15">
      <c r="A508" s="238" t="s">
        <v>175</v>
      </c>
      <c r="B508" s="253" t="s">
        <v>964</v>
      </c>
      <c r="C508" s="253" t="s">
        <v>917</v>
      </c>
      <c r="D508" s="214" t="s">
        <v>174</v>
      </c>
      <c r="E508" s="282">
        <v>800</v>
      </c>
    </row>
    <row r="509" spans="1:5" s="280" customFormat="1" ht="15">
      <c r="A509" s="238" t="s">
        <v>203</v>
      </c>
      <c r="B509" s="253" t="s">
        <v>964</v>
      </c>
      <c r="C509" s="253" t="s">
        <v>917</v>
      </c>
      <c r="D509" s="214" t="s">
        <v>202</v>
      </c>
      <c r="E509" s="282">
        <v>124.7</v>
      </c>
    </row>
    <row r="510" spans="1:5" s="283" customFormat="1" ht="46.5">
      <c r="A510" s="207" t="s">
        <v>1</v>
      </c>
      <c r="B510" s="277" t="s">
        <v>11</v>
      </c>
      <c r="C510" s="277"/>
      <c r="D510" s="203"/>
      <c r="E510" s="205">
        <f>E511+E518+E537+E543</f>
        <v>2465</v>
      </c>
    </row>
    <row r="511" spans="1:5" s="280" customFormat="1" ht="78">
      <c r="A511" s="279" t="s">
        <v>502</v>
      </c>
      <c r="B511" s="277" t="s">
        <v>41</v>
      </c>
      <c r="C511" s="277"/>
      <c r="D511" s="203"/>
      <c r="E511" s="205">
        <f>E512+E515</f>
        <v>95</v>
      </c>
    </row>
    <row r="512" spans="1:5" s="283" customFormat="1" ht="171">
      <c r="A512" s="238" t="s">
        <v>937</v>
      </c>
      <c r="B512" s="253" t="s">
        <v>934</v>
      </c>
      <c r="C512" s="253"/>
      <c r="D512" s="214"/>
      <c r="E512" s="282">
        <f>E513</f>
        <v>50</v>
      </c>
    </row>
    <row r="513" spans="1:5" s="283" customFormat="1" ht="46.5">
      <c r="A513" s="254" t="s">
        <v>136</v>
      </c>
      <c r="B513" s="253" t="s">
        <v>934</v>
      </c>
      <c r="C513" s="253" t="s">
        <v>93</v>
      </c>
      <c r="D513" s="214"/>
      <c r="E513" s="282">
        <f>E514</f>
        <v>50</v>
      </c>
    </row>
    <row r="514" spans="1:5" s="283" customFormat="1" ht="15">
      <c r="A514" s="238" t="s">
        <v>173</v>
      </c>
      <c r="B514" s="253" t="s">
        <v>934</v>
      </c>
      <c r="C514" s="253" t="s">
        <v>93</v>
      </c>
      <c r="D514" s="214" t="s">
        <v>172</v>
      </c>
      <c r="E514" s="282">
        <v>50</v>
      </c>
    </row>
    <row r="515" spans="1:5" s="283" customFormat="1" ht="124.5">
      <c r="A515" s="225" t="s">
        <v>872</v>
      </c>
      <c r="B515" s="292" t="s">
        <v>805</v>
      </c>
      <c r="C515" s="285"/>
      <c r="D515" s="214"/>
      <c r="E515" s="282">
        <f>E516</f>
        <v>45</v>
      </c>
    </row>
    <row r="516" spans="1:5" s="283" customFormat="1" ht="15">
      <c r="A516" s="244" t="s">
        <v>926</v>
      </c>
      <c r="B516" s="292" t="s">
        <v>805</v>
      </c>
      <c r="C516" s="285" t="s">
        <v>917</v>
      </c>
      <c r="D516" s="214"/>
      <c r="E516" s="282">
        <f>E517</f>
        <v>45</v>
      </c>
    </row>
    <row r="517" spans="1:5" s="283" customFormat="1" ht="15">
      <c r="A517" s="238" t="s">
        <v>63</v>
      </c>
      <c r="B517" s="292" t="s">
        <v>805</v>
      </c>
      <c r="C517" s="285" t="s">
        <v>917</v>
      </c>
      <c r="D517" s="214" t="s">
        <v>62</v>
      </c>
      <c r="E517" s="282">
        <v>45</v>
      </c>
    </row>
    <row r="518" spans="1:5" s="283" customFormat="1" ht="93">
      <c r="A518" s="279" t="s">
        <v>503</v>
      </c>
      <c r="B518" s="277" t="s">
        <v>42</v>
      </c>
      <c r="C518" s="277"/>
      <c r="D518" s="203"/>
      <c r="E518" s="205">
        <f>E519+E525+E528+E531+E534+E522</f>
        <v>1772</v>
      </c>
    </row>
    <row r="519" spans="1:5" s="283" customFormat="1" ht="140.25">
      <c r="A519" s="238" t="s">
        <v>504</v>
      </c>
      <c r="B519" s="253" t="s">
        <v>287</v>
      </c>
      <c r="C519" s="253"/>
      <c r="D519" s="214"/>
      <c r="E519" s="282">
        <f>E520</f>
        <v>260</v>
      </c>
    </row>
    <row r="520" spans="1:5" s="283" customFormat="1" ht="30.75">
      <c r="A520" s="254" t="s">
        <v>235</v>
      </c>
      <c r="B520" s="253" t="s">
        <v>287</v>
      </c>
      <c r="C520" s="253" t="s">
        <v>234</v>
      </c>
      <c r="D520" s="214"/>
      <c r="E520" s="282">
        <f>E521</f>
        <v>260</v>
      </c>
    </row>
    <row r="521" spans="1:5" s="283" customFormat="1" ht="15">
      <c r="A521" s="238" t="s">
        <v>101</v>
      </c>
      <c r="B521" s="253" t="s">
        <v>287</v>
      </c>
      <c r="C521" s="253" t="s">
        <v>234</v>
      </c>
      <c r="D521" s="214" t="s">
        <v>100</v>
      </c>
      <c r="E521" s="282">
        <v>260</v>
      </c>
    </row>
    <row r="522" spans="1:5" s="283" customFormat="1" ht="140.25">
      <c r="A522" s="225" t="s">
        <v>1197</v>
      </c>
      <c r="B522" s="253" t="s">
        <v>1198</v>
      </c>
      <c r="C522" s="253"/>
      <c r="D522" s="214"/>
      <c r="E522" s="282">
        <f>E523</f>
        <v>300</v>
      </c>
    </row>
    <row r="523" spans="1:5" s="283" customFormat="1" ht="46.5">
      <c r="A523" s="254" t="s">
        <v>136</v>
      </c>
      <c r="B523" s="253" t="s">
        <v>1198</v>
      </c>
      <c r="C523" s="253" t="s">
        <v>93</v>
      </c>
      <c r="D523" s="214"/>
      <c r="E523" s="282">
        <f>E524</f>
        <v>300</v>
      </c>
    </row>
    <row r="524" spans="1:5" s="283" customFormat="1" ht="15">
      <c r="A524" s="238" t="s">
        <v>101</v>
      </c>
      <c r="B524" s="253" t="s">
        <v>1198</v>
      </c>
      <c r="C524" s="253" t="s">
        <v>93</v>
      </c>
      <c r="D524" s="214" t="s">
        <v>100</v>
      </c>
      <c r="E524" s="282">
        <v>300</v>
      </c>
    </row>
    <row r="525" spans="1:5" s="283" customFormat="1" ht="124.5">
      <c r="A525" s="238" t="s">
        <v>505</v>
      </c>
      <c r="B525" s="253" t="s">
        <v>288</v>
      </c>
      <c r="C525" s="253"/>
      <c r="D525" s="214"/>
      <c r="E525" s="282">
        <f>E526</f>
        <v>20</v>
      </c>
    </row>
    <row r="526" spans="1:5" s="283" customFormat="1" ht="30.75">
      <c r="A526" s="238" t="s">
        <v>923</v>
      </c>
      <c r="B526" s="253" t="s">
        <v>288</v>
      </c>
      <c r="C526" s="253" t="s">
        <v>914</v>
      </c>
      <c r="D526" s="214"/>
      <c r="E526" s="282">
        <f>E527</f>
        <v>20</v>
      </c>
    </row>
    <row r="527" spans="1:5" s="283" customFormat="1" ht="15">
      <c r="A527" s="238" t="s">
        <v>101</v>
      </c>
      <c r="B527" s="253" t="s">
        <v>288</v>
      </c>
      <c r="C527" s="253" t="s">
        <v>914</v>
      </c>
      <c r="D527" s="214" t="s">
        <v>100</v>
      </c>
      <c r="E527" s="282">
        <v>20</v>
      </c>
    </row>
    <row r="528" spans="1:5" s="283" customFormat="1" ht="108.75">
      <c r="A528" s="238" t="s">
        <v>734</v>
      </c>
      <c r="B528" s="253" t="s">
        <v>289</v>
      </c>
      <c r="C528" s="253"/>
      <c r="D528" s="214"/>
      <c r="E528" s="282">
        <f>E529</f>
        <v>50</v>
      </c>
    </row>
    <row r="529" spans="1:5" s="283" customFormat="1" ht="30.75">
      <c r="A529" s="238" t="s">
        <v>923</v>
      </c>
      <c r="B529" s="253" t="s">
        <v>289</v>
      </c>
      <c r="C529" s="253" t="s">
        <v>914</v>
      </c>
      <c r="D529" s="214"/>
      <c r="E529" s="282">
        <f>E530</f>
        <v>50</v>
      </c>
    </row>
    <row r="530" spans="1:5" s="283" customFormat="1" ht="15">
      <c r="A530" s="238" t="s">
        <v>101</v>
      </c>
      <c r="B530" s="253" t="s">
        <v>289</v>
      </c>
      <c r="C530" s="253" t="s">
        <v>914</v>
      </c>
      <c r="D530" s="214" t="s">
        <v>100</v>
      </c>
      <c r="E530" s="282">
        <v>50</v>
      </c>
    </row>
    <row r="531" spans="1:5" s="283" customFormat="1" ht="124.5">
      <c r="A531" s="238" t="s">
        <v>1105</v>
      </c>
      <c r="B531" s="253" t="s">
        <v>1104</v>
      </c>
      <c r="C531" s="253"/>
      <c r="D531" s="214"/>
      <c r="E531" s="282">
        <f>E532</f>
        <v>795</v>
      </c>
    </row>
    <row r="532" spans="1:5" s="283" customFormat="1" ht="46.5">
      <c r="A532" s="254" t="s">
        <v>136</v>
      </c>
      <c r="B532" s="253" t="s">
        <v>1104</v>
      </c>
      <c r="C532" s="253" t="s">
        <v>93</v>
      </c>
      <c r="D532" s="214"/>
      <c r="E532" s="282">
        <f>E533</f>
        <v>795</v>
      </c>
    </row>
    <row r="533" spans="1:5" s="283" customFormat="1" ht="15">
      <c r="A533" s="238" t="s">
        <v>101</v>
      </c>
      <c r="B533" s="253" t="s">
        <v>1104</v>
      </c>
      <c r="C533" s="253" t="s">
        <v>93</v>
      </c>
      <c r="D533" s="214" t="s">
        <v>100</v>
      </c>
      <c r="E533" s="282">
        <v>795</v>
      </c>
    </row>
    <row r="534" spans="1:5" s="283" customFormat="1" ht="99.75" customHeight="1">
      <c r="A534" s="238" t="s">
        <v>1180</v>
      </c>
      <c r="B534" s="253" t="s">
        <v>1179</v>
      </c>
      <c r="C534" s="253"/>
      <c r="D534" s="214"/>
      <c r="E534" s="282">
        <f>E535</f>
        <v>347</v>
      </c>
    </row>
    <row r="535" spans="1:5" s="283" customFormat="1" ht="46.5">
      <c r="A535" s="238" t="s">
        <v>136</v>
      </c>
      <c r="B535" s="253" t="s">
        <v>1179</v>
      </c>
      <c r="C535" s="253" t="s">
        <v>93</v>
      </c>
      <c r="D535" s="214"/>
      <c r="E535" s="282">
        <f>E536</f>
        <v>347</v>
      </c>
    </row>
    <row r="536" spans="1:5" s="283" customFormat="1" ht="15">
      <c r="A536" s="238" t="s">
        <v>101</v>
      </c>
      <c r="B536" s="253" t="s">
        <v>1179</v>
      </c>
      <c r="C536" s="253" t="s">
        <v>93</v>
      </c>
      <c r="D536" s="214" t="s">
        <v>100</v>
      </c>
      <c r="E536" s="282">
        <v>347</v>
      </c>
    </row>
    <row r="537" spans="1:5" s="280" customFormat="1" ht="78">
      <c r="A537" s="279" t="s">
        <v>506</v>
      </c>
      <c r="B537" s="277" t="s">
        <v>43</v>
      </c>
      <c r="C537" s="277"/>
      <c r="D537" s="203"/>
      <c r="E537" s="205">
        <f>E538</f>
        <v>298</v>
      </c>
    </row>
    <row r="538" spans="1:5" s="283" customFormat="1" ht="93">
      <c r="A538" s="238" t="s">
        <v>549</v>
      </c>
      <c r="B538" s="253" t="s">
        <v>290</v>
      </c>
      <c r="C538" s="253"/>
      <c r="D538" s="214"/>
      <c r="E538" s="282">
        <f>E541+E539</f>
        <v>298</v>
      </c>
    </row>
    <row r="539" spans="1:5" s="283" customFormat="1" ht="30.75">
      <c r="A539" s="238" t="s">
        <v>913</v>
      </c>
      <c r="B539" s="253" t="s">
        <v>290</v>
      </c>
      <c r="C539" s="253" t="s">
        <v>261</v>
      </c>
      <c r="D539" s="214"/>
      <c r="E539" s="282">
        <f>E540</f>
        <v>50</v>
      </c>
    </row>
    <row r="540" spans="1:5" s="283" customFormat="1" ht="15">
      <c r="A540" s="225" t="s">
        <v>153</v>
      </c>
      <c r="B540" s="253" t="s">
        <v>290</v>
      </c>
      <c r="C540" s="253" t="s">
        <v>261</v>
      </c>
      <c r="D540" s="214" t="s">
        <v>151</v>
      </c>
      <c r="E540" s="282">
        <v>50</v>
      </c>
    </row>
    <row r="541" spans="1:5" s="283" customFormat="1" ht="30.75">
      <c r="A541" s="238" t="s">
        <v>923</v>
      </c>
      <c r="B541" s="253" t="s">
        <v>290</v>
      </c>
      <c r="C541" s="253" t="s">
        <v>914</v>
      </c>
      <c r="D541" s="214"/>
      <c r="E541" s="282">
        <f>E542</f>
        <v>248</v>
      </c>
    </row>
    <row r="542" spans="1:5" s="283" customFormat="1" ht="15">
      <c r="A542" s="225" t="s">
        <v>153</v>
      </c>
      <c r="B542" s="253" t="s">
        <v>290</v>
      </c>
      <c r="C542" s="253" t="s">
        <v>914</v>
      </c>
      <c r="D542" s="214" t="s">
        <v>151</v>
      </c>
      <c r="E542" s="282">
        <v>248</v>
      </c>
    </row>
    <row r="543" spans="1:5" s="280" customFormat="1" ht="78">
      <c r="A543" s="279" t="s">
        <v>507</v>
      </c>
      <c r="B543" s="277" t="s">
        <v>44</v>
      </c>
      <c r="C543" s="277"/>
      <c r="D543" s="203"/>
      <c r="E543" s="205">
        <f>E544</f>
        <v>300</v>
      </c>
    </row>
    <row r="544" spans="1:5" s="283" customFormat="1" ht="108.75">
      <c r="A544" s="254" t="s">
        <v>508</v>
      </c>
      <c r="B544" s="253" t="s">
        <v>292</v>
      </c>
      <c r="C544" s="253"/>
      <c r="D544" s="214"/>
      <c r="E544" s="282">
        <f>E545</f>
        <v>300</v>
      </c>
    </row>
    <row r="545" spans="1:5" s="283" customFormat="1" ht="30.75">
      <c r="A545" s="238" t="s">
        <v>923</v>
      </c>
      <c r="B545" s="253" t="s">
        <v>292</v>
      </c>
      <c r="C545" s="253" t="s">
        <v>914</v>
      </c>
      <c r="D545" s="214"/>
      <c r="E545" s="282">
        <f>E546</f>
        <v>300</v>
      </c>
    </row>
    <row r="546" spans="1:5" s="283" customFormat="1" ht="15">
      <c r="A546" s="238" t="s">
        <v>101</v>
      </c>
      <c r="B546" s="253" t="s">
        <v>292</v>
      </c>
      <c r="C546" s="253" t="s">
        <v>914</v>
      </c>
      <c r="D546" s="214" t="s">
        <v>100</v>
      </c>
      <c r="E546" s="282">
        <v>300</v>
      </c>
    </row>
    <row r="547" spans="1:5" s="280" customFormat="1" ht="78">
      <c r="A547" s="207" t="s">
        <v>741</v>
      </c>
      <c r="B547" s="277" t="s">
        <v>12</v>
      </c>
      <c r="C547" s="277"/>
      <c r="D547" s="203"/>
      <c r="E547" s="205">
        <f>E548</f>
        <v>907.9</v>
      </c>
    </row>
    <row r="548" spans="1:5" s="280" customFormat="1" ht="108.75">
      <c r="A548" s="279" t="s">
        <v>742</v>
      </c>
      <c r="B548" s="277" t="s">
        <v>45</v>
      </c>
      <c r="C548" s="277"/>
      <c r="D548" s="203"/>
      <c r="E548" s="205">
        <f>E549+E552</f>
        <v>907.9</v>
      </c>
    </row>
    <row r="549" spans="1:5" s="283" customFormat="1" ht="140.25">
      <c r="A549" s="254" t="s">
        <v>743</v>
      </c>
      <c r="B549" s="253" t="s">
        <v>190</v>
      </c>
      <c r="C549" s="253"/>
      <c r="D549" s="214"/>
      <c r="E549" s="282">
        <f>E550</f>
        <v>223</v>
      </c>
    </row>
    <row r="550" spans="1:5" s="283" customFormat="1" ht="30.75">
      <c r="A550" s="238" t="s">
        <v>923</v>
      </c>
      <c r="B550" s="253" t="s">
        <v>190</v>
      </c>
      <c r="C550" s="253" t="s">
        <v>914</v>
      </c>
      <c r="D550" s="214"/>
      <c r="E550" s="282">
        <f>E551</f>
        <v>223</v>
      </c>
    </row>
    <row r="551" spans="1:5" s="283" customFormat="1" ht="15">
      <c r="A551" s="225" t="s">
        <v>153</v>
      </c>
      <c r="B551" s="253" t="s">
        <v>190</v>
      </c>
      <c r="C551" s="253" t="s">
        <v>914</v>
      </c>
      <c r="D551" s="214" t="s">
        <v>151</v>
      </c>
      <c r="E551" s="282">
        <v>223</v>
      </c>
    </row>
    <row r="552" spans="1:5" s="283" customFormat="1" ht="140.25">
      <c r="A552" s="254" t="s">
        <v>744</v>
      </c>
      <c r="B552" s="253" t="s">
        <v>191</v>
      </c>
      <c r="C552" s="253"/>
      <c r="D552" s="214"/>
      <c r="E552" s="282">
        <f>E553</f>
        <v>684.9</v>
      </c>
    </row>
    <row r="553" spans="1:5" s="283" customFormat="1" ht="30.75">
      <c r="A553" s="238" t="s">
        <v>923</v>
      </c>
      <c r="B553" s="253" t="s">
        <v>191</v>
      </c>
      <c r="C553" s="253" t="s">
        <v>914</v>
      </c>
      <c r="D553" s="214"/>
      <c r="E553" s="282">
        <f>E554</f>
        <v>684.9</v>
      </c>
    </row>
    <row r="554" spans="1:5" s="283" customFormat="1" ht="15">
      <c r="A554" s="225" t="s">
        <v>153</v>
      </c>
      <c r="B554" s="253" t="s">
        <v>191</v>
      </c>
      <c r="C554" s="253" t="s">
        <v>914</v>
      </c>
      <c r="D554" s="214" t="s">
        <v>151</v>
      </c>
      <c r="E554" s="282">
        <v>684.9</v>
      </c>
    </row>
    <row r="555" spans="1:5" s="283" customFormat="1" ht="46.5">
      <c r="A555" s="207" t="s">
        <v>425</v>
      </c>
      <c r="B555" s="277" t="s">
        <v>13</v>
      </c>
      <c r="C555" s="277"/>
      <c r="D555" s="203"/>
      <c r="E555" s="205">
        <f>E556+E567+E592</f>
        <v>4803.700000000001</v>
      </c>
    </row>
    <row r="556" spans="1:5" s="280" customFormat="1" ht="78">
      <c r="A556" s="279" t="s">
        <v>509</v>
      </c>
      <c r="B556" s="277" t="s">
        <v>46</v>
      </c>
      <c r="C556" s="277"/>
      <c r="D556" s="203"/>
      <c r="E556" s="205">
        <f>E562+E557</f>
        <v>3039.7000000000003</v>
      </c>
    </row>
    <row r="557" spans="1:5" s="283" customFormat="1" ht="140.25">
      <c r="A557" s="254" t="s">
        <v>511</v>
      </c>
      <c r="B557" s="253" t="s">
        <v>193</v>
      </c>
      <c r="C557" s="253"/>
      <c r="D557" s="214"/>
      <c r="E557" s="282">
        <f>E558+E560</f>
        <v>2416.6000000000004</v>
      </c>
    </row>
    <row r="558" spans="1:5" s="283" customFormat="1" ht="30.75">
      <c r="A558" s="225" t="s">
        <v>913</v>
      </c>
      <c r="B558" s="253" t="s">
        <v>193</v>
      </c>
      <c r="C558" s="253" t="s">
        <v>261</v>
      </c>
      <c r="D558" s="214"/>
      <c r="E558" s="282">
        <f>E559</f>
        <v>2315.8</v>
      </c>
    </row>
    <row r="559" spans="1:5" s="283" customFormat="1" ht="46.5">
      <c r="A559" s="225" t="s">
        <v>149</v>
      </c>
      <c r="B559" s="253" t="s">
        <v>193</v>
      </c>
      <c r="C559" s="253" t="s">
        <v>261</v>
      </c>
      <c r="D559" s="214" t="s">
        <v>148</v>
      </c>
      <c r="E559" s="282">
        <v>2315.8</v>
      </c>
    </row>
    <row r="560" spans="1:5" s="283" customFormat="1" ht="30.75">
      <c r="A560" s="238" t="s">
        <v>923</v>
      </c>
      <c r="B560" s="253" t="s">
        <v>193</v>
      </c>
      <c r="C560" s="253" t="s">
        <v>914</v>
      </c>
      <c r="D560" s="214"/>
      <c r="E560" s="282">
        <f>E561</f>
        <v>100.8</v>
      </c>
    </row>
    <row r="561" spans="1:5" s="283" customFormat="1" ht="46.5">
      <c r="A561" s="225" t="s">
        <v>149</v>
      </c>
      <c r="B561" s="253" t="s">
        <v>193</v>
      </c>
      <c r="C561" s="253" t="s">
        <v>914</v>
      </c>
      <c r="D561" s="214" t="s">
        <v>148</v>
      </c>
      <c r="E561" s="282">
        <v>100.8</v>
      </c>
    </row>
    <row r="562" spans="1:5" s="283" customFormat="1" ht="124.5">
      <c r="A562" s="254" t="s">
        <v>510</v>
      </c>
      <c r="B562" s="253" t="s">
        <v>192</v>
      </c>
      <c r="C562" s="253"/>
      <c r="D562" s="214"/>
      <c r="E562" s="282">
        <f>E563+E565</f>
        <v>623.1</v>
      </c>
    </row>
    <row r="563" spans="1:5" s="283" customFormat="1" ht="30.75">
      <c r="A563" s="225" t="s">
        <v>913</v>
      </c>
      <c r="B563" s="253" t="s">
        <v>192</v>
      </c>
      <c r="C563" s="253" t="s">
        <v>261</v>
      </c>
      <c r="D563" s="214"/>
      <c r="E563" s="282">
        <f>E564</f>
        <v>578.9</v>
      </c>
    </row>
    <row r="564" spans="1:5" s="283" customFormat="1" ht="46.5">
      <c r="A564" s="225" t="s">
        <v>149</v>
      </c>
      <c r="B564" s="253" t="s">
        <v>192</v>
      </c>
      <c r="C564" s="253" t="s">
        <v>261</v>
      </c>
      <c r="D564" s="214" t="s">
        <v>148</v>
      </c>
      <c r="E564" s="282">
        <v>578.9</v>
      </c>
    </row>
    <row r="565" spans="1:5" s="283" customFormat="1" ht="30.75">
      <c r="A565" s="238" t="s">
        <v>923</v>
      </c>
      <c r="B565" s="253" t="s">
        <v>192</v>
      </c>
      <c r="C565" s="253" t="s">
        <v>914</v>
      </c>
      <c r="D565" s="214"/>
      <c r="E565" s="282">
        <f>E566</f>
        <v>44.2</v>
      </c>
    </row>
    <row r="566" spans="1:5" s="283" customFormat="1" ht="46.5">
      <c r="A566" s="225" t="s">
        <v>149</v>
      </c>
      <c r="B566" s="253" t="s">
        <v>192</v>
      </c>
      <c r="C566" s="253" t="s">
        <v>914</v>
      </c>
      <c r="D566" s="214" t="s">
        <v>148</v>
      </c>
      <c r="E566" s="282">
        <v>44.2</v>
      </c>
    </row>
    <row r="567" spans="1:5" s="280" customFormat="1" ht="140.25">
      <c r="A567" s="279" t="s">
        <v>512</v>
      </c>
      <c r="B567" s="277" t="s">
        <v>47</v>
      </c>
      <c r="C567" s="277"/>
      <c r="D567" s="203"/>
      <c r="E567" s="205">
        <f>E568+E571+E586+E574+E577+E580+E583+E589</f>
        <v>500</v>
      </c>
    </row>
    <row r="568" spans="1:5" s="283" customFormat="1" ht="140.25">
      <c r="A568" s="254" t="s">
        <v>513</v>
      </c>
      <c r="B568" s="253" t="s">
        <v>194</v>
      </c>
      <c r="C568" s="253"/>
      <c r="D568" s="214"/>
      <c r="E568" s="282">
        <f>E569</f>
        <v>15</v>
      </c>
    </row>
    <row r="569" spans="1:5" s="283" customFormat="1" ht="30.75">
      <c r="A569" s="225" t="s">
        <v>923</v>
      </c>
      <c r="B569" s="253" t="s">
        <v>194</v>
      </c>
      <c r="C569" s="253" t="s">
        <v>914</v>
      </c>
      <c r="D569" s="214"/>
      <c r="E569" s="282">
        <f>E570</f>
        <v>15</v>
      </c>
    </row>
    <row r="570" spans="1:5" s="283" customFormat="1" ht="30.75">
      <c r="A570" s="254" t="s">
        <v>197</v>
      </c>
      <c r="B570" s="253" t="s">
        <v>194</v>
      </c>
      <c r="C570" s="253" t="s">
        <v>914</v>
      </c>
      <c r="D570" s="214" t="s">
        <v>195</v>
      </c>
      <c r="E570" s="282">
        <v>15</v>
      </c>
    </row>
    <row r="571" spans="1:5" s="283" customFormat="1" ht="140.25">
      <c r="A571" s="254" t="s">
        <v>198</v>
      </c>
      <c r="B571" s="253" t="s">
        <v>196</v>
      </c>
      <c r="C571" s="253"/>
      <c r="D571" s="214"/>
      <c r="E571" s="282">
        <f>E572</f>
        <v>10</v>
      </c>
    </row>
    <row r="572" spans="1:5" s="283" customFormat="1" ht="30.75">
      <c r="A572" s="225" t="s">
        <v>923</v>
      </c>
      <c r="B572" s="253" t="s">
        <v>196</v>
      </c>
      <c r="C572" s="253" t="s">
        <v>914</v>
      </c>
      <c r="D572" s="214"/>
      <c r="E572" s="282">
        <f>E573</f>
        <v>10</v>
      </c>
    </row>
    <row r="573" spans="1:5" s="283" customFormat="1" ht="30.75">
      <c r="A573" s="254" t="s">
        <v>197</v>
      </c>
      <c r="B573" s="253" t="s">
        <v>196</v>
      </c>
      <c r="C573" s="253" t="s">
        <v>914</v>
      </c>
      <c r="D573" s="214" t="s">
        <v>195</v>
      </c>
      <c r="E573" s="282">
        <v>10</v>
      </c>
    </row>
    <row r="574" spans="1:5" s="283" customFormat="1" ht="156">
      <c r="A574" s="254" t="s">
        <v>514</v>
      </c>
      <c r="B574" s="253" t="s">
        <v>295</v>
      </c>
      <c r="C574" s="253"/>
      <c r="D574" s="214"/>
      <c r="E574" s="282">
        <f>E575</f>
        <v>20</v>
      </c>
    </row>
    <row r="575" spans="1:5" s="283" customFormat="1" ht="30.75">
      <c r="A575" s="225" t="s">
        <v>923</v>
      </c>
      <c r="B575" s="253" t="s">
        <v>295</v>
      </c>
      <c r="C575" s="253" t="s">
        <v>914</v>
      </c>
      <c r="D575" s="214"/>
      <c r="E575" s="282">
        <f>E576</f>
        <v>20</v>
      </c>
    </row>
    <row r="576" spans="1:5" s="283" customFormat="1" ht="30.75">
      <c r="A576" s="254" t="s">
        <v>197</v>
      </c>
      <c r="B576" s="253" t="s">
        <v>295</v>
      </c>
      <c r="C576" s="253" t="s">
        <v>914</v>
      </c>
      <c r="D576" s="214" t="s">
        <v>195</v>
      </c>
      <c r="E576" s="282">
        <v>20</v>
      </c>
    </row>
    <row r="577" spans="1:5" s="283" customFormat="1" ht="156">
      <c r="A577" s="254" t="s">
        <v>515</v>
      </c>
      <c r="B577" s="253" t="s">
        <v>294</v>
      </c>
      <c r="C577" s="253"/>
      <c r="D577" s="214"/>
      <c r="E577" s="282">
        <f>E578</f>
        <v>20</v>
      </c>
    </row>
    <row r="578" spans="1:5" s="283" customFormat="1" ht="30.75">
      <c r="A578" s="225" t="s">
        <v>923</v>
      </c>
      <c r="B578" s="253" t="s">
        <v>294</v>
      </c>
      <c r="C578" s="253" t="s">
        <v>914</v>
      </c>
      <c r="D578" s="214"/>
      <c r="E578" s="282">
        <f>E579</f>
        <v>20</v>
      </c>
    </row>
    <row r="579" spans="1:5" s="283" customFormat="1" ht="30.75">
      <c r="A579" s="254" t="s">
        <v>197</v>
      </c>
      <c r="B579" s="253" t="s">
        <v>294</v>
      </c>
      <c r="C579" s="253" t="s">
        <v>914</v>
      </c>
      <c r="D579" s="214" t="s">
        <v>195</v>
      </c>
      <c r="E579" s="282">
        <v>20</v>
      </c>
    </row>
    <row r="580" spans="1:5" s="283" customFormat="1" ht="171">
      <c r="A580" s="254" t="s">
        <v>550</v>
      </c>
      <c r="B580" s="253" t="s">
        <v>296</v>
      </c>
      <c r="C580" s="253"/>
      <c r="D580" s="214"/>
      <c r="E580" s="282">
        <f>E581</f>
        <v>15</v>
      </c>
    </row>
    <row r="581" spans="1:5" s="283" customFormat="1" ht="30.75">
      <c r="A581" s="225" t="s">
        <v>923</v>
      </c>
      <c r="B581" s="253" t="s">
        <v>296</v>
      </c>
      <c r="C581" s="253" t="s">
        <v>914</v>
      </c>
      <c r="D581" s="214"/>
      <c r="E581" s="282">
        <f>E582</f>
        <v>15</v>
      </c>
    </row>
    <row r="582" spans="1:5" s="283" customFormat="1" ht="30.75">
      <c r="A582" s="254" t="s">
        <v>197</v>
      </c>
      <c r="B582" s="253" t="s">
        <v>296</v>
      </c>
      <c r="C582" s="253" t="s">
        <v>914</v>
      </c>
      <c r="D582" s="214" t="s">
        <v>195</v>
      </c>
      <c r="E582" s="282">
        <v>15</v>
      </c>
    </row>
    <row r="583" spans="1:5" s="283" customFormat="1" ht="140.25">
      <c r="A583" s="254" t="s">
        <v>516</v>
      </c>
      <c r="B583" s="253" t="s">
        <v>297</v>
      </c>
      <c r="C583" s="253"/>
      <c r="D583" s="214"/>
      <c r="E583" s="282">
        <f>E584</f>
        <v>20</v>
      </c>
    </row>
    <row r="584" spans="1:5" s="283" customFormat="1" ht="30.75">
      <c r="A584" s="225" t="s">
        <v>923</v>
      </c>
      <c r="B584" s="253" t="s">
        <v>297</v>
      </c>
      <c r="C584" s="253" t="s">
        <v>914</v>
      </c>
      <c r="D584" s="214"/>
      <c r="E584" s="282">
        <f>E585</f>
        <v>20</v>
      </c>
    </row>
    <row r="585" spans="1:5" s="283" customFormat="1" ht="30.75">
      <c r="A585" s="254" t="s">
        <v>197</v>
      </c>
      <c r="B585" s="253" t="s">
        <v>297</v>
      </c>
      <c r="C585" s="253" t="s">
        <v>914</v>
      </c>
      <c r="D585" s="214" t="s">
        <v>195</v>
      </c>
      <c r="E585" s="282">
        <v>20</v>
      </c>
    </row>
    <row r="586" spans="1:5" s="283" customFormat="1" ht="140.25">
      <c r="A586" s="254" t="s">
        <v>293</v>
      </c>
      <c r="B586" s="253" t="s">
        <v>599</v>
      </c>
      <c r="C586" s="253"/>
      <c r="D586" s="214"/>
      <c r="E586" s="282">
        <f>E587</f>
        <v>200</v>
      </c>
    </row>
    <row r="587" spans="1:5" s="283" customFormat="1" ht="15">
      <c r="A587" s="254" t="s">
        <v>75</v>
      </c>
      <c r="B587" s="253" t="s">
        <v>599</v>
      </c>
      <c r="C587" s="253" t="s">
        <v>185</v>
      </c>
      <c r="D587" s="214"/>
      <c r="E587" s="282">
        <f>E588</f>
        <v>200</v>
      </c>
    </row>
    <row r="588" spans="1:5" s="283" customFormat="1" ht="30.75">
      <c r="A588" s="254" t="s">
        <v>197</v>
      </c>
      <c r="B588" s="253" t="s">
        <v>599</v>
      </c>
      <c r="C588" s="253" t="s">
        <v>185</v>
      </c>
      <c r="D588" s="214" t="s">
        <v>195</v>
      </c>
      <c r="E588" s="282">
        <v>200</v>
      </c>
    </row>
    <row r="589" spans="1:5" s="283" customFormat="1" ht="156">
      <c r="A589" s="254" t="s">
        <v>517</v>
      </c>
      <c r="B589" s="253" t="s">
        <v>600</v>
      </c>
      <c r="C589" s="253"/>
      <c r="D589" s="214"/>
      <c r="E589" s="282">
        <f>E590</f>
        <v>200</v>
      </c>
    </row>
    <row r="590" spans="1:5" s="280" customFormat="1" ht="15">
      <c r="A590" s="244" t="s">
        <v>75</v>
      </c>
      <c r="B590" s="253" t="s">
        <v>600</v>
      </c>
      <c r="C590" s="253" t="s">
        <v>185</v>
      </c>
      <c r="D590" s="214"/>
      <c r="E590" s="282">
        <f>E591</f>
        <v>200</v>
      </c>
    </row>
    <row r="591" spans="1:5" s="280" customFormat="1" ht="30.75">
      <c r="A591" s="254" t="s">
        <v>197</v>
      </c>
      <c r="B591" s="253" t="s">
        <v>600</v>
      </c>
      <c r="C591" s="253" t="s">
        <v>185</v>
      </c>
      <c r="D591" s="214" t="s">
        <v>195</v>
      </c>
      <c r="E591" s="282">
        <v>200</v>
      </c>
    </row>
    <row r="592" spans="1:5" s="280" customFormat="1" ht="78">
      <c r="A592" s="279" t="s">
        <v>518</v>
      </c>
      <c r="B592" s="277" t="s">
        <v>210</v>
      </c>
      <c r="C592" s="277"/>
      <c r="D592" s="203"/>
      <c r="E592" s="205">
        <f>E596+E599+E602+E605+E593</f>
        <v>1264</v>
      </c>
    </row>
    <row r="593" spans="1:5" s="289" customFormat="1" ht="93">
      <c r="A593" s="238" t="s">
        <v>989</v>
      </c>
      <c r="B593" s="253" t="s">
        <v>991</v>
      </c>
      <c r="C593" s="253"/>
      <c r="D593" s="214"/>
      <c r="E593" s="282">
        <f>E594</f>
        <v>1050</v>
      </c>
    </row>
    <row r="594" spans="1:5" s="289" customFormat="1" ht="15">
      <c r="A594" s="238" t="s">
        <v>924</v>
      </c>
      <c r="B594" s="253" t="s">
        <v>991</v>
      </c>
      <c r="C594" s="253" t="s">
        <v>915</v>
      </c>
      <c r="D594" s="214"/>
      <c r="E594" s="282">
        <f>E595</f>
        <v>1050</v>
      </c>
    </row>
    <row r="595" spans="1:5" s="289" customFormat="1" ht="15">
      <c r="A595" s="238" t="s">
        <v>988</v>
      </c>
      <c r="B595" s="253" t="s">
        <v>991</v>
      </c>
      <c r="C595" s="253" t="s">
        <v>915</v>
      </c>
      <c r="D595" s="214" t="s">
        <v>990</v>
      </c>
      <c r="E595" s="282">
        <v>1050</v>
      </c>
    </row>
    <row r="596" spans="1:5" s="283" customFormat="1" ht="124.5">
      <c r="A596" s="254" t="s">
        <v>519</v>
      </c>
      <c r="B596" s="253" t="s">
        <v>211</v>
      </c>
      <c r="C596" s="253"/>
      <c r="D596" s="214"/>
      <c r="E596" s="282">
        <f>E597</f>
        <v>85</v>
      </c>
    </row>
    <row r="597" spans="1:5" s="280" customFormat="1" ht="15">
      <c r="A597" s="244" t="s">
        <v>926</v>
      </c>
      <c r="B597" s="253" t="s">
        <v>211</v>
      </c>
      <c r="C597" s="253" t="s">
        <v>917</v>
      </c>
      <c r="D597" s="214"/>
      <c r="E597" s="282">
        <f>E598</f>
        <v>85</v>
      </c>
    </row>
    <row r="598" spans="1:5" s="280" customFormat="1" ht="15">
      <c r="A598" s="225" t="s">
        <v>175</v>
      </c>
      <c r="B598" s="253" t="s">
        <v>211</v>
      </c>
      <c r="C598" s="253" t="s">
        <v>917</v>
      </c>
      <c r="D598" s="214" t="s">
        <v>174</v>
      </c>
      <c r="E598" s="282">
        <v>85</v>
      </c>
    </row>
    <row r="599" spans="1:5" s="280" customFormat="1" ht="108.75">
      <c r="A599" s="254" t="s">
        <v>551</v>
      </c>
      <c r="B599" s="253" t="s">
        <v>212</v>
      </c>
      <c r="C599" s="253"/>
      <c r="D599" s="214"/>
      <c r="E599" s="282">
        <f>E600</f>
        <v>14</v>
      </c>
    </row>
    <row r="600" spans="1:5" s="280" customFormat="1" ht="15">
      <c r="A600" s="244" t="s">
        <v>926</v>
      </c>
      <c r="B600" s="253" t="s">
        <v>212</v>
      </c>
      <c r="C600" s="253" t="s">
        <v>917</v>
      </c>
      <c r="D600" s="214"/>
      <c r="E600" s="282">
        <f>E601</f>
        <v>14</v>
      </c>
    </row>
    <row r="601" spans="1:5" s="280" customFormat="1" ht="15">
      <c r="A601" s="225" t="s">
        <v>175</v>
      </c>
      <c r="B601" s="253" t="s">
        <v>212</v>
      </c>
      <c r="C601" s="253" t="s">
        <v>917</v>
      </c>
      <c r="D601" s="214" t="s">
        <v>174</v>
      </c>
      <c r="E601" s="282">
        <v>14</v>
      </c>
    </row>
    <row r="602" spans="1:5" s="280" customFormat="1" ht="93">
      <c r="A602" s="254" t="s">
        <v>552</v>
      </c>
      <c r="B602" s="253" t="s">
        <v>213</v>
      </c>
      <c r="C602" s="253"/>
      <c r="D602" s="214"/>
      <c r="E602" s="282">
        <f>E603</f>
        <v>110</v>
      </c>
    </row>
    <row r="603" spans="1:5" s="280" customFormat="1" ht="15">
      <c r="A603" s="244" t="s">
        <v>926</v>
      </c>
      <c r="B603" s="253" t="s">
        <v>213</v>
      </c>
      <c r="C603" s="253" t="s">
        <v>917</v>
      </c>
      <c r="D603" s="214"/>
      <c r="E603" s="282">
        <f>E604</f>
        <v>110</v>
      </c>
    </row>
    <row r="604" spans="1:5" s="280" customFormat="1" ht="15">
      <c r="A604" s="225" t="s">
        <v>175</v>
      </c>
      <c r="B604" s="253" t="s">
        <v>213</v>
      </c>
      <c r="C604" s="253" t="s">
        <v>917</v>
      </c>
      <c r="D604" s="214" t="s">
        <v>174</v>
      </c>
      <c r="E604" s="282">
        <v>110</v>
      </c>
    </row>
    <row r="605" spans="1:5" s="280" customFormat="1" ht="78">
      <c r="A605" s="244" t="s">
        <v>520</v>
      </c>
      <c r="B605" s="253" t="s">
        <v>214</v>
      </c>
      <c r="C605" s="253"/>
      <c r="D605" s="214"/>
      <c r="E605" s="282">
        <f>E606</f>
        <v>5</v>
      </c>
    </row>
    <row r="606" spans="1:5" s="280" customFormat="1" ht="15">
      <c r="A606" s="244" t="s">
        <v>926</v>
      </c>
      <c r="B606" s="253" t="s">
        <v>214</v>
      </c>
      <c r="C606" s="253" t="s">
        <v>917</v>
      </c>
      <c r="D606" s="214"/>
      <c r="E606" s="282">
        <f>E607</f>
        <v>5</v>
      </c>
    </row>
    <row r="607" spans="1:5" s="280" customFormat="1" ht="15">
      <c r="A607" s="225" t="s">
        <v>175</v>
      </c>
      <c r="B607" s="253" t="s">
        <v>214</v>
      </c>
      <c r="C607" s="253" t="s">
        <v>917</v>
      </c>
      <c r="D607" s="214" t="s">
        <v>174</v>
      </c>
      <c r="E607" s="282">
        <v>5</v>
      </c>
    </row>
    <row r="608" spans="1:5" s="283" customFormat="1" ht="46.5">
      <c r="A608" s="207" t="s">
        <v>420</v>
      </c>
      <c r="B608" s="277" t="s">
        <v>14</v>
      </c>
      <c r="C608" s="277"/>
      <c r="D608" s="203"/>
      <c r="E608" s="205">
        <f>E609+E616+E632+E651+E658+E668</f>
        <v>5089.5</v>
      </c>
    </row>
    <row r="609" spans="1:5" s="280" customFormat="1" ht="78">
      <c r="A609" s="279" t="s">
        <v>521</v>
      </c>
      <c r="B609" s="277" t="s">
        <v>48</v>
      </c>
      <c r="C609" s="277"/>
      <c r="D609" s="203"/>
      <c r="E609" s="205">
        <f>E610+E613</f>
        <v>127</v>
      </c>
    </row>
    <row r="610" spans="1:5" s="283" customFormat="1" ht="108.75">
      <c r="A610" s="254" t="s">
        <v>522</v>
      </c>
      <c r="B610" s="253" t="s">
        <v>215</v>
      </c>
      <c r="C610" s="253"/>
      <c r="D610" s="214"/>
      <c r="E610" s="282">
        <f>E611</f>
        <v>5</v>
      </c>
    </row>
    <row r="611" spans="1:5" s="283" customFormat="1" ht="30.75">
      <c r="A611" s="225" t="s">
        <v>923</v>
      </c>
      <c r="B611" s="253" t="s">
        <v>215</v>
      </c>
      <c r="C611" s="253" t="s">
        <v>914</v>
      </c>
      <c r="D611" s="214"/>
      <c r="E611" s="282">
        <f>E612</f>
        <v>5</v>
      </c>
    </row>
    <row r="612" spans="1:5" s="283" customFormat="1" ht="15">
      <c r="A612" s="225" t="s">
        <v>153</v>
      </c>
      <c r="B612" s="253" t="s">
        <v>215</v>
      </c>
      <c r="C612" s="253" t="s">
        <v>914</v>
      </c>
      <c r="D612" s="214" t="s">
        <v>151</v>
      </c>
      <c r="E612" s="282">
        <v>5</v>
      </c>
    </row>
    <row r="613" spans="1:5" s="283" customFormat="1" ht="108.75">
      <c r="A613" s="225" t="s">
        <v>967</v>
      </c>
      <c r="B613" s="253" t="s">
        <v>966</v>
      </c>
      <c r="C613" s="253"/>
      <c r="D613" s="214"/>
      <c r="E613" s="282">
        <f>E614</f>
        <v>122</v>
      </c>
    </row>
    <row r="614" spans="1:5" s="283" customFormat="1" ht="30.75">
      <c r="A614" s="225" t="s">
        <v>923</v>
      </c>
      <c r="B614" s="253" t="s">
        <v>966</v>
      </c>
      <c r="C614" s="253" t="s">
        <v>914</v>
      </c>
      <c r="D614" s="214"/>
      <c r="E614" s="282">
        <f>E615</f>
        <v>122</v>
      </c>
    </row>
    <row r="615" spans="1:5" s="283" customFormat="1" ht="15">
      <c r="A615" s="225" t="s">
        <v>153</v>
      </c>
      <c r="B615" s="253" t="s">
        <v>966</v>
      </c>
      <c r="C615" s="253" t="s">
        <v>914</v>
      </c>
      <c r="D615" s="214" t="s">
        <v>151</v>
      </c>
      <c r="E615" s="282">
        <v>122</v>
      </c>
    </row>
    <row r="616" spans="1:5" s="283" customFormat="1" ht="62.25">
      <c r="A616" s="279" t="s">
        <v>523</v>
      </c>
      <c r="B616" s="277" t="s">
        <v>49</v>
      </c>
      <c r="C616" s="277"/>
      <c r="D616" s="203"/>
      <c r="E616" s="205">
        <f>E617+E620+E623+E626+E629</f>
        <v>3343.3</v>
      </c>
    </row>
    <row r="617" spans="1:5" s="283" customFormat="1" ht="140.25">
      <c r="A617" s="254" t="s">
        <v>684</v>
      </c>
      <c r="B617" s="253" t="s">
        <v>216</v>
      </c>
      <c r="C617" s="253"/>
      <c r="D617" s="214"/>
      <c r="E617" s="282">
        <f>E618</f>
        <v>2245</v>
      </c>
    </row>
    <row r="618" spans="1:5" s="283" customFormat="1" ht="30.75">
      <c r="A618" s="225" t="s">
        <v>923</v>
      </c>
      <c r="B618" s="253" t="s">
        <v>216</v>
      </c>
      <c r="C618" s="253" t="s">
        <v>914</v>
      </c>
      <c r="D618" s="214"/>
      <c r="E618" s="282">
        <f>E619</f>
        <v>2245</v>
      </c>
    </row>
    <row r="619" spans="1:5" s="283" customFormat="1" ht="15">
      <c r="A619" s="225" t="s">
        <v>153</v>
      </c>
      <c r="B619" s="253" t="s">
        <v>216</v>
      </c>
      <c r="C619" s="253" t="s">
        <v>914</v>
      </c>
      <c r="D619" s="214" t="s">
        <v>151</v>
      </c>
      <c r="E619" s="282">
        <f>2245-988+738+100+150</f>
        <v>2245</v>
      </c>
    </row>
    <row r="620" spans="1:5" s="283" customFormat="1" ht="93">
      <c r="A620" s="254" t="s">
        <v>524</v>
      </c>
      <c r="B620" s="253" t="s">
        <v>217</v>
      </c>
      <c r="C620" s="253"/>
      <c r="D620" s="214"/>
      <c r="E620" s="282">
        <f>E621</f>
        <v>106</v>
      </c>
    </row>
    <row r="621" spans="1:5" s="283" customFormat="1" ht="30.75">
      <c r="A621" s="225" t="s">
        <v>923</v>
      </c>
      <c r="B621" s="253" t="s">
        <v>217</v>
      </c>
      <c r="C621" s="253" t="s">
        <v>914</v>
      </c>
      <c r="D621" s="214"/>
      <c r="E621" s="282">
        <f>E622</f>
        <v>106</v>
      </c>
    </row>
    <row r="622" spans="1:5" s="283" customFormat="1" ht="15">
      <c r="A622" s="225" t="s">
        <v>153</v>
      </c>
      <c r="B622" s="253" t="s">
        <v>217</v>
      </c>
      <c r="C622" s="253" t="s">
        <v>914</v>
      </c>
      <c r="D622" s="214" t="s">
        <v>151</v>
      </c>
      <c r="E622" s="282">
        <v>106</v>
      </c>
    </row>
    <row r="623" spans="1:5" s="283" customFormat="1" ht="93">
      <c r="A623" s="254" t="s">
        <v>525</v>
      </c>
      <c r="B623" s="253" t="s">
        <v>218</v>
      </c>
      <c r="C623" s="253"/>
      <c r="D623" s="214"/>
      <c r="E623" s="282">
        <f>E624</f>
        <v>250</v>
      </c>
    </row>
    <row r="624" spans="1:5" s="283" customFormat="1" ht="30.75">
      <c r="A624" s="225" t="s">
        <v>923</v>
      </c>
      <c r="B624" s="253" t="s">
        <v>218</v>
      </c>
      <c r="C624" s="253" t="s">
        <v>914</v>
      </c>
      <c r="D624" s="214"/>
      <c r="E624" s="282">
        <f>E625</f>
        <v>250</v>
      </c>
    </row>
    <row r="625" spans="1:5" s="283" customFormat="1" ht="15">
      <c r="A625" s="225" t="s">
        <v>153</v>
      </c>
      <c r="B625" s="253" t="s">
        <v>218</v>
      </c>
      <c r="C625" s="253" t="s">
        <v>914</v>
      </c>
      <c r="D625" s="214" t="s">
        <v>151</v>
      </c>
      <c r="E625" s="282">
        <v>250</v>
      </c>
    </row>
    <row r="626" spans="1:5" s="283" customFormat="1" ht="124.5">
      <c r="A626" s="254" t="s">
        <v>553</v>
      </c>
      <c r="B626" s="253" t="s">
        <v>219</v>
      </c>
      <c r="C626" s="253"/>
      <c r="D626" s="214"/>
      <c r="E626" s="282">
        <f>E627</f>
        <v>5.3</v>
      </c>
    </row>
    <row r="627" spans="1:5" s="283" customFormat="1" ht="30.75">
      <c r="A627" s="225" t="s">
        <v>923</v>
      </c>
      <c r="B627" s="253" t="s">
        <v>219</v>
      </c>
      <c r="C627" s="253" t="s">
        <v>914</v>
      </c>
      <c r="D627" s="214"/>
      <c r="E627" s="282">
        <f>E628</f>
        <v>5.3</v>
      </c>
    </row>
    <row r="628" spans="1:5" s="283" customFormat="1" ht="15">
      <c r="A628" s="225" t="s">
        <v>153</v>
      </c>
      <c r="B628" s="253" t="s">
        <v>219</v>
      </c>
      <c r="C628" s="253" t="s">
        <v>914</v>
      </c>
      <c r="D628" s="214" t="s">
        <v>151</v>
      </c>
      <c r="E628" s="282">
        <v>5.3</v>
      </c>
    </row>
    <row r="629" spans="1:5" s="283" customFormat="1" ht="93">
      <c r="A629" s="254" t="s">
        <v>526</v>
      </c>
      <c r="B629" s="253" t="s">
        <v>221</v>
      </c>
      <c r="C629" s="253"/>
      <c r="D629" s="214"/>
      <c r="E629" s="282">
        <f>E630</f>
        <v>737</v>
      </c>
    </row>
    <row r="630" spans="1:5" s="283" customFormat="1" ht="30.75">
      <c r="A630" s="225" t="s">
        <v>923</v>
      </c>
      <c r="B630" s="253" t="s">
        <v>221</v>
      </c>
      <c r="C630" s="253" t="s">
        <v>914</v>
      </c>
      <c r="D630" s="214"/>
      <c r="E630" s="282">
        <f>E631</f>
        <v>737</v>
      </c>
    </row>
    <row r="631" spans="1:5" s="283" customFormat="1" ht="15">
      <c r="A631" s="225" t="s">
        <v>153</v>
      </c>
      <c r="B631" s="253" t="s">
        <v>221</v>
      </c>
      <c r="C631" s="253" t="s">
        <v>914</v>
      </c>
      <c r="D631" s="214" t="s">
        <v>151</v>
      </c>
      <c r="E631" s="282">
        <v>737</v>
      </c>
    </row>
    <row r="632" spans="1:5" s="280" customFormat="1" ht="78">
      <c r="A632" s="279" t="s">
        <v>527</v>
      </c>
      <c r="B632" s="277" t="s">
        <v>50</v>
      </c>
      <c r="C632" s="277"/>
      <c r="D632" s="203"/>
      <c r="E632" s="205">
        <f>E633+E636+E639+E642+E645+E648</f>
        <v>254</v>
      </c>
    </row>
    <row r="633" spans="1:5" s="283" customFormat="1" ht="93">
      <c r="A633" s="254" t="s">
        <v>528</v>
      </c>
      <c r="B633" s="253" t="s">
        <v>226</v>
      </c>
      <c r="C633" s="253"/>
      <c r="D633" s="214"/>
      <c r="E633" s="282">
        <f>E634</f>
        <v>34</v>
      </c>
    </row>
    <row r="634" spans="1:5" s="283" customFormat="1" ht="30.75">
      <c r="A634" s="225" t="s">
        <v>923</v>
      </c>
      <c r="B634" s="253" t="s">
        <v>226</v>
      </c>
      <c r="C634" s="253" t="s">
        <v>914</v>
      </c>
      <c r="D634" s="214"/>
      <c r="E634" s="282">
        <f>E635</f>
        <v>34</v>
      </c>
    </row>
    <row r="635" spans="1:5" s="283" customFormat="1" ht="15">
      <c r="A635" s="244" t="s">
        <v>223</v>
      </c>
      <c r="B635" s="253" t="s">
        <v>226</v>
      </c>
      <c r="C635" s="253" t="s">
        <v>914</v>
      </c>
      <c r="D635" s="214" t="s">
        <v>222</v>
      </c>
      <c r="E635" s="282">
        <v>34</v>
      </c>
    </row>
    <row r="636" spans="1:5" s="283" customFormat="1" ht="108.75">
      <c r="A636" s="254" t="s">
        <v>554</v>
      </c>
      <c r="B636" s="253" t="s">
        <v>227</v>
      </c>
      <c r="C636" s="253"/>
      <c r="D636" s="214"/>
      <c r="E636" s="282">
        <f>E637</f>
        <v>70</v>
      </c>
    </row>
    <row r="637" spans="1:5" s="283" customFormat="1" ht="30.75">
      <c r="A637" s="225" t="s">
        <v>923</v>
      </c>
      <c r="B637" s="253" t="s">
        <v>227</v>
      </c>
      <c r="C637" s="253" t="s">
        <v>914</v>
      </c>
      <c r="D637" s="214"/>
      <c r="E637" s="282">
        <f>E638</f>
        <v>70</v>
      </c>
    </row>
    <row r="638" spans="1:5" s="283" customFormat="1" ht="15">
      <c r="A638" s="244" t="s">
        <v>223</v>
      </c>
      <c r="B638" s="253" t="s">
        <v>227</v>
      </c>
      <c r="C638" s="253" t="s">
        <v>914</v>
      </c>
      <c r="D638" s="214" t="s">
        <v>222</v>
      </c>
      <c r="E638" s="282">
        <v>70</v>
      </c>
    </row>
    <row r="639" spans="1:5" s="283" customFormat="1" ht="78">
      <c r="A639" s="254" t="s">
        <v>529</v>
      </c>
      <c r="B639" s="253" t="s">
        <v>228</v>
      </c>
      <c r="C639" s="253"/>
      <c r="D639" s="214"/>
      <c r="E639" s="282">
        <f>E640</f>
        <v>95</v>
      </c>
    </row>
    <row r="640" spans="1:5" s="283" customFormat="1" ht="30.75">
      <c r="A640" s="225" t="s">
        <v>923</v>
      </c>
      <c r="B640" s="253" t="s">
        <v>228</v>
      </c>
      <c r="C640" s="253" t="s">
        <v>914</v>
      </c>
      <c r="D640" s="214"/>
      <c r="E640" s="282">
        <f>E641</f>
        <v>95</v>
      </c>
    </row>
    <row r="641" spans="1:5" s="283" customFormat="1" ht="15">
      <c r="A641" s="244" t="s">
        <v>223</v>
      </c>
      <c r="B641" s="253" t="s">
        <v>228</v>
      </c>
      <c r="C641" s="253" t="s">
        <v>914</v>
      </c>
      <c r="D641" s="214" t="s">
        <v>222</v>
      </c>
      <c r="E641" s="282">
        <v>95</v>
      </c>
    </row>
    <row r="642" spans="1:5" s="283" customFormat="1" ht="93">
      <c r="A642" s="254" t="s">
        <v>530</v>
      </c>
      <c r="B642" s="253" t="s">
        <v>229</v>
      </c>
      <c r="C642" s="253"/>
      <c r="D642" s="214"/>
      <c r="E642" s="282">
        <f>E643</f>
        <v>20</v>
      </c>
    </row>
    <row r="643" spans="1:5" s="283" customFormat="1" ht="30.75">
      <c r="A643" s="225" t="s">
        <v>923</v>
      </c>
      <c r="B643" s="253" t="s">
        <v>229</v>
      </c>
      <c r="C643" s="253" t="s">
        <v>914</v>
      </c>
      <c r="D643" s="214"/>
      <c r="E643" s="282">
        <f>E644</f>
        <v>20</v>
      </c>
    </row>
    <row r="644" spans="1:5" s="283" customFormat="1" ht="15">
      <c r="A644" s="244" t="s">
        <v>223</v>
      </c>
      <c r="B644" s="253" t="s">
        <v>229</v>
      </c>
      <c r="C644" s="253" t="s">
        <v>914</v>
      </c>
      <c r="D644" s="214" t="s">
        <v>222</v>
      </c>
      <c r="E644" s="282">
        <v>20</v>
      </c>
    </row>
    <row r="645" spans="1:5" s="283" customFormat="1" ht="93">
      <c r="A645" s="254" t="s">
        <v>531</v>
      </c>
      <c r="B645" s="253" t="s">
        <v>230</v>
      </c>
      <c r="C645" s="253"/>
      <c r="D645" s="214"/>
      <c r="E645" s="282">
        <f>E646</f>
        <v>10</v>
      </c>
    </row>
    <row r="646" spans="1:5" s="283" customFormat="1" ht="30.75">
      <c r="A646" s="225" t="s">
        <v>923</v>
      </c>
      <c r="B646" s="253" t="s">
        <v>230</v>
      </c>
      <c r="C646" s="253" t="s">
        <v>914</v>
      </c>
      <c r="D646" s="214"/>
      <c r="E646" s="282">
        <f>E647</f>
        <v>10</v>
      </c>
    </row>
    <row r="647" spans="1:5" s="283" customFormat="1" ht="15">
      <c r="A647" s="244" t="s">
        <v>223</v>
      </c>
      <c r="B647" s="253" t="s">
        <v>230</v>
      </c>
      <c r="C647" s="253" t="s">
        <v>914</v>
      </c>
      <c r="D647" s="214" t="s">
        <v>222</v>
      </c>
      <c r="E647" s="282">
        <v>10</v>
      </c>
    </row>
    <row r="648" spans="1:5" s="283" customFormat="1" ht="93">
      <c r="A648" s="254" t="s">
        <v>532</v>
      </c>
      <c r="B648" s="253" t="s">
        <v>231</v>
      </c>
      <c r="C648" s="253"/>
      <c r="D648" s="214"/>
      <c r="E648" s="282">
        <f>E649</f>
        <v>25</v>
      </c>
    </row>
    <row r="649" spans="1:5" s="283" customFormat="1" ht="30.75">
      <c r="A649" s="225" t="s">
        <v>923</v>
      </c>
      <c r="B649" s="253" t="s">
        <v>231</v>
      </c>
      <c r="C649" s="253" t="s">
        <v>914</v>
      </c>
      <c r="D649" s="214"/>
      <c r="E649" s="282">
        <f>E650</f>
        <v>25</v>
      </c>
    </row>
    <row r="650" spans="1:5" s="283" customFormat="1" ht="15">
      <c r="A650" s="244" t="s">
        <v>223</v>
      </c>
      <c r="B650" s="253" t="s">
        <v>231</v>
      </c>
      <c r="C650" s="253" t="s">
        <v>914</v>
      </c>
      <c r="D650" s="214" t="s">
        <v>222</v>
      </c>
      <c r="E650" s="282">
        <v>25</v>
      </c>
    </row>
    <row r="651" spans="1:5" ht="78">
      <c r="A651" s="279" t="s">
        <v>533</v>
      </c>
      <c r="B651" s="277" t="s">
        <v>51</v>
      </c>
      <c r="C651" s="277"/>
      <c r="D651" s="203"/>
      <c r="E651" s="205">
        <f>E652+E655</f>
        <v>61</v>
      </c>
    </row>
    <row r="652" spans="1:5" ht="93">
      <c r="A652" s="254" t="s">
        <v>534</v>
      </c>
      <c r="B652" s="253" t="s">
        <v>232</v>
      </c>
      <c r="C652" s="253"/>
      <c r="D652" s="214"/>
      <c r="E652" s="282">
        <f>E653</f>
        <v>25</v>
      </c>
    </row>
    <row r="653" spans="1:5" ht="30.75">
      <c r="A653" s="225" t="s">
        <v>923</v>
      </c>
      <c r="B653" s="253" t="s">
        <v>232</v>
      </c>
      <c r="C653" s="253" t="s">
        <v>914</v>
      </c>
      <c r="D653" s="214"/>
      <c r="E653" s="282">
        <f>E654</f>
        <v>25</v>
      </c>
    </row>
    <row r="654" spans="1:5" ht="15">
      <c r="A654" s="244" t="s">
        <v>223</v>
      </c>
      <c r="B654" s="253" t="s">
        <v>232</v>
      </c>
      <c r="C654" s="253" t="s">
        <v>914</v>
      </c>
      <c r="D654" s="214" t="s">
        <v>222</v>
      </c>
      <c r="E654" s="282">
        <v>25</v>
      </c>
    </row>
    <row r="655" spans="1:5" ht="108.75">
      <c r="A655" s="254" t="s">
        <v>535</v>
      </c>
      <c r="B655" s="253" t="s">
        <v>233</v>
      </c>
      <c r="C655" s="253"/>
      <c r="D655" s="214"/>
      <c r="E655" s="282">
        <f>E656</f>
        <v>36</v>
      </c>
    </row>
    <row r="656" spans="1:5" ht="30.75">
      <c r="A656" s="225" t="s">
        <v>923</v>
      </c>
      <c r="B656" s="253" t="s">
        <v>233</v>
      </c>
      <c r="C656" s="253" t="s">
        <v>914</v>
      </c>
      <c r="D656" s="214"/>
      <c r="E656" s="282">
        <f>E657</f>
        <v>36</v>
      </c>
    </row>
    <row r="657" spans="1:5" ht="15">
      <c r="A657" s="244" t="s">
        <v>223</v>
      </c>
      <c r="B657" s="253" t="s">
        <v>233</v>
      </c>
      <c r="C657" s="253" t="s">
        <v>914</v>
      </c>
      <c r="D657" s="214" t="s">
        <v>222</v>
      </c>
      <c r="E657" s="282">
        <v>36</v>
      </c>
    </row>
    <row r="658" spans="1:5" ht="78">
      <c r="A658" s="279" t="s">
        <v>536</v>
      </c>
      <c r="B658" s="277" t="s">
        <v>52</v>
      </c>
      <c r="C658" s="277"/>
      <c r="D658" s="203"/>
      <c r="E658" s="205">
        <f>E659+E662+E665</f>
        <v>35</v>
      </c>
    </row>
    <row r="659" spans="1:5" s="280" customFormat="1" ht="108.75">
      <c r="A659" s="254" t="s">
        <v>537</v>
      </c>
      <c r="B659" s="253" t="s">
        <v>384</v>
      </c>
      <c r="C659" s="253"/>
      <c r="D659" s="214"/>
      <c r="E659" s="282">
        <f>E660</f>
        <v>20</v>
      </c>
    </row>
    <row r="660" spans="1:5" s="280" customFormat="1" ht="30.75">
      <c r="A660" s="225" t="s">
        <v>923</v>
      </c>
      <c r="B660" s="253" t="s">
        <v>384</v>
      </c>
      <c r="C660" s="253" t="s">
        <v>914</v>
      </c>
      <c r="D660" s="214"/>
      <c r="E660" s="282">
        <f>E661</f>
        <v>20</v>
      </c>
    </row>
    <row r="661" spans="1:5" s="280" customFormat="1" ht="15">
      <c r="A661" s="244" t="s">
        <v>223</v>
      </c>
      <c r="B661" s="253" t="s">
        <v>384</v>
      </c>
      <c r="C661" s="253" t="s">
        <v>914</v>
      </c>
      <c r="D661" s="214" t="s">
        <v>222</v>
      </c>
      <c r="E661" s="282">
        <v>20</v>
      </c>
    </row>
    <row r="662" spans="1:5" ht="108.75">
      <c r="A662" s="254" t="s">
        <v>538</v>
      </c>
      <c r="B662" s="253" t="s">
        <v>385</v>
      </c>
      <c r="C662" s="253"/>
      <c r="D662" s="214"/>
      <c r="E662" s="282">
        <f>E663</f>
        <v>9</v>
      </c>
    </row>
    <row r="663" spans="1:5" s="280" customFormat="1" ht="30.75">
      <c r="A663" s="225" t="s">
        <v>923</v>
      </c>
      <c r="B663" s="253" t="s">
        <v>385</v>
      </c>
      <c r="C663" s="253" t="s">
        <v>914</v>
      </c>
      <c r="D663" s="214"/>
      <c r="E663" s="282">
        <f>E664</f>
        <v>9</v>
      </c>
    </row>
    <row r="664" spans="1:5" s="280" customFormat="1" ht="15">
      <c r="A664" s="244" t="s">
        <v>223</v>
      </c>
      <c r="B664" s="253" t="s">
        <v>385</v>
      </c>
      <c r="C664" s="253" t="s">
        <v>914</v>
      </c>
      <c r="D664" s="214" t="s">
        <v>222</v>
      </c>
      <c r="E664" s="282">
        <v>9</v>
      </c>
    </row>
    <row r="665" spans="1:5" s="280" customFormat="1" ht="108.75">
      <c r="A665" s="254" t="s">
        <v>539</v>
      </c>
      <c r="B665" s="253" t="s">
        <v>386</v>
      </c>
      <c r="C665" s="253"/>
      <c r="D665" s="214"/>
      <c r="E665" s="282">
        <f>E666</f>
        <v>6</v>
      </c>
    </row>
    <row r="666" spans="1:5" s="280" customFormat="1" ht="30.75">
      <c r="A666" s="225" t="s">
        <v>923</v>
      </c>
      <c r="B666" s="253" t="s">
        <v>386</v>
      </c>
      <c r="C666" s="253" t="s">
        <v>914</v>
      </c>
      <c r="D666" s="214"/>
      <c r="E666" s="282">
        <f>E667</f>
        <v>6</v>
      </c>
    </row>
    <row r="667" spans="1:5" s="280" customFormat="1" ht="15">
      <c r="A667" s="244" t="s">
        <v>223</v>
      </c>
      <c r="B667" s="253" t="s">
        <v>386</v>
      </c>
      <c r="C667" s="253" t="s">
        <v>914</v>
      </c>
      <c r="D667" s="214" t="s">
        <v>222</v>
      </c>
      <c r="E667" s="282">
        <v>6</v>
      </c>
    </row>
    <row r="668" spans="1:5" ht="93">
      <c r="A668" s="279" t="s">
        <v>702</v>
      </c>
      <c r="B668" s="277" t="s">
        <v>53</v>
      </c>
      <c r="C668" s="277"/>
      <c r="D668" s="203"/>
      <c r="E668" s="205">
        <f>E669+E672</f>
        <v>1269.2</v>
      </c>
    </row>
    <row r="669" spans="1:5" ht="140.25">
      <c r="A669" s="254" t="s">
        <v>703</v>
      </c>
      <c r="B669" s="253" t="s">
        <v>933</v>
      </c>
      <c r="C669" s="253"/>
      <c r="D669" s="214"/>
      <c r="E669" s="282">
        <f>E670</f>
        <v>372</v>
      </c>
    </row>
    <row r="670" spans="1:5" ht="30.75">
      <c r="A670" s="254" t="s">
        <v>235</v>
      </c>
      <c r="B670" s="253" t="s">
        <v>933</v>
      </c>
      <c r="C670" s="253" t="s">
        <v>234</v>
      </c>
      <c r="D670" s="214"/>
      <c r="E670" s="282">
        <f>E671</f>
        <v>372</v>
      </c>
    </row>
    <row r="671" spans="1:5" ht="15">
      <c r="A671" s="238" t="s">
        <v>173</v>
      </c>
      <c r="B671" s="253" t="s">
        <v>933</v>
      </c>
      <c r="C671" s="253" t="s">
        <v>234</v>
      </c>
      <c r="D671" s="214" t="s">
        <v>172</v>
      </c>
      <c r="E671" s="282">
        <v>372</v>
      </c>
    </row>
    <row r="672" spans="1:5" ht="140.25">
      <c r="A672" s="238" t="s">
        <v>969</v>
      </c>
      <c r="B672" s="253" t="s">
        <v>968</v>
      </c>
      <c r="C672" s="253"/>
      <c r="D672" s="214"/>
      <c r="E672" s="282">
        <f>E673</f>
        <v>897.2</v>
      </c>
    </row>
    <row r="673" spans="1:5" ht="30.75">
      <c r="A673" s="254" t="s">
        <v>235</v>
      </c>
      <c r="B673" s="253" t="s">
        <v>968</v>
      </c>
      <c r="C673" s="253" t="s">
        <v>234</v>
      </c>
      <c r="D673" s="214"/>
      <c r="E673" s="282">
        <f>E674</f>
        <v>897.2</v>
      </c>
    </row>
    <row r="674" spans="1:5" ht="15">
      <c r="A674" s="238" t="s">
        <v>173</v>
      </c>
      <c r="B674" s="253" t="s">
        <v>968</v>
      </c>
      <c r="C674" s="253" t="s">
        <v>234</v>
      </c>
      <c r="D674" s="214" t="s">
        <v>172</v>
      </c>
      <c r="E674" s="282">
        <v>897.2</v>
      </c>
    </row>
    <row r="675" spans="1:5" ht="30.75">
      <c r="A675" s="207" t="s">
        <v>164</v>
      </c>
      <c r="B675" s="300" t="s">
        <v>163</v>
      </c>
      <c r="C675" s="300"/>
      <c r="D675" s="301"/>
      <c r="E675" s="302">
        <f>E676+E680+E755</f>
        <v>119182.49999999999</v>
      </c>
    </row>
    <row r="676" spans="1:5" ht="46.5">
      <c r="A676" s="279" t="s">
        <v>162</v>
      </c>
      <c r="B676" s="277" t="s">
        <v>161</v>
      </c>
      <c r="C676" s="277"/>
      <c r="D676" s="203"/>
      <c r="E676" s="205">
        <f>E677</f>
        <v>3335</v>
      </c>
    </row>
    <row r="677" spans="1:5" ht="62.25">
      <c r="A677" s="238" t="s">
        <v>87</v>
      </c>
      <c r="B677" s="230" t="s">
        <v>160</v>
      </c>
      <c r="C677" s="230"/>
      <c r="D677" s="303"/>
      <c r="E677" s="304">
        <f>E678</f>
        <v>3335</v>
      </c>
    </row>
    <row r="678" spans="1:5" ht="30.75">
      <c r="A678" s="225" t="s">
        <v>913</v>
      </c>
      <c r="B678" s="230" t="s">
        <v>160</v>
      </c>
      <c r="C678" s="230">
        <v>120</v>
      </c>
      <c r="D678" s="303"/>
      <c r="E678" s="304">
        <f>E679</f>
        <v>3335</v>
      </c>
    </row>
    <row r="679" spans="1:5" ht="46.5">
      <c r="A679" s="225" t="s">
        <v>149</v>
      </c>
      <c r="B679" s="230" t="s">
        <v>160</v>
      </c>
      <c r="C679" s="230">
        <v>120</v>
      </c>
      <c r="D679" s="303" t="s">
        <v>148</v>
      </c>
      <c r="E679" s="304">
        <v>3335</v>
      </c>
    </row>
    <row r="680" spans="1:5" ht="15">
      <c r="A680" s="279" t="s">
        <v>159</v>
      </c>
      <c r="B680" s="277" t="s">
        <v>158</v>
      </c>
      <c r="C680" s="277"/>
      <c r="D680" s="203"/>
      <c r="E680" s="205">
        <f>E681+E688+E704+E713+E718+E721+E726+E729+E732+E737+E742+E747+E750+E710+E707</f>
        <v>114284.09999999999</v>
      </c>
    </row>
    <row r="681" spans="1:5" ht="46.5">
      <c r="A681" s="238" t="s">
        <v>88</v>
      </c>
      <c r="B681" s="230" t="s">
        <v>152</v>
      </c>
      <c r="C681" s="230"/>
      <c r="D681" s="303"/>
      <c r="E681" s="304">
        <f>E682</f>
        <v>73413.5</v>
      </c>
    </row>
    <row r="682" spans="1:5" ht="30.75">
      <c r="A682" s="225" t="s">
        <v>913</v>
      </c>
      <c r="B682" s="230" t="s">
        <v>152</v>
      </c>
      <c r="C682" s="230">
        <v>120</v>
      </c>
      <c r="D682" s="303"/>
      <c r="E682" s="304">
        <f>E683+E684+E685+E686+E687</f>
        <v>73413.5</v>
      </c>
    </row>
    <row r="683" spans="1:5" ht="46.5">
      <c r="A683" s="225" t="s">
        <v>157</v>
      </c>
      <c r="B683" s="230" t="s">
        <v>152</v>
      </c>
      <c r="C683" s="230">
        <v>120</v>
      </c>
      <c r="D683" s="303" t="s">
        <v>156</v>
      </c>
      <c r="E683" s="304">
        <v>2936.2</v>
      </c>
    </row>
    <row r="684" spans="1:5" ht="46.5">
      <c r="A684" s="225" t="s">
        <v>149</v>
      </c>
      <c r="B684" s="230" t="s">
        <v>152</v>
      </c>
      <c r="C684" s="230">
        <v>120</v>
      </c>
      <c r="D684" s="303" t="s">
        <v>148</v>
      </c>
      <c r="E684" s="304">
        <v>44697.9</v>
      </c>
    </row>
    <row r="685" spans="1:5" ht="46.5">
      <c r="A685" s="225" t="s">
        <v>155</v>
      </c>
      <c r="B685" s="230" t="s">
        <v>152</v>
      </c>
      <c r="C685" s="230">
        <v>120</v>
      </c>
      <c r="D685" s="303" t="s">
        <v>154</v>
      </c>
      <c r="E685" s="304">
        <v>13746</v>
      </c>
    </row>
    <row r="686" spans="1:5" ht="15">
      <c r="A686" s="225" t="s">
        <v>153</v>
      </c>
      <c r="B686" s="230" t="s">
        <v>152</v>
      </c>
      <c r="C686" s="230">
        <v>120</v>
      </c>
      <c r="D686" s="303" t="s">
        <v>151</v>
      </c>
      <c r="E686" s="304">
        <v>7424.4</v>
      </c>
    </row>
    <row r="687" spans="1:5" ht="15">
      <c r="A687" s="225" t="s">
        <v>175</v>
      </c>
      <c r="B687" s="230" t="s">
        <v>152</v>
      </c>
      <c r="C687" s="230">
        <v>120</v>
      </c>
      <c r="D687" s="303" t="s">
        <v>174</v>
      </c>
      <c r="E687" s="304">
        <v>4609</v>
      </c>
    </row>
    <row r="688" spans="1:5" ht="46.5">
      <c r="A688" s="225" t="s">
        <v>89</v>
      </c>
      <c r="B688" s="230" t="s">
        <v>150</v>
      </c>
      <c r="C688" s="230"/>
      <c r="D688" s="303"/>
      <c r="E688" s="304">
        <f>E689+E694+E700</f>
        <v>7104.000000000001</v>
      </c>
    </row>
    <row r="689" spans="1:5" ht="30.75">
      <c r="A689" s="238" t="s">
        <v>913</v>
      </c>
      <c r="B689" s="230" t="s">
        <v>150</v>
      </c>
      <c r="C689" s="230">
        <v>120</v>
      </c>
      <c r="D689" s="303"/>
      <c r="E689" s="304">
        <f>E690+E691+E692+E693</f>
        <v>361</v>
      </c>
    </row>
    <row r="690" spans="1:5" ht="46.5">
      <c r="A690" s="225" t="s">
        <v>157</v>
      </c>
      <c r="B690" s="230" t="s">
        <v>150</v>
      </c>
      <c r="C690" s="230">
        <v>120</v>
      </c>
      <c r="D690" s="303" t="s">
        <v>156</v>
      </c>
      <c r="E690" s="304">
        <v>9</v>
      </c>
    </row>
    <row r="691" spans="1:5" ht="46.5">
      <c r="A691" s="225" t="s">
        <v>149</v>
      </c>
      <c r="B691" s="230" t="s">
        <v>150</v>
      </c>
      <c r="C691" s="230">
        <v>120</v>
      </c>
      <c r="D691" s="303" t="s">
        <v>148</v>
      </c>
      <c r="E691" s="304">
        <v>240</v>
      </c>
    </row>
    <row r="692" spans="1:5" ht="46.5">
      <c r="A692" s="225" t="s">
        <v>155</v>
      </c>
      <c r="B692" s="230" t="s">
        <v>150</v>
      </c>
      <c r="C692" s="230">
        <v>120</v>
      </c>
      <c r="D692" s="303" t="s">
        <v>154</v>
      </c>
      <c r="E692" s="304">
        <v>67</v>
      </c>
    </row>
    <row r="693" spans="1:5" ht="15">
      <c r="A693" s="225" t="s">
        <v>175</v>
      </c>
      <c r="B693" s="230" t="s">
        <v>150</v>
      </c>
      <c r="C693" s="230">
        <v>120</v>
      </c>
      <c r="D693" s="303" t="s">
        <v>174</v>
      </c>
      <c r="E693" s="304">
        <v>45</v>
      </c>
    </row>
    <row r="694" spans="1:5" ht="30.75">
      <c r="A694" s="225" t="s">
        <v>923</v>
      </c>
      <c r="B694" s="230" t="s">
        <v>150</v>
      </c>
      <c r="C694" s="230">
        <v>240</v>
      </c>
      <c r="D694" s="303"/>
      <c r="E694" s="304">
        <f>E695+E696+E697+E698+E699</f>
        <v>6508.400000000001</v>
      </c>
    </row>
    <row r="695" spans="1:5" ht="46.5">
      <c r="A695" s="225" t="s">
        <v>157</v>
      </c>
      <c r="B695" s="230" t="s">
        <v>150</v>
      </c>
      <c r="C695" s="230">
        <v>240</v>
      </c>
      <c r="D695" s="303" t="s">
        <v>156</v>
      </c>
      <c r="E695" s="304">
        <v>835</v>
      </c>
    </row>
    <row r="696" spans="1:5" ht="46.5">
      <c r="A696" s="225" t="s">
        <v>149</v>
      </c>
      <c r="B696" s="230" t="s">
        <v>150</v>
      </c>
      <c r="C696" s="230">
        <v>240</v>
      </c>
      <c r="D696" s="303" t="s">
        <v>148</v>
      </c>
      <c r="E696" s="304">
        <f>3945.6+155-70</f>
        <v>4030.6000000000004</v>
      </c>
    </row>
    <row r="697" spans="1:5" ht="46.5">
      <c r="A697" s="225" t="s">
        <v>155</v>
      </c>
      <c r="B697" s="230" t="s">
        <v>150</v>
      </c>
      <c r="C697" s="230">
        <v>240</v>
      </c>
      <c r="D697" s="303" t="s">
        <v>154</v>
      </c>
      <c r="E697" s="304">
        <v>1174.5</v>
      </c>
    </row>
    <row r="698" spans="1:5" ht="15">
      <c r="A698" s="225" t="s">
        <v>153</v>
      </c>
      <c r="B698" s="230" t="s">
        <v>150</v>
      </c>
      <c r="C698" s="230">
        <v>240</v>
      </c>
      <c r="D698" s="303" t="s">
        <v>151</v>
      </c>
      <c r="E698" s="304">
        <v>259.7</v>
      </c>
    </row>
    <row r="699" spans="1:5" ht="15">
      <c r="A699" s="225" t="s">
        <v>175</v>
      </c>
      <c r="B699" s="230" t="s">
        <v>150</v>
      </c>
      <c r="C699" s="230">
        <v>240</v>
      </c>
      <c r="D699" s="303" t="s">
        <v>174</v>
      </c>
      <c r="E699" s="304">
        <v>208.6</v>
      </c>
    </row>
    <row r="700" spans="1:5" ht="15">
      <c r="A700" s="225" t="s">
        <v>927</v>
      </c>
      <c r="B700" s="230" t="s">
        <v>150</v>
      </c>
      <c r="C700" s="230">
        <v>850</v>
      </c>
      <c r="D700" s="303"/>
      <c r="E700" s="304">
        <f>E701+E702+E703</f>
        <v>234.6</v>
      </c>
    </row>
    <row r="701" spans="1:5" ht="46.5">
      <c r="A701" s="225" t="s">
        <v>149</v>
      </c>
      <c r="B701" s="230" t="s">
        <v>150</v>
      </c>
      <c r="C701" s="230">
        <v>850</v>
      </c>
      <c r="D701" s="303" t="s">
        <v>148</v>
      </c>
      <c r="E701" s="304">
        <v>170</v>
      </c>
    </row>
    <row r="702" spans="1:5" ht="46.5">
      <c r="A702" s="225" t="s">
        <v>155</v>
      </c>
      <c r="B702" s="230" t="s">
        <v>150</v>
      </c>
      <c r="C702" s="230">
        <v>850</v>
      </c>
      <c r="D702" s="303" t="s">
        <v>154</v>
      </c>
      <c r="E702" s="304">
        <v>51.2</v>
      </c>
    </row>
    <row r="703" spans="1:5" ht="15">
      <c r="A703" s="225" t="s">
        <v>175</v>
      </c>
      <c r="B703" s="230" t="s">
        <v>150</v>
      </c>
      <c r="C703" s="230">
        <v>850</v>
      </c>
      <c r="D703" s="303" t="s">
        <v>174</v>
      </c>
      <c r="E703" s="304">
        <v>13.4</v>
      </c>
    </row>
    <row r="704" spans="1:5" ht="62.25">
      <c r="A704" s="238" t="s">
        <v>900</v>
      </c>
      <c r="B704" s="230" t="s">
        <v>861</v>
      </c>
      <c r="C704" s="230"/>
      <c r="D704" s="303"/>
      <c r="E704" s="304">
        <f>E705</f>
        <v>1890.2</v>
      </c>
    </row>
    <row r="705" spans="1:5" ht="30.75">
      <c r="A705" s="225" t="s">
        <v>913</v>
      </c>
      <c r="B705" s="230" t="s">
        <v>861</v>
      </c>
      <c r="C705" s="230">
        <v>120</v>
      </c>
      <c r="D705" s="303"/>
      <c r="E705" s="304">
        <f>E706</f>
        <v>1890.2</v>
      </c>
    </row>
    <row r="706" spans="1:5" ht="46.5">
      <c r="A706" s="225" t="s">
        <v>155</v>
      </c>
      <c r="B706" s="230" t="s">
        <v>861</v>
      </c>
      <c r="C706" s="230">
        <v>120</v>
      </c>
      <c r="D706" s="303" t="s">
        <v>154</v>
      </c>
      <c r="E706" s="304">
        <v>1890.2</v>
      </c>
    </row>
    <row r="707" spans="1:5" ht="62.25">
      <c r="A707" s="225" t="s">
        <v>1147</v>
      </c>
      <c r="B707" s="230" t="s">
        <v>1146</v>
      </c>
      <c r="C707" s="230"/>
      <c r="D707" s="303"/>
      <c r="E707" s="304">
        <f>E708</f>
        <v>638</v>
      </c>
    </row>
    <row r="708" spans="1:5" ht="30.75">
      <c r="A708" s="225" t="s">
        <v>913</v>
      </c>
      <c r="B708" s="230" t="s">
        <v>1146</v>
      </c>
      <c r="C708" s="230">
        <v>120</v>
      </c>
      <c r="D708" s="303"/>
      <c r="E708" s="304">
        <f>E709</f>
        <v>638</v>
      </c>
    </row>
    <row r="709" spans="1:5" ht="46.5">
      <c r="A709" s="225" t="s">
        <v>149</v>
      </c>
      <c r="B709" s="230" t="s">
        <v>1146</v>
      </c>
      <c r="C709" s="230">
        <v>120</v>
      </c>
      <c r="D709" s="303" t="s">
        <v>148</v>
      </c>
      <c r="E709" s="304">
        <v>638</v>
      </c>
    </row>
    <row r="710" spans="1:5" ht="62.25">
      <c r="A710" s="238" t="s">
        <v>971</v>
      </c>
      <c r="B710" s="230" t="s">
        <v>970</v>
      </c>
      <c r="C710" s="230"/>
      <c r="D710" s="303"/>
      <c r="E710" s="304">
        <f>E711</f>
        <v>256.6</v>
      </c>
    </row>
    <row r="711" spans="1:5" ht="30.75">
      <c r="A711" s="225" t="s">
        <v>913</v>
      </c>
      <c r="B711" s="230" t="s">
        <v>970</v>
      </c>
      <c r="C711" s="230">
        <v>120</v>
      </c>
      <c r="D711" s="303"/>
      <c r="E711" s="304">
        <f>E712</f>
        <v>256.6</v>
      </c>
    </row>
    <row r="712" spans="1:5" ht="46.5">
      <c r="A712" s="225" t="s">
        <v>155</v>
      </c>
      <c r="B712" s="230" t="s">
        <v>970</v>
      </c>
      <c r="C712" s="230">
        <v>120</v>
      </c>
      <c r="D712" s="303" t="s">
        <v>154</v>
      </c>
      <c r="E712" s="304">
        <v>256.6</v>
      </c>
    </row>
    <row r="713" spans="1:5" ht="93">
      <c r="A713" s="225" t="s">
        <v>910</v>
      </c>
      <c r="B713" s="230" t="s">
        <v>757</v>
      </c>
      <c r="C713" s="230"/>
      <c r="D713" s="303"/>
      <c r="E713" s="304">
        <f>E714+E716</f>
        <v>4210.4</v>
      </c>
    </row>
    <row r="714" spans="1:5" ht="30.75">
      <c r="A714" s="225" t="s">
        <v>913</v>
      </c>
      <c r="B714" s="230" t="s">
        <v>757</v>
      </c>
      <c r="C714" s="230">
        <v>120</v>
      </c>
      <c r="D714" s="303"/>
      <c r="E714" s="304">
        <f>E715</f>
        <v>4114.7</v>
      </c>
    </row>
    <row r="715" spans="1:5" ht="15">
      <c r="A715" s="225" t="s">
        <v>153</v>
      </c>
      <c r="B715" s="230" t="s">
        <v>757</v>
      </c>
      <c r="C715" s="230">
        <v>120</v>
      </c>
      <c r="D715" s="303" t="s">
        <v>151</v>
      </c>
      <c r="E715" s="304">
        <v>4114.7</v>
      </c>
    </row>
    <row r="716" spans="1:5" ht="30.75">
      <c r="A716" s="225" t="s">
        <v>923</v>
      </c>
      <c r="B716" s="230" t="s">
        <v>757</v>
      </c>
      <c r="C716" s="230">
        <v>240</v>
      </c>
      <c r="D716" s="303"/>
      <c r="E716" s="304">
        <f>E717</f>
        <v>95.7</v>
      </c>
    </row>
    <row r="717" spans="1:5" ht="15">
      <c r="A717" s="225" t="s">
        <v>153</v>
      </c>
      <c r="B717" s="230" t="s">
        <v>757</v>
      </c>
      <c r="C717" s="230">
        <v>240</v>
      </c>
      <c r="D717" s="303" t="s">
        <v>151</v>
      </c>
      <c r="E717" s="304">
        <v>95.7</v>
      </c>
    </row>
    <row r="718" spans="1:5" ht="78">
      <c r="A718" s="238" t="s">
        <v>907</v>
      </c>
      <c r="B718" s="230" t="s">
        <v>388</v>
      </c>
      <c r="C718" s="230"/>
      <c r="D718" s="303"/>
      <c r="E718" s="304">
        <f>E719</f>
        <v>27.9</v>
      </c>
    </row>
    <row r="719" spans="1:5" ht="30.75">
      <c r="A719" s="225" t="s">
        <v>913</v>
      </c>
      <c r="B719" s="230" t="s">
        <v>388</v>
      </c>
      <c r="C719" s="230">
        <v>120</v>
      </c>
      <c r="D719" s="303"/>
      <c r="E719" s="304">
        <f>E720</f>
        <v>27.9</v>
      </c>
    </row>
    <row r="720" spans="1:5" ht="46.5">
      <c r="A720" s="225" t="s">
        <v>155</v>
      </c>
      <c r="B720" s="230" t="s">
        <v>388</v>
      </c>
      <c r="C720" s="230">
        <v>120</v>
      </c>
      <c r="D720" s="303" t="s">
        <v>154</v>
      </c>
      <c r="E720" s="304">
        <v>27.9</v>
      </c>
    </row>
    <row r="721" spans="1:5" ht="62.25">
      <c r="A721" s="238" t="s">
        <v>906</v>
      </c>
      <c r="B721" s="230" t="s">
        <v>389</v>
      </c>
      <c r="C721" s="230"/>
      <c r="D721" s="303"/>
      <c r="E721" s="304">
        <f>E722+E724</f>
        <v>862.5</v>
      </c>
    </row>
    <row r="722" spans="1:5" ht="30.75">
      <c r="A722" s="225" t="s">
        <v>913</v>
      </c>
      <c r="B722" s="230" t="s">
        <v>389</v>
      </c>
      <c r="C722" s="230">
        <v>120</v>
      </c>
      <c r="D722" s="303"/>
      <c r="E722" s="304">
        <f>E723</f>
        <v>820</v>
      </c>
    </row>
    <row r="723" spans="1:5" ht="46.5">
      <c r="A723" s="225" t="s">
        <v>155</v>
      </c>
      <c r="B723" s="230" t="s">
        <v>389</v>
      </c>
      <c r="C723" s="230">
        <v>120</v>
      </c>
      <c r="D723" s="303" t="s">
        <v>154</v>
      </c>
      <c r="E723" s="304">
        <v>820</v>
      </c>
    </row>
    <row r="724" spans="1:5" ht="30.75">
      <c r="A724" s="225" t="s">
        <v>923</v>
      </c>
      <c r="B724" s="230" t="s">
        <v>389</v>
      </c>
      <c r="C724" s="230">
        <v>240</v>
      </c>
      <c r="D724" s="303"/>
      <c r="E724" s="304">
        <f>E725</f>
        <v>42.5</v>
      </c>
    </row>
    <row r="725" spans="1:5" ht="46.5">
      <c r="A725" s="225" t="s">
        <v>155</v>
      </c>
      <c r="B725" s="230" t="s">
        <v>389</v>
      </c>
      <c r="C725" s="230">
        <v>240</v>
      </c>
      <c r="D725" s="303" t="s">
        <v>154</v>
      </c>
      <c r="E725" s="304">
        <v>42.5</v>
      </c>
    </row>
    <row r="726" spans="1:5" ht="46.5">
      <c r="A726" s="238" t="s">
        <v>904</v>
      </c>
      <c r="B726" s="230" t="s">
        <v>387</v>
      </c>
      <c r="C726" s="230"/>
      <c r="D726" s="303"/>
      <c r="E726" s="304">
        <f>E727</f>
        <v>582.7</v>
      </c>
    </row>
    <row r="727" spans="1:5" ht="30.75">
      <c r="A727" s="225" t="s">
        <v>913</v>
      </c>
      <c r="B727" s="230" t="s">
        <v>387</v>
      </c>
      <c r="C727" s="230">
        <v>120</v>
      </c>
      <c r="D727" s="303"/>
      <c r="E727" s="304">
        <f>E728</f>
        <v>582.7</v>
      </c>
    </row>
    <row r="728" spans="1:5" s="280" customFormat="1" ht="46.5">
      <c r="A728" s="225" t="s">
        <v>149</v>
      </c>
      <c r="B728" s="230" t="s">
        <v>387</v>
      </c>
      <c r="C728" s="230">
        <v>120</v>
      </c>
      <c r="D728" s="303" t="s">
        <v>151</v>
      </c>
      <c r="E728" s="304">
        <v>582.7</v>
      </c>
    </row>
    <row r="729" spans="1:5" s="280" customFormat="1" ht="62.25">
      <c r="A729" s="226" t="s">
        <v>908</v>
      </c>
      <c r="B729" s="305" t="s">
        <v>858</v>
      </c>
      <c r="C729" s="228"/>
      <c r="D729" s="303"/>
      <c r="E729" s="304">
        <f>E730</f>
        <v>261.5</v>
      </c>
    </row>
    <row r="730" spans="1:5" s="280" customFormat="1" ht="30.75">
      <c r="A730" s="225" t="s">
        <v>913</v>
      </c>
      <c r="B730" s="305" t="s">
        <v>858</v>
      </c>
      <c r="C730" s="230">
        <v>120</v>
      </c>
      <c r="D730" s="303"/>
      <c r="E730" s="304">
        <f>E731</f>
        <v>261.5</v>
      </c>
    </row>
    <row r="731" spans="1:5" s="280" customFormat="1" ht="46.5">
      <c r="A731" s="225" t="s">
        <v>149</v>
      </c>
      <c r="B731" s="305" t="s">
        <v>858</v>
      </c>
      <c r="C731" s="230">
        <v>120</v>
      </c>
      <c r="D731" s="303" t="s">
        <v>148</v>
      </c>
      <c r="E731" s="304">
        <v>261.5</v>
      </c>
    </row>
    <row r="732" spans="1:5" ht="46.5">
      <c r="A732" s="306" t="s">
        <v>939</v>
      </c>
      <c r="B732" s="305" t="s">
        <v>860</v>
      </c>
      <c r="C732" s="234"/>
      <c r="D732" s="307"/>
      <c r="E732" s="304">
        <f>E733+E735</f>
        <v>14866.8</v>
      </c>
    </row>
    <row r="733" spans="1:5" ht="30.75">
      <c r="A733" s="225" t="s">
        <v>913</v>
      </c>
      <c r="B733" s="305" t="s">
        <v>860</v>
      </c>
      <c r="C733" s="234">
        <v>120</v>
      </c>
      <c r="D733" s="307"/>
      <c r="E733" s="304">
        <f>E734</f>
        <v>14243.8</v>
      </c>
    </row>
    <row r="734" spans="1:5" ht="46.5">
      <c r="A734" s="225" t="s">
        <v>149</v>
      </c>
      <c r="B734" s="305" t="s">
        <v>860</v>
      </c>
      <c r="C734" s="234">
        <v>120</v>
      </c>
      <c r="D734" s="307" t="s">
        <v>148</v>
      </c>
      <c r="E734" s="304">
        <v>14243.8</v>
      </c>
    </row>
    <row r="735" spans="1:5" ht="30.75">
      <c r="A735" s="225" t="s">
        <v>923</v>
      </c>
      <c r="B735" s="305" t="s">
        <v>860</v>
      </c>
      <c r="C735" s="234">
        <v>240</v>
      </c>
      <c r="D735" s="307"/>
      <c r="E735" s="304">
        <f>E736</f>
        <v>623</v>
      </c>
    </row>
    <row r="736" spans="1:5" ht="46.5">
      <c r="A736" s="225" t="s">
        <v>149</v>
      </c>
      <c r="B736" s="305" t="s">
        <v>860</v>
      </c>
      <c r="C736" s="234">
        <v>240</v>
      </c>
      <c r="D736" s="307" t="s">
        <v>148</v>
      </c>
      <c r="E736" s="304">
        <v>623</v>
      </c>
    </row>
    <row r="737" spans="1:5" ht="62.25">
      <c r="A737" s="225" t="s">
        <v>940</v>
      </c>
      <c r="B737" s="305" t="s">
        <v>862</v>
      </c>
      <c r="C737" s="234"/>
      <c r="D737" s="307"/>
      <c r="E737" s="304">
        <f>E738+E740</f>
        <v>4127</v>
      </c>
    </row>
    <row r="738" spans="1:5" ht="30.75">
      <c r="A738" s="225" t="s">
        <v>913</v>
      </c>
      <c r="B738" s="305" t="s">
        <v>862</v>
      </c>
      <c r="C738" s="234">
        <v>120</v>
      </c>
      <c r="D738" s="307"/>
      <c r="E738" s="304">
        <f>E739</f>
        <v>3666</v>
      </c>
    </row>
    <row r="739" spans="1:5" ht="46.5">
      <c r="A739" s="225" t="s">
        <v>155</v>
      </c>
      <c r="B739" s="305" t="s">
        <v>862</v>
      </c>
      <c r="C739" s="234">
        <v>120</v>
      </c>
      <c r="D739" s="307" t="s">
        <v>154</v>
      </c>
      <c r="E739" s="304">
        <v>3666</v>
      </c>
    </row>
    <row r="740" spans="1:5" ht="30.75">
      <c r="A740" s="225" t="s">
        <v>923</v>
      </c>
      <c r="B740" s="305" t="s">
        <v>862</v>
      </c>
      <c r="C740" s="234">
        <v>240</v>
      </c>
      <c r="D740" s="307"/>
      <c r="E740" s="304">
        <f>E741</f>
        <v>461</v>
      </c>
    </row>
    <row r="741" spans="1:5" ht="46.5">
      <c r="A741" s="225" t="s">
        <v>155</v>
      </c>
      <c r="B741" s="305" t="s">
        <v>862</v>
      </c>
      <c r="C741" s="234">
        <v>240</v>
      </c>
      <c r="D741" s="307" t="s">
        <v>154</v>
      </c>
      <c r="E741" s="304">
        <v>461</v>
      </c>
    </row>
    <row r="742" spans="1:5" ht="62.25">
      <c r="A742" s="306" t="s">
        <v>942</v>
      </c>
      <c r="B742" s="305" t="s">
        <v>863</v>
      </c>
      <c r="C742" s="234"/>
      <c r="D742" s="307"/>
      <c r="E742" s="304">
        <f>E743+E745</f>
        <v>2954</v>
      </c>
    </row>
    <row r="743" spans="1:5" ht="30.75">
      <c r="A743" s="225" t="s">
        <v>913</v>
      </c>
      <c r="B743" s="305" t="s">
        <v>863</v>
      </c>
      <c r="C743" s="234">
        <v>120</v>
      </c>
      <c r="D743" s="307"/>
      <c r="E743" s="304">
        <f>E744</f>
        <v>2683</v>
      </c>
    </row>
    <row r="744" spans="1:5" ht="15">
      <c r="A744" s="225" t="s">
        <v>153</v>
      </c>
      <c r="B744" s="305" t="s">
        <v>863</v>
      </c>
      <c r="C744" s="234">
        <v>120</v>
      </c>
      <c r="D744" s="307" t="s">
        <v>151</v>
      </c>
      <c r="E744" s="304">
        <v>2683</v>
      </c>
    </row>
    <row r="745" spans="1:5" ht="30.75">
      <c r="A745" s="225" t="s">
        <v>923</v>
      </c>
      <c r="B745" s="305" t="s">
        <v>863</v>
      </c>
      <c r="C745" s="234">
        <v>240</v>
      </c>
      <c r="D745" s="307"/>
      <c r="E745" s="304">
        <f>E746</f>
        <v>271</v>
      </c>
    </row>
    <row r="746" spans="1:5" ht="15">
      <c r="A746" s="225" t="s">
        <v>153</v>
      </c>
      <c r="B746" s="305" t="s">
        <v>863</v>
      </c>
      <c r="C746" s="234">
        <v>240</v>
      </c>
      <c r="D746" s="307" t="s">
        <v>151</v>
      </c>
      <c r="E746" s="304">
        <v>271</v>
      </c>
    </row>
    <row r="747" spans="1:5" ht="46.5">
      <c r="A747" s="225" t="s">
        <v>941</v>
      </c>
      <c r="B747" s="305" t="s">
        <v>865</v>
      </c>
      <c r="C747" s="234"/>
      <c r="D747" s="307"/>
      <c r="E747" s="304">
        <f>E748</f>
        <v>2152</v>
      </c>
    </row>
    <row r="748" spans="1:5" ht="30.75">
      <c r="A748" s="225" t="s">
        <v>913</v>
      </c>
      <c r="B748" s="305" t="s">
        <v>865</v>
      </c>
      <c r="C748" s="234">
        <v>120</v>
      </c>
      <c r="D748" s="307"/>
      <c r="E748" s="304">
        <v>2152</v>
      </c>
    </row>
    <row r="749" spans="1:5" ht="46.5">
      <c r="A749" s="225" t="s">
        <v>157</v>
      </c>
      <c r="B749" s="305" t="s">
        <v>865</v>
      </c>
      <c r="C749" s="234">
        <v>120</v>
      </c>
      <c r="D749" s="307" t="s">
        <v>156</v>
      </c>
      <c r="E749" s="304">
        <v>2152</v>
      </c>
    </row>
    <row r="750" spans="1:5" ht="62.25">
      <c r="A750" s="306" t="s">
        <v>1001</v>
      </c>
      <c r="B750" s="305" t="s">
        <v>867</v>
      </c>
      <c r="C750" s="234"/>
      <c r="D750" s="307"/>
      <c r="E750" s="304">
        <f>E751+E753</f>
        <v>937</v>
      </c>
    </row>
    <row r="751" spans="1:5" ht="30.75">
      <c r="A751" s="225" t="s">
        <v>913</v>
      </c>
      <c r="B751" s="305" t="s">
        <v>867</v>
      </c>
      <c r="C751" s="234">
        <v>120</v>
      </c>
      <c r="D751" s="307"/>
      <c r="E751" s="304">
        <f>E752</f>
        <v>887</v>
      </c>
    </row>
    <row r="752" spans="1:5" ht="46.5">
      <c r="A752" s="225" t="s">
        <v>155</v>
      </c>
      <c r="B752" s="305" t="s">
        <v>867</v>
      </c>
      <c r="C752" s="234">
        <v>120</v>
      </c>
      <c r="D752" s="307" t="s">
        <v>154</v>
      </c>
      <c r="E752" s="304">
        <v>887</v>
      </c>
    </row>
    <row r="753" spans="1:5" ht="30.75">
      <c r="A753" s="225" t="s">
        <v>923</v>
      </c>
      <c r="B753" s="305" t="s">
        <v>867</v>
      </c>
      <c r="C753" s="234">
        <v>240</v>
      </c>
      <c r="D753" s="307"/>
      <c r="E753" s="304">
        <f>E754</f>
        <v>50</v>
      </c>
    </row>
    <row r="754" spans="1:5" ht="46.5">
      <c r="A754" s="225" t="s">
        <v>155</v>
      </c>
      <c r="B754" s="305" t="s">
        <v>867</v>
      </c>
      <c r="C754" s="234">
        <v>240</v>
      </c>
      <c r="D754" s="307" t="s">
        <v>154</v>
      </c>
      <c r="E754" s="304">
        <v>50</v>
      </c>
    </row>
    <row r="755" spans="1:5" ht="46.5">
      <c r="A755" s="279" t="s">
        <v>90</v>
      </c>
      <c r="B755" s="277" t="s">
        <v>147</v>
      </c>
      <c r="C755" s="277"/>
      <c r="D755" s="203"/>
      <c r="E755" s="205">
        <f>E756</f>
        <v>1563.3999999999999</v>
      </c>
    </row>
    <row r="756" spans="1:5" ht="93">
      <c r="A756" s="238" t="s">
        <v>901</v>
      </c>
      <c r="B756" s="230" t="s">
        <v>176</v>
      </c>
      <c r="C756" s="230"/>
      <c r="D756" s="303"/>
      <c r="E756" s="304">
        <f>E757</f>
        <v>1563.3999999999999</v>
      </c>
    </row>
    <row r="757" spans="1:5" s="280" customFormat="1" ht="30.75">
      <c r="A757" s="225" t="s">
        <v>913</v>
      </c>
      <c r="B757" s="230" t="s">
        <v>176</v>
      </c>
      <c r="C757" s="230">
        <v>120</v>
      </c>
      <c r="D757" s="303"/>
      <c r="E757" s="304">
        <f>E758</f>
        <v>1563.3999999999999</v>
      </c>
    </row>
    <row r="758" spans="1:5" ht="46.5">
      <c r="A758" s="225" t="s">
        <v>155</v>
      </c>
      <c r="B758" s="230" t="s">
        <v>176</v>
      </c>
      <c r="C758" s="230">
        <v>120</v>
      </c>
      <c r="D758" s="303" t="s">
        <v>154</v>
      </c>
      <c r="E758" s="304">
        <f>1563.6-0.2</f>
        <v>1563.3999999999999</v>
      </c>
    </row>
    <row r="759" spans="1:5" ht="15">
      <c r="A759" s="207" t="s">
        <v>401</v>
      </c>
      <c r="B759" s="300" t="s">
        <v>4</v>
      </c>
      <c r="C759" s="300"/>
      <c r="D759" s="301"/>
      <c r="E759" s="302">
        <f>E760</f>
        <v>281167.7</v>
      </c>
    </row>
    <row r="760" spans="1:5" ht="15">
      <c r="A760" s="279" t="s">
        <v>242</v>
      </c>
      <c r="B760" s="277" t="s">
        <v>237</v>
      </c>
      <c r="C760" s="277"/>
      <c r="D760" s="203"/>
      <c r="E760" s="205">
        <f>E761+E774+E777+E780+E783+E806+E828+E856+E851+E771+E788+E831+E834+E791+E794+E809+E812+E815+E837+E803+E822+E825+E797+E819+E842+E800</f>
        <v>281167.7</v>
      </c>
    </row>
    <row r="761" spans="1:5" ht="46.5">
      <c r="A761" s="244" t="s">
        <v>405</v>
      </c>
      <c r="B761" s="230" t="s">
        <v>238</v>
      </c>
      <c r="C761" s="230"/>
      <c r="D761" s="303"/>
      <c r="E761" s="304">
        <f>E762+E765+E768</f>
        <v>59447.600000000006</v>
      </c>
    </row>
    <row r="762" spans="1:5" ht="15">
      <c r="A762" s="254" t="s">
        <v>922</v>
      </c>
      <c r="B762" s="230" t="s">
        <v>238</v>
      </c>
      <c r="C762" s="230">
        <v>110</v>
      </c>
      <c r="D762" s="303"/>
      <c r="E762" s="304">
        <f>E763+E764</f>
        <v>42477.3</v>
      </c>
    </row>
    <row r="763" spans="1:5" ht="15">
      <c r="A763" s="238" t="s">
        <v>153</v>
      </c>
      <c r="B763" s="230" t="s">
        <v>238</v>
      </c>
      <c r="C763" s="230">
        <v>110</v>
      </c>
      <c r="D763" s="303" t="s">
        <v>151</v>
      </c>
      <c r="E763" s="304">
        <f>31725.3-60-1176</f>
        <v>30489.3</v>
      </c>
    </row>
    <row r="764" spans="1:5" ht="15">
      <c r="A764" s="238" t="s">
        <v>175</v>
      </c>
      <c r="B764" s="230" t="s">
        <v>238</v>
      </c>
      <c r="C764" s="230">
        <v>110</v>
      </c>
      <c r="D764" s="303" t="s">
        <v>174</v>
      </c>
      <c r="E764" s="304">
        <f>13576+12-1600</f>
        <v>11988</v>
      </c>
    </row>
    <row r="765" spans="1:5" ht="30.75">
      <c r="A765" s="238" t="s">
        <v>923</v>
      </c>
      <c r="B765" s="230" t="s">
        <v>238</v>
      </c>
      <c r="C765" s="230">
        <v>240</v>
      </c>
      <c r="D765" s="303"/>
      <c r="E765" s="304">
        <f>E766+E767</f>
        <v>16793.5</v>
      </c>
    </row>
    <row r="766" spans="1:5" ht="15">
      <c r="A766" s="238" t="s">
        <v>153</v>
      </c>
      <c r="B766" s="230" t="s">
        <v>238</v>
      </c>
      <c r="C766" s="230">
        <v>240</v>
      </c>
      <c r="D766" s="303" t="s">
        <v>151</v>
      </c>
      <c r="E766" s="304">
        <f>16405.3-9-22.8+200+55</f>
        <v>16628.5</v>
      </c>
    </row>
    <row r="767" spans="1:5" ht="15">
      <c r="A767" s="238" t="s">
        <v>175</v>
      </c>
      <c r="B767" s="230" t="s">
        <v>238</v>
      </c>
      <c r="C767" s="230">
        <v>240</v>
      </c>
      <c r="D767" s="303" t="s">
        <v>174</v>
      </c>
      <c r="E767" s="304">
        <v>165</v>
      </c>
    </row>
    <row r="768" spans="1:5" ht="15">
      <c r="A768" s="225" t="s">
        <v>927</v>
      </c>
      <c r="B768" s="230" t="s">
        <v>238</v>
      </c>
      <c r="C768" s="230">
        <v>850</v>
      </c>
      <c r="D768" s="303"/>
      <c r="E768" s="304">
        <f>E769+E770</f>
        <v>176.8</v>
      </c>
    </row>
    <row r="769" spans="1:5" ht="15">
      <c r="A769" s="238" t="s">
        <v>153</v>
      </c>
      <c r="B769" s="230" t="s">
        <v>238</v>
      </c>
      <c r="C769" s="230">
        <v>850</v>
      </c>
      <c r="D769" s="303" t="s">
        <v>151</v>
      </c>
      <c r="E769" s="304">
        <f>138+9+22.8+5</f>
        <v>174.8</v>
      </c>
    </row>
    <row r="770" spans="1:5" ht="15">
      <c r="A770" s="238" t="s">
        <v>175</v>
      </c>
      <c r="B770" s="230" t="s">
        <v>238</v>
      </c>
      <c r="C770" s="230">
        <v>850</v>
      </c>
      <c r="D770" s="303" t="s">
        <v>174</v>
      </c>
      <c r="E770" s="304">
        <v>2</v>
      </c>
    </row>
    <row r="771" spans="1:5" ht="46.5">
      <c r="A771" s="238" t="s">
        <v>412</v>
      </c>
      <c r="B771" s="230" t="s">
        <v>239</v>
      </c>
      <c r="C771" s="230"/>
      <c r="D771" s="303"/>
      <c r="E771" s="304">
        <f>E772</f>
        <v>3371.2</v>
      </c>
    </row>
    <row r="772" spans="1:5" ht="15">
      <c r="A772" s="238" t="s">
        <v>404</v>
      </c>
      <c r="B772" s="230" t="s">
        <v>239</v>
      </c>
      <c r="C772" s="230">
        <v>870</v>
      </c>
      <c r="D772" s="303"/>
      <c r="E772" s="304">
        <f>E773</f>
        <v>3371.2</v>
      </c>
    </row>
    <row r="773" spans="1:5" ht="15">
      <c r="A773" s="238" t="s">
        <v>413</v>
      </c>
      <c r="B773" s="230" t="s">
        <v>239</v>
      </c>
      <c r="C773" s="230">
        <v>870</v>
      </c>
      <c r="D773" s="303" t="s">
        <v>240</v>
      </c>
      <c r="E773" s="304">
        <v>3371.2</v>
      </c>
    </row>
    <row r="774" spans="1:5" ht="62.25">
      <c r="A774" s="238" t="s">
        <v>408</v>
      </c>
      <c r="B774" s="230" t="s">
        <v>241</v>
      </c>
      <c r="C774" s="230"/>
      <c r="D774" s="303"/>
      <c r="E774" s="304">
        <f>E775</f>
        <v>350</v>
      </c>
    </row>
    <row r="775" spans="1:5" ht="30.75">
      <c r="A775" s="238" t="s">
        <v>923</v>
      </c>
      <c r="B775" s="230" t="s">
        <v>241</v>
      </c>
      <c r="C775" s="230">
        <v>240</v>
      </c>
      <c r="D775" s="303"/>
      <c r="E775" s="304">
        <f>E776</f>
        <v>350</v>
      </c>
    </row>
    <row r="776" spans="1:5" ht="15">
      <c r="A776" s="238" t="s">
        <v>153</v>
      </c>
      <c r="B776" s="230" t="s">
        <v>241</v>
      </c>
      <c r="C776" s="230">
        <v>240</v>
      </c>
      <c r="D776" s="303" t="s">
        <v>151</v>
      </c>
      <c r="E776" s="304">
        <v>350</v>
      </c>
    </row>
    <row r="777" spans="1:5" ht="30.75">
      <c r="A777" s="238" t="s">
        <v>411</v>
      </c>
      <c r="B777" s="230" t="s">
        <v>243</v>
      </c>
      <c r="C777" s="230"/>
      <c r="D777" s="303"/>
      <c r="E777" s="304">
        <f>E778</f>
        <v>300</v>
      </c>
    </row>
    <row r="778" spans="1:5" ht="30.75">
      <c r="A778" s="238" t="s">
        <v>923</v>
      </c>
      <c r="B778" s="230" t="s">
        <v>243</v>
      </c>
      <c r="C778" s="230">
        <v>240</v>
      </c>
      <c r="D778" s="303"/>
      <c r="E778" s="304">
        <f>E779</f>
        <v>300</v>
      </c>
    </row>
    <row r="779" spans="1:5" ht="15">
      <c r="A779" s="238" t="s">
        <v>153</v>
      </c>
      <c r="B779" s="230" t="s">
        <v>243</v>
      </c>
      <c r="C779" s="230">
        <v>240</v>
      </c>
      <c r="D779" s="303" t="s">
        <v>151</v>
      </c>
      <c r="E779" s="304">
        <v>300</v>
      </c>
    </row>
    <row r="780" spans="1:5" ht="46.5">
      <c r="A780" s="238" t="s">
        <v>403</v>
      </c>
      <c r="B780" s="230" t="s">
        <v>244</v>
      </c>
      <c r="C780" s="230"/>
      <c r="D780" s="303"/>
      <c r="E780" s="304">
        <f>E781</f>
        <v>200</v>
      </c>
    </row>
    <row r="781" spans="1:5" ht="15">
      <c r="A781" s="225" t="s">
        <v>927</v>
      </c>
      <c r="B781" s="230" t="s">
        <v>244</v>
      </c>
      <c r="C781" s="230">
        <v>850</v>
      </c>
      <c r="D781" s="303"/>
      <c r="E781" s="304">
        <f>E782</f>
        <v>200</v>
      </c>
    </row>
    <row r="782" spans="1:5" ht="12" customHeight="1">
      <c r="A782" s="238" t="s">
        <v>153</v>
      </c>
      <c r="B782" s="230" t="s">
        <v>244</v>
      </c>
      <c r="C782" s="230">
        <v>850</v>
      </c>
      <c r="D782" s="303" t="s">
        <v>151</v>
      </c>
      <c r="E782" s="304">
        <v>200</v>
      </c>
    </row>
    <row r="783" spans="1:5" ht="30.75">
      <c r="A783" s="238" t="s">
        <v>409</v>
      </c>
      <c r="B783" s="230" t="s">
        <v>406</v>
      </c>
      <c r="C783" s="230"/>
      <c r="D783" s="303"/>
      <c r="E783" s="304">
        <f>E784+E786</f>
        <v>1403.6</v>
      </c>
    </row>
    <row r="784" spans="1:5" ht="30.75">
      <c r="A784" s="238" t="s">
        <v>923</v>
      </c>
      <c r="B784" s="230" t="s">
        <v>406</v>
      </c>
      <c r="C784" s="230">
        <v>240</v>
      </c>
      <c r="D784" s="303"/>
      <c r="E784" s="304">
        <f>E785</f>
        <v>1313.6</v>
      </c>
    </row>
    <row r="785" spans="1:5" ht="15">
      <c r="A785" s="238" t="s">
        <v>153</v>
      </c>
      <c r="B785" s="230" t="s">
        <v>406</v>
      </c>
      <c r="C785" s="230">
        <v>240</v>
      </c>
      <c r="D785" s="303" t="s">
        <v>151</v>
      </c>
      <c r="E785" s="304">
        <f>450+953.6-90</f>
        <v>1313.6</v>
      </c>
    </row>
    <row r="786" spans="1:5" ht="15">
      <c r="A786" s="308" t="s">
        <v>1115</v>
      </c>
      <c r="B786" s="230" t="s">
        <v>406</v>
      </c>
      <c r="C786" s="230">
        <v>350</v>
      </c>
      <c r="D786" s="303"/>
      <c r="E786" s="304">
        <f>E787</f>
        <v>90</v>
      </c>
    </row>
    <row r="787" spans="1:5" ht="15">
      <c r="A787" s="308" t="s">
        <v>153</v>
      </c>
      <c r="B787" s="230" t="s">
        <v>406</v>
      </c>
      <c r="C787" s="230">
        <v>350</v>
      </c>
      <c r="D787" s="303" t="s">
        <v>151</v>
      </c>
      <c r="E787" s="304">
        <v>90</v>
      </c>
    </row>
    <row r="788" spans="1:5" ht="30.75">
      <c r="A788" s="308" t="s">
        <v>716</v>
      </c>
      <c r="B788" s="309" t="s">
        <v>717</v>
      </c>
      <c r="C788" s="230"/>
      <c r="D788" s="303"/>
      <c r="E788" s="304">
        <f>E789</f>
        <v>544.5</v>
      </c>
    </row>
    <row r="789" spans="1:5" ht="15">
      <c r="A789" s="308" t="s">
        <v>714</v>
      </c>
      <c r="B789" s="309" t="s">
        <v>717</v>
      </c>
      <c r="C789" s="230">
        <v>730</v>
      </c>
      <c r="D789" s="303"/>
      <c r="E789" s="304">
        <f>E790</f>
        <v>544.5</v>
      </c>
    </row>
    <row r="790" spans="1:5" ht="30.75">
      <c r="A790" s="308" t="s">
        <v>715</v>
      </c>
      <c r="B790" s="309" t="s">
        <v>717</v>
      </c>
      <c r="C790" s="230">
        <v>730</v>
      </c>
      <c r="D790" s="303" t="s">
        <v>713</v>
      </c>
      <c r="E790" s="304">
        <v>544.5</v>
      </c>
    </row>
    <row r="791" spans="1:5" ht="46.5">
      <c r="A791" s="238" t="s">
        <v>1003</v>
      </c>
      <c r="B791" s="310" t="s">
        <v>985</v>
      </c>
      <c r="C791" s="230"/>
      <c r="D791" s="230"/>
      <c r="E791" s="304">
        <f>E792</f>
        <v>46.39999999999998</v>
      </c>
    </row>
    <row r="792" spans="1:5" ht="30.75">
      <c r="A792" s="238" t="s">
        <v>923</v>
      </c>
      <c r="B792" s="310" t="s">
        <v>985</v>
      </c>
      <c r="C792" s="230">
        <v>240</v>
      </c>
      <c r="D792" s="230"/>
      <c r="E792" s="304">
        <f>E793</f>
        <v>46.39999999999998</v>
      </c>
    </row>
    <row r="793" spans="1:5" ht="15">
      <c r="A793" s="238" t="s">
        <v>153</v>
      </c>
      <c r="B793" s="310" t="s">
        <v>985</v>
      </c>
      <c r="C793" s="230">
        <v>240</v>
      </c>
      <c r="D793" s="303" t="s">
        <v>151</v>
      </c>
      <c r="E793" s="304">
        <f>1000-953.6</f>
        <v>46.39999999999998</v>
      </c>
    </row>
    <row r="794" spans="1:5" ht="46.5">
      <c r="A794" s="308" t="s">
        <v>975</v>
      </c>
      <c r="B794" s="310" t="s">
        <v>984</v>
      </c>
      <c r="C794" s="230"/>
      <c r="D794" s="230"/>
      <c r="E794" s="304">
        <f>E795</f>
        <v>200</v>
      </c>
    </row>
    <row r="795" spans="1:5" ht="30.75">
      <c r="A795" s="225" t="s">
        <v>923</v>
      </c>
      <c r="B795" s="310" t="s">
        <v>984</v>
      </c>
      <c r="C795" s="230">
        <v>240</v>
      </c>
      <c r="D795" s="303"/>
      <c r="E795" s="304">
        <f>E796</f>
        <v>200</v>
      </c>
    </row>
    <row r="796" spans="1:5" ht="15">
      <c r="A796" s="175" t="s">
        <v>101</v>
      </c>
      <c r="B796" s="310" t="s">
        <v>984</v>
      </c>
      <c r="C796" s="230">
        <v>240</v>
      </c>
      <c r="D796" s="303" t="s">
        <v>100</v>
      </c>
      <c r="E796" s="304">
        <v>200</v>
      </c>
    </row>
    <row r="797" spans="1:5" ht="62.25">
      <c r="A797" s="311" t="s">
        <v>1062</v>
      </c>
      <c r="B797" s="310" t="s">
        <v>1058</v>
      </c>
      <c r="C797" s="230"/>
      <c r="D797" s="303"/>
      <c r="E797" s="304">
        <f>E798</f>
        <v>99.7</v>
      </c>
    </row>
    <row r="798" spans="1:5" ht="30.75">
      <c r="A798" s="225" t="s">
        <v>923</v>
      </c>
      <c r="B798" s="310" t="s">
        <v>1058</v>
      </c>
      <c r="C798" s="230">
        <v>240</v>
      </c>
      <c r="D798" s="303"/>
      <c r="E798" s="304">
        <f>E799</f>
        <v>99.7</v>
      </c>
    </row>
    <row r="799" spans="1:5" ht="15">
      <c r="A799" s="308" t="s">
        <v>1027</v>
      </c>
      <c r="B799" s="310" t="s">
        <v>1058</v>
      </c>
      <c r="C799" s="230">
        <v>240</v>
      </c>
      <c r="D799" s="303" t="s">
        <v>1026</v>
      </c>
      <c r="E799" s="304">
        <v>99.7</v>
      </c>
    </row>
    <row r="800" spans="1:5" ht="46.5">
      <c r="A800" s="308" t="s">
        <v>1168</v>
      </c>
      <c r="B800" s="310" t="s">
        <v>1167</v>
      </c>
      <c r="C800" s="230"/>
      <c r="D800" s="303"/>
      <c r="E800" s="304">
        <f>E801</f>
        <v>2385.5</v>
      </c>
    </row>
    <row r="801" spans="1:5" ht="15">
      <c r="A801" s="308" t="s">
        <v>926</v>
      </c>
      <c r="B801" s="310" t="s">
        <v>1167</v>
      </c>
      <c r="C801" s="230">
        <v>610</v>
      </c>
      <c r="D801" s="303"/>
      <c r="E801" s="304">
        <f>E802</f>
        <v>2385.5</v>
      </c>
    </row>
    <row r="802" spans="1:5" ht="15">
      <c r="A802" s="308" t="s">
        <v>63</v>
      </c>
      <c r="B802" s="310" t="s">
        <v>1167</v>
      </c>
      <c r="C802" s="230">
        <v>610</v>
      </c>
      <c r="D802" s="303" t="s">
        <v>62</v>
      </c>
      <c r="E802" s="304">
        <v>2385.5</v>
      </c>
    </row>
    <row r="803" spans="1:5" ht="62.25">
      <c r="A803" s="175" t="s">
        <v>1039</v>
      </c>
      <c r="B803" s="310" t="s">
        <v>1038</v>
      </c>
      <c r="C803" s="230"/>
      <c r="D803" s="303"/>
      <c r="E803" s="304">
        <f>E804</f>
        <v>2401.5</v>
      </c>
    </row>
    <row r="804" spans="1:5" ht="15">
      <c r="A804" s="238" t="s">
        <v>75</v>
      </c>
      <c r="B804" s="310" t="s">
        <v>1038</v>
      </c>
      <c r="C804" s="230">
        <v>540</v>
      </c>
      <c r="D804" s="303"/>
      <c r="E804" s="304">
        <f>E805</f>
        <v>2401.5</v>
      </c>
    </row>
    <row r="805" spans="1:5" ht="15">
      <c r="A805" s="238" t="s">
        <v>203</v>
      </c>
      <c r="B805" s="310" t="s">
        <v>1038</v>
      </c>
      <c r="C805" s="230">
        <v>540</v>
      </c>
      <c r="D805" s="303" t="s">
        <v>202</v>
      </c>
      <c r="E805" s="304">
        <v>2401.5</v>
      </c>
    </row>
    <row r="806" spans="1:5" ht="30.75">
      <c r="A806" s="238" t="s">
        <v>410</v>
      </c>
      <c r="B806" s="230" t="s">
        <v>407</v>
      </c>
      <c r="C806" s="230"/>
      <c r="D806" s="303"/>
      <c r="E806" s="304">
        <f>E807</f>
        <v>30953.4</v>
      </c>
    </row>
    <row r="807" spans="1:5" ht="15">
      <c r="A807" s="238" t="s">
        <v>920</v>
      </c>
      <c r="B807" s="230" t="s">
        <v>407</v>
      </c>
      <c r="C807" s="230">
        <v>510</v>
      </c>
      <c r="D807" s="303"/>
      <c r="E807" s="304">
        <f>E808</f>
        <v>30953.4</v>
      </c>
    </row>
    <row r="808" spans="1:5" ht="30.75">
      <c r="A808" s="312" t="s">
        <v>921</v>
      </c>
      <c r="B808" s="230" t="s">
        <v>407</v>
      </c>
      <c r="C808" s="230">
        <v>510</v>
      </c>
      <c r="D808" s="303" t="s">
        <v>280</v>
      </c>
      <c r="E808" s="304">
        <v>30953.4</v>
      </c>
    </row>
    <row r="809" spans="1:5" ht="78">
      <c r="A809" s="238" t="s">
        <v>728</v>
      </c>
      <c r="B809" s="230" t="s">
        <v>978</v>
      </c>
      <c r="C809" s="230"/>
      <c r="D809" s="303"/>
      <c r="E809" s="304">
        <f>E810</f>
        <v>1285</v>
      </c>
    </row>
    <row r="810" spans="1:5" ht="15">
      <c r="A810" s="238" t="s">
        <v>75</v>
      </c>
      <c r="B810" s="230" t="s">
        <v>978</v>
      </c>
      <c r="C810" s="230">
        <v>540</v>
      </c>
      <c r="D810" s="303"/>
      <c r="E810" s="304">
        <f>E811</f>
        <v>1285</v>
      </c>
    </row>
    <row r="811" spans="1:5" ht="15">
      <c r="A811" s="175" t="s">
        <v>101</v>
      </c>
      <c r="B811" s="230" t="s">
        <v>978</v>
      </c>
      <c r="C811" s="230">
        <v>540</v>
      </c>
      <c r="D811" s="303" t="s">
        <v>100</v>
      </c>
      <c r="E811" s="304">
        <v>1285</v>
      </c>
    </row>
    <row r="812" spans="1:5" ht="93">
      <c r="A812" s="238" t="s">
        <v>1002</v>
      </c>
      <c r="B812" s="230" t="s">
        <v>983</v>
      </c>
      <c r="C812" s="230"/>
      <c r="D812" s="303"/>
      <c r="E812" s="304">
        <f>E813</f>
        <v>21558</v>
      </c>
    </row>
    <row r="813" spans="1:5" ht="15">
      <c r="A813" s="311" t="s">
        <v>61</v>
      </c>
      <c r="B813" s="230" t="s">
        <v>983</v>
      </c>
      <c r="C813" s="230">
        <v>540</v>
      </c>
      <c r="D813" s="303"/>
      <c r="E813" s="304">
        <f>E814</f>
        <v>21558</v>
      </c>
    </row>
    <row r="814" spans="1:5" ht="15">
      <c r="A814" s="175" t="s">
        <v>976</v>
      </c>
      <c r="B814" s="230" t="s">
        <v>983</v>
      </c>
      <c r="C814" s="230">
        <v>540</v>
      </c>
      <c r="D814" s="303" t="s">
        <v>977</v>
      </c>
      <c r="E814" s="304">
        <f>21038+520</f>
        <v>21558</v>
      </c>
    </row>
    <row r="815" spans="1:5" ht="46.5">
      <c r="A815" s="175" t="s">
        <v>1023</v>
      </c>
      <c r="B815" s="230" t="s">
        <v>1022</v>
      </c>
      <c r="C815" s="230"/>
      <c r="D815" s="303"/>
      <c r="E815" s="304">
        <f>E816</f>
        <v>5812.4</v>
      </c>
    </row>
    <row r="816" spans="1:5" ht="15">
      <c r="A816" s="311" t="s">
        <v>61</v>
      </c>
      <c r="B816" s="230" t="s">
        <v>1022</v>
      </c>
      <c r="C816" s="230">
        <v>540</v>
      </c>
      <c r="D816" s="303"/>
      <c r="E816" s="304">
        <f>E817+E818</f>
        <v>5812.4</v>
      </c>
    </row>
    <row r="817" spans="1:5" ht="15">
      <c r="A817" s="175" t="s">
        <v>187</v>
      </c>
      <c r="B817" s="230" t="s">
        <v>1022</v>
      </c>
      <c r="C817" s="230">
        <v>540</v>
      </c>
      <c r="D817" s="303" t="s">
        <v>186</v>
      </c>
      <c r="E817" s="304">
        <v>4912.4</v>
      </c>
    </row>
    <row r="818" spans="1:5" ht="15">
      <c r="A818" s="175" t="s">
        <v>1027</v>
      </c>
      <c r="B818" s="230" t="s">
        <v>1022</v>
      </c>
      <c r="C818" s="230">
        <v>540</v>
      </c>
      <c r="D818" s="303" t="s">
        <v>1026</v>
      </c>
      <c r="E818" s="304">
        <v>900</v>
      </c>
    </row>
    <row r="819" spans="1:5" ht="46.5">
      <c r="A819" s="175" t="s">
        <v>1107</v>
      </c>
      <c r="B819" s="230" t="s">
        <v>1106</v>
      </c>
      <c r="C819" s="230"/>
      <c r="D819" s="303"/>
      <c r="E819" s="304">
        <f>E820</f>
        <v>1548.9</v>
      </c>
    </row>
    <row r="820" spans="1:5" ht="30.75">
      <c r="A820" s="225" t="s">
        <v>923</v>
      </c>
      <c r="B820" s="230" t="s">
        <v>1106</v>
      </c>
      <c r="C820" s="230">
        <v>240</v>
      </c>
      <c r="D820" s="303"/>
      <c r="E820" s="304">
        <f>E821</f>
        <v>1548.9</v>
      </c>
    </row>
    <row r="821" spans="1:5" ht="15">
      <c r="A821" s="175" t="s">
        <v>1109</v>
      </c>
      <c r="B821" s="230" t="s">
        <v>1106</v>
      </c>
      <c r="C821" s="230">
        <v>240</v>
      </c>
      <c r="D821" s="303" t="s">
        <v>1108</v>
      </c>
      <c r="E821" s="304">
        <v>1548.9</v>
      </c>
    </row>
    <row r="822" spans="1:5" ht="78">
      <c r="A822" s="175" t="s">
        <v>1042</v>
      </c>
      <c r="B822" s="230" t="s">
        <v>1040</v>
      </c>
      <c r="C822" s="230"/>
      <c r="D822" s="303"/>
      <c r="E822" s="304">
        <f>E823</f>
        <v>9879.6</v>
      </c>
    </row>
    <row r="823" spans="1:5" ht="15">
      <c r="A823" s="311" t="s">
        <v>61</v>
      </c>
      <c r="B823" s="230" t="s">
        <v>1040</v>
      </c>
      <c r="C823" s="230">
        <v>540</v>
      </c>
      <c r="D823" s="303"/>
      <c r="E823" s="304">
        <f>E824</f>
        <v>9879.6</v>
      </c>
    </row>
    <row r="824" spans="1:5" ht="15">
      <c r="A824" s="238" t="s">
        <v>203</v>
      </c>
      <c r="B824" s="230" t="s">
        <v>1040</v>
      </c>
      <c r="C824" s="230">
        <v>540</v>
      </c>
      <c r="D824" s="303" t="s">
        <v>202</v>
      </c>
      <c r="E824" s="304">
        <v>9879.6</v>
      </c>
    </row>
    <row r="825" spans="1:5" ht="46.5">
      <c r="A825" s="175" t="s">
        <v>1043</v>
      </c>
      <c r="B825" s="230" t="s">
        <v>1041</v>
      </c>
      <c r="C825" s="230"/>
      <c r="D825" s="303"/>
      <c r="E825" s="304">
        <f>E826</f>
        <v>12441</v>
      </c>
    </row>
    <row r="826" spans="1:5" ht="15">
      <c r="A826" s="311" t="s">
        <v>61</v>
      </c>
      <c r="B826" s="230" t="s">
        <v>1041</v>
      </c>
      <c r="C826" s="230">
        <v>540</v>
      </c>
      <c r="D826" s="303"/>
      <c r="E826" s="304">
        <f>E827</f>
        <v>12441</v>
      </c>
    </row>
    <row r="827" spans="1:5" ht="15">
      <c r="A827" s="238" t="s">
        <v>203</v>
      </c>
      <c r="B827" s="230" t="s">
        <v>1041</v>
      </c>
      <c r="C827" s="230">
        <v>540</v>
      </c>
      <c r="D827" s="303" t="s">
        <v>202</v>
      </c>
      <c r="E827" s="304">
        <v>12441</v>
      </c>
    </row>
    <row r="828" spans="1:5" ht="78">
      <c r="A828" s="238" t="s">
        <v>402</v>
      </c>
      <c r="B828" s="230" t="s">
        <v>236</v>
      </c>
      <c r="C828" s="230"/>
      <c r="D828" s="303"/>
      <c r="E828" s="304">
        <f>E829</f>
        <v>94325.2</v>
      </c>
    </row>
    <row r="829" spans="1:5" ht="15">
      <c r="A829" s="238" t="s">
        <v>920</v>
      </c>
      <c r="B829" s="230" t="s">
        <v>236</v>
      </c>
      <c r="C829" s="230">
        <v>510</v>
      </c>
      <c r="D829" s="303"/>
      <c r="E829" s="304">
        <f>E830</f>
        <v>94325.2</v>
      </c>
    </row>
    <row r="830" spans="1:5" ht="30.75">
      <c r="A830" s="312" t="s">
        <v>921</v>
      </c>
      <c r="B830" s="230" t="s">
        <v>236</v>
      </c>
      <c r="C830" s="230">
        <v>510</v>
      </c>
      <c r="D830" s="303" t="s">
        <v>280</v>
      </c>
      <c r="E830" s="304">
        <v>94325.2</v>
      </c>
    </row>
    <row r="831" spans="1:5" ht="62.25">
      <c r="A831" s="226" t="s">
        <v>903</v>
      </c>
      <c r="B831" s="230" t="s">
        <v>804</v>
      </c>
      <c r="C831" s="230"/>
      <c r="D831" s="303"/>
      <c r="E831" s="304">
        <f>E832</f>
        <v>851</v>
      </c>
    </row>
    <row r="832" spans="1:5" ht="30.75">
      <c r="A832" s="238" t="s">
        <v>923</v>
      </c>
      <c r="B832" s="230" t="s">
        <v>804</v>
      </c>
      <c r="C832" s="230">
        <v>240</v>
      </c>
      <c r="D832" s="303"/>
      <c r="E832" s="304">
        <f>E833</f>
        <v>851</v>
      </c>
    </row>
    <row r="833" spans="1:5" ht="15">
      <c r="A833" s="225" t="s">
        <v>1013</v>
      </c>
      <c r="B833" s="230" t="s">
        <v>804</v>
      </c>
      <c r="C833" s="230">
        <v>240</v>
      </c>
      <c r="D833" s="303" t="s">
        <v>1012</v>
      </c>
      <c r="E833" s="304">
        <v>851</v>
      </c>
    </row>
    <row r="834" spans="1:5" ht="62.25">
      <c r="A834" s="306" t="s">
        <v>973</v>
      </c>
      <c r="B834" s="309" t="s">
        <v>972</v>
      </c>
      <c r="C834" s="230"/>
      <c r="D834" s="313"/>
      <c r="E834" s="304">
        <f>E835</f>
        <v>2153</v>
      </c>
    </row>
    <row r="835" spans="1:5" ht="15">
      <c r="A835" s="225" t="s">
        <v>931</v>
      </c>
      <c r="B835" s="309" t="s">
        <v>972</v>
      </c>
      <c r="C835" s="230">
        <v>310</v>
      </c>
      <c r="D835" s="313"/>
      <c r="E835" s="304">
        <f>E836</f>
        <v>2153</v>
      </c>
    </row>
    <row r="836" spans="1:5" ht="15">
      <c r="A836" s="238" t="s">
        <v>203</v>
      </c>
      <c r="B836" s="309" t="s">
        <v>972</v>
      </c>
      <c r="C836" s="230">
        <v>310</v>
      </c>
      <c r="D836" s="313" t="s">
        <v>202</v>
      </c>
      <c r="E836" s="304">
        <v>2153</v>
      </c>
    </row>
    <row r="837" spans="1:5" ht="62.25">
      <c r="A837" s="308" t="s">
        <v>1037</v>
      </c>
      <c r="B837" s="309" t="s">
        <v>1036</v>
      </c>
      <c r="C837" s="230"/>
      <c r="D837" s="313"/>
      <c r="E837" s="304">
        <f>E838</f>
        <v>5793</v>
      </c>
    </row>
    <row r="838" spans="1:5" ht="15">
      <c r="A838" s="311" t="s">
        <v>61</v>
      </c>
      <c r="B838" s="309" t="s">
        <v>1036</v>
      </c>
      <c r="C838" s="230">
        <v>540</v>
      </c>
      <c r="D838" s="313"/>
      <c r="E838" s="304">
        <f>E839+E840+E841</f>
        <v>5793</v>
      </c>
    </row>
    <row r="839" spans="1:5" ht="15">
      <c r="A839" s="308" t="s">
        <v>1027</v>
      </c>
      <c r="B839" s="309" t="s">
        <v>1036</v>
      </c>
      <c r="C839" s="230">
        <v>540</v>
      </c>
      <c r="D839" s="313" t="s">
        <v>1026</v>
      </c>
      <c r="E839" s="304">
        <v>665</v>
      </c>
    </row>
    <row r="840" spans="1:5" ht="15">
      <c r="A840" s="308" t="s">
        <v>58</v>
      </c>
      <c r="B840" s="309" t="s">
        <v>1036</v>
      </c>
      <c r="C840" s="230">
        <v>540</v>
      </c>
      <c r="D840" s="313" t="s">
        <v>57</v>
      </c>
      <c r="E840" s="304">
        <f>3478+1600</f>
        <v>5078</v>
      </c>
    </row>
    <row r="841" spans="1:5" ht="15">
      <c r="A841" s="308" t="s">
        <v>65</v>
      </c>
      <c r="B841" s="309" t="s">
        <v>1036</v>
      </c>
      <c r="C841" s="230">
        <v>540</v>
      </c>
      <c r="D841" s="313" t="s">
        <v>64</v>
      </c>
      <c r="E841" s="304">
        <v>50</v>
      </c>
    </row>
    <row r="842" spans="1:5" ht="22.5" customHeight="1">
      <c r="A842" s="308" t="s">
        <v>1144</v>
      </c>
      <c r="B842" s="309" t="s">
        <v>1123</v>
      </c>
      <c r="C842" s="230"/>
      <c r="D842" s="313"/>
      <c r="E842" s="304">
        <f>E849+E843+E845+E847</f>
        <v>5000</v>
      </c>
    </row>
    <row r="843" spans="1:5" ht="15">
      <c r="A843" s="308" t="s">
        <v>61</v>
      </c>
      <c r="B843" s="309" t="s">
        <v>1123</v>
      </c>
      <c r="C843" s="230">
        <v>540</v>
      </c>
      <c r="D843" s="313"/>
      <c r="E843" s="304">
        <f>E844</f>
        <v>2932.2</v>
      </c>
    </row>
    <row r="844" spans="1:5" ht="15">
      <c r="A844" s="308" t="s">
        <v>988</v>
      </c>
      <c r="B844" s="309" t="s">
        <v>1123</v>
      </c>
      <c r="C844" s="230">
        <v>540</v>
      </c>
      <c r="D844" s="313" t="s">
        <v>990</v>
      </c>
      <c r="E844" s="304">
        <v>2932.2</v>
      </c>
    </row>
    <row r="845" spans="1:5" ht="15">
      <c r="A845" s="308" t="s">
        <v>61</v>
      </c>
      <c r="B845" s="309" t="s">
        <v>1123</v>
      </c>
      <c r="C845" s="230">
        <v>540</v>
      </c>
      <c r="D845" s="313"/>
      <c r="E845" s="304">
        <f>E846</f>
        <v>1777</v>
      </c>
    </row>
    <row r="846" spans="1:5" ht="15">
      <c r="A846" s="308" t="s">
        <v>1027</v>
      </c>
      <c r="B846" s="309" t="s">
        <v>1123</v>
      </c>
      <c r="C846" s="230">
        <v>540</v>
      </c>
      <c r="D846" s="313" t="s">
        <v>1026</v>
      </c>
      <c r="E846" s="304">
        <v>1777</v>
      </c>
    </row>
    <row r="847" spans="1:5" ht="15">
      <c r="A847" s="308" t="s">
        <v>61</v>
      </c>
      <c r="B847" s="309" t="s">
        <v>1123</v>
      </c>
      <c r="C847" s="230">
        <v>540</v>
      </c>
      <c r="D847" s="313"/>
      <c r="E847" s="304">
        <f>E848</f>
        <v>231.8</v>
      </c>
    </row>
    <row r="848" spans="1:5" ht="15">
      <c r="A848" s="308" t="s">
        <v>58</v>
      </c>
      <c r="B848" s="309" t="s">
        <v>1123</v>
      </c>
      <c r="C848" s="230">
        <v>540</v>
      </c>
      <c r="D848" s="313" t="s">
        <v>57</v>
      </c>
      <c r="E848" s="304">
        <v>231.8</v>
      </c>
    </row>
    <row r="849" spans="1:5" ht="15">
      <c r="A849" s="308" t="s">
        <v>61</v>
      </c>
      <c r="B849" s="309" t="s">
        <v>1123</v>
      </c>
      <c r="C849" s="230">
        <v>540</v>
      </c>
      <c r="D849" s="313"/>
      <c r="E849" s="304">
        <f>E850</f>
        <v>59</v>
      </c>
    </row>
    <row r="850" spans="1:5" ht="15">
      <c r="A850" s="308" t="s">
        <v>153</v>
      </c>
      <c r="B850" s="309" t="s">
        <v>1123</v>
      </c>
      <c r="C850" s="230">
        <v>540</v>
      </c>
      <c r="D850" s="313" t="s">
        <v>151</v>
      </c>
      <c r="E850" s="304">
        <v>59</v>
      </c>
    </row>
    <row r="851" spans="1:5" ht="62.25">
      <c r="A851" s="306" t="s">
        <v>943</v>
      </c>
      <c r="B851" s="305" t="s">
        <v>864</v>
      </c>
      <c r="C851" s="234"/>
      <c r="D851" s="307"/>
      <c r="E851" s="304">
        <f>E852+E854</f>
        <v>15166</v>
      </c>
    </row>
    <row r="852" spans="1:5" ht="15">
      <c r="A852" s="254" t="s">
        <v>922</v>
      </c>
      <c r="B852" s="305" t="s">
        <v>864</v>
      </c>
      <c r="C852" s="234">
        <v>110</v>
      </c>
      <c r="D852" s="307"/>
      <c r="E852" s="304">
        <f>E853</f>
        <v>7872.4</v>
      </c>
    </row>
    <row r="853" spans="1:5" ht="15">
      <c r="A853" s="225" t="s">
        <v>153</v>
      </c>
      <c r="B853" s="305" t="s">
        <v>864</v>
      </c>
      <c r="C853" s="234">
        <v>110</v>
      </c>
      <c r="D853" s="307" t="s">
        <v>151</v>
      </c>
      <c r="E853" s="304">
        <f>7872+0.4</f>
        <v>7872.4</v>
      </c>
    </row>
    <row r="854" spans="1:5" ht="30.75">
      <c r="A854" s="238" t="s">
        <v>923</v>
      </c>
      <c r="B854" s="305" t="s">
        <v>864</v>
      </c>
      <c r="C854" s="234">
        <v>240</v>
      </c>
      <c r="D854" s="307"/>
      <c r="E854" s="304">
        <f>E855</f>
        <v>7293.6</v>
      </c>
    </row>
    <row r="855" spans="1:5" ht="15">
      <c r="A855" s="238" t="s">
        <v>153</v>
      </c>
      <c r="B855" s="305" t="s">
        <v>864</v>
      </c>
      <c r="C855" s="234">
        <v>240</v>
      </c>
      <c r="D855" s="307" t="s">
        <v>151</v>
      </c>
      <c r="E855" s="304">
        <f>7294-0.4</f>
        <v>7293.6</v>
      </c>
    </row>
    <row r="856" spans="1:5" ht="62.25">
      <c r="A856" s="306" t="s">
        <v>944</v>
      </c>
      <c r="B856" s="305" t="s">
        <v>866</v>
      </c>
      <c r="C856" s="234"/>
      <c r="D856" s="307"/>
      <c r="E856" s="304">
        <f>E857+E859+E861</f>
        <v>3651.2</v>
      </c>
    </row>
    <row r="857" spans="1:5" ht="15">
      <c r="A857" s="254" t="s">
        <v>922</v>
      </c>
      <c r="B857" s="305" t="s">
        <v>866</v>
      </c>
      <c r="C857" s="234">
        <v>110</v>
      </c>
      <c r="D857" s="307"/>
      <c r="E857" s="304">
        <f>E858</f>
        <v>3519.2</v>
      </c>
    </row>
    <row r="858" spans="1:5" ht="15">
      <c r="A858" s="225" t="s">
        <v>153</v>
      </c>
      <c r="B858" s="305" t="s">
        <v>866</v>
      </c>
      <c r="C858" s="234">
        <v>110</v>
      </c>
      <c r="D858" s="307" t="s">
        <v>151</v>
      </c>
      <c r="E858" s="304">
        <v>3519.2</v>
      </c>
    </row>
    <row r="859" spans="1:5" ht="30.75">
      <c r="A859" s="238" t="s">
        <v>923</v>
      </c>
      <c r="B859" s="305" t="s">
        <v>866</v>
      </c>
      <c r="C859" s="234">
        <v>240</v>
      </c>
      <c r="D859" s="307"/>
      <c r="E859" s="304">
        <f>E860</f>
        <v>130</v>
      </c>
    </row>
    <row r="860" spans="1:5" ht="15">
      <c r="A860" s="238" t="s">
        <v>153</v>
      </c>
      <c r="B860" s="305" t="s">
        <v>866</v>
      </c>
      <c r="C860" s="234">
        <v>240</v>
      </c>
      <c r="D860" s="307" t="s">
        <v>151</v>
      </c>
      <c r="E860" s="304">
        <v>130</v>
      </c>
    </row>
    <row r="861" spans="1:5" ht="15">
      <c r="A861" s="225" t="s">
        <v>927</v>
      </c>
      <c r="B861" s="305" t="s">
        <v>866</v>
      </c>
      <c r="C861" s="234">
        <v>850</v>
      </c>
      <c r="D861" s="307"/>
      <c r="E861" s="304">
        <f>E862</f>
        <v>2</v>
      </c>
    </row>
    <row r="862" spans="1:5" ht="15">
      <c r="A862" s="238" t="s">
        <v>153</v>
      </c>
      <c r="B862" s="305" t="s">
        <v>866</v>
      </c>
      <c r="C862" s="234">
        <v>850</v>
      </c>
      <c r="D862" s="307" t="s">
        <v>151</v>
      </c>
      <c r="E862" s="304">
        <v>2</v>
      </c>
    </row>
    <row r="863" spans="1:5" ht="15">
      <c r="A863" s="448" t="s">
        <v>56</v>
      </c>
      <c r="B863" s="449"/>
      <c r="C863" s="449"/>
      <c r="D863" s="450"/>
      <c r="E863" s="302">
        <f>E759+E675+E608+E555+E547+E510+E308+E278+E134+E105+E56+E13+E22</f>
        <v>2666595.599999999</v>
      </c>
    </row>
  </sheetData>
  <sheetProtection/>
  <autoFilter ref="A12:E863"/>
  <mergeCells count="2">
    <mergeCell ref="A863:D863"/>
    <mergeCell ref="A9:D9"/>
  </mergeCells>
  <printOptions/>
  <pageMargins left="0.5118110236220472" right="0" top="0" bottom="0" header="0" footer="0"/>
  <pageSetup fitToHeight="45" fitToWidth="1" horizontalDpi="600" verticalDpi="600" orientation="portrait" paperSize="9" scale="80" r:id="rId1"/>
  <ignoredErrors>
    <ignoredError sqref="C25:C26 D26 C35:C36 D3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74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68.00390625" style="196" customWidth="1"/>
    <col min="2" max="2" width="7.421875" style="197" customWidth="1"/>
    <col min="3" max="3" width="12.140625" style="197" customWidth="1"/>
    <col min="4" max="4" width="7.8515625" style="197" customWidth="1"/>
    <col min="5" max="5" width="17.140625" style="202" customWidth="1"/>
    <col min="6" max="16384" width="8.8515625" style="196" customWidth="1"/>
  </cols>
  <sheetData>
    <row r="1" ht="15">
      <c r="E1" s="198" t="s">
        <v>171</v>
      </c>
    </row>
    <row r="2" ht="15">
      <c r="E2" s="199" t="s">
        <v>170</v>
      </c>
    </row>
    <row r="3" ht="15">
      <c r="E3" s="199" t="s">
        <v>298</v>
      </c>
    </row>
    <row r="4" ht="15">
      <c r="E4" s="199" t="s">
        <v>945</v>
      </c>
    </row>
    <row r="5" ht="15">
      <c r="E5" s="199" t="s">
        <v>1206</v>
      </c>
    </row>
    <row r="6" ht="15">
      <c r="E6" s="200" t="s">
        <v>692</v>
      </c>
    </row>
    <row r="7" ht="15">
      <c r="E7" s="201"/>
    </row>
    <row r="8" ht="15">
      <c r="E8" s="201"/>
    </row>
    <row r="9" spans="1:4" s="95" customFormat="1" ht="64.5" customHeight="1">
      <c r="A9" s="453" t="s">
        <v>795</v>
      </c>
      <c r="B9" s="453"/>
      <c r="C9" s="453"/>
      <c r="D9" s="453"/>
    </row>
    <row r="12" spans="1:5" s="206" customFormat="1" ht="30.75">
      <c r="A12" s="203" t="s">
        <v>169</v>
      </c>
      <c r="B12" s="203" t="s">
        <v>166</v>
      </c>
      <c r="C12" s="204" t="s">
        <v>168</v>
      </c>
      <c r="D12" s="204" t="s">
        <v>167</v>
      </c>
      <c r="E12" s="205" t="s">
        <v>165</v>
      </c>
    </row>
    <row r="13" spans="1:5" s="209" customFormat="1" ht="15">
      <c r="A13" s="207" t="s">
        <v>267</v>
      </c>
      <c r="B13" s="203" t="s">
        <v>266</v>
      </c>
      <c r="C13" s="204"/>
      <c r="D13" s="204"/>
      <c r="E13" s="208">
        <f>E14+E24+E66+E93+E98</f>
        <v>201241</v>
      </c>
    </row>
    <row r="14" spans="1:5" s="209" customFormat="1" ht="46.5">
      <c r="A14" s="210" t="s">
        <v>157</v>
      </c>
      <c r="B14" s="203" t="s">
        <v>156</v>
      </c>
      <c r="C14" s="211"/>
      <c r="D14" s="211"/>
      <c r="E14" s="208">
        <f>E15</f>
        <v>5932.2</v>
      </c>
    </row>
    <row r="15" spans="1:5" s="209" customFormat="1" ht="30.75">
      <c r="A15" s="207" t="s">
        <v>164</v>
      </c>
      <c r="B15" s="203" t="s">
        <v>156</v>
      </c>
      <c r="C15" s="211" t="s">
        <v>163</v>
      </c>
      <c r="D15" s="211"/>
      <c r="E15" s="208">
        <f>E16</f>
        <v>5932.2</v>
      </c>
    </row>
    <row r="16" spans="1:5" s="209" customFormat="1" ht="15">
      <c r="A16" s="212" t="s">
        <v>159</v>
      </c>
      <c r="B16" s="203" t="s">
        <v>156</v>
      </c>
      <c r="C16" s="204" t="s">
        <v>158</v>
      </c>
      <c r="D16" s="204"/>
      <c r="E16" s="208">
        <f>E17+E19+E22</f>
        <v>5932.2</v>
      </c>
    </row>
    <row r="17" spans="1:5" s="217" customFormat="1" ht="46.5">
      <c r="A17" s="213" t="s">
        <v>88</v>
      </c>
      <c r="B17" s="214" t="s">
        <v>156</v>
      </c>
      <c r="C17" s="215" t="s">
        <v>152</v>
      </c>
      <c r="D17" s="215"/>
      <c r="E17" s="216">
        <f>E18</f>
        <v>2936.2</v>
      </c>
    </row>
    <row r="18" spans="1:5" ht="30.75">
      <c r="A18" s="218" t="s">
        <v>913</v>
      </c>
      <c r="B18" s="214" t="s">
        <v>156</v>
      </c>
      <c r="C18" s="215" t="s">
        <v>152</v>
      </c>
      <c r="D18" s="215">
        <v>120</v>
      </c>
      <c r="E18" s="216">
        <v>2936.2</v>
      </c>
    </row>
    <row r="19" spans="1:5" ht="46.5">
      <c r="A19" s="218" t="s">
        <v>89</v>
      </c>
      <c r="B19" s="214" t="s">
        <v>156</v>
      </c>
      <c r="C19" s="215" t="s">
        <v>150</v>
      </c>
      <c r="D19" s="215"/>
      <c r="E19" s="216">
        <f>E20+E21</f>
        <v>844</v>
      </c>
    </row>
    <row r="20" spans="1:5" ht="30.75">
      <c r="A20" s="218" t="s">
        <v>913</v>
      </c>
      <c r="B20" s="214" t="s">
        <v>156</v>
      </c>
      <c r="C20" s="215" t="s">
        <v>150</v>
      </c>
      <c r="D20" s="215">
        <v>120</v>
      </c>
      <c r="E20" s="216">
        <v>9</v>
      </c>
    </row>
    <row r="21" spans="1:5" ht="30.75">
      <c r="A21" s="218" t="s">
        <v>923</v>
      </c>
      <c r="B21" s="214" t="s">
        <v>156</v>
      </c>
      <c r="C21" s="215" t="s">
        <v>150</v>
      </c>
      <c r="D21" s="215">
        <v>240</v>
      </c>
      <c r="E21" s="216">
        <v>835</v>
      </c>
    </row>
    <row r="22" spans="1:5" ht="46.5">
      <c r="A22" s="218" t="s">
        <v>941</v>
      </c>
      <c r="B22" s="214" t="s">
        <v>156</v>
      </c>
      <c r="C22" s="215" t="s">
        <v>865</v>
      </c>
      <c r="D22" s="215"/>
      <c r="E22" s="216">
        <f>E23</f>
        <v>2152</v>
      </c>
    </row>
    <row r="23" spans="1:5" ht="30.75">
      <c r="A23" s="218" t="s">
        <v>913</v>
      </c>
      <c r="B23" s="214" t="s">
        <v>156</v>
      </c>
      <c r="C23" s="215" t="s">
        <v>865</v>
      </c>
      <c r="D23" s="215">
        <v>120</v>
      </c>
      <c r="E23" s="216">
        <v>2152</v>
      </c>
    </row>
    <row r="24" spans="1:5" s="197" customFormat="1" ht="46.5">
      <c r="A24" s="207" t="s">
        <v>149</v>
      </c>
      <c r="B24" s="203" t="s">
        <v>148</v>
      </c>
      <c r="C24" s="204"/>
      <c r="D24" s="204"/>
      <c r="E24" s="208">
        <f>E25+E30+E35+E40+E48</f>
        <v>78658.1</v>
      </c>
    </row>
    <row r="25" spans="1:5" s="217" customFormat="1" ht="62.25">
      <c r="A25" s="207" t="s">
        <v>199</v>
      </c>
      <c r="B25" s="203" t="s">
        <v>148</v>
      </c>
      <c r="C25" s="204" t="s">
        <v>200</v>
      </c>
      <c r="D25" s="204"/>
      <c r="E25" s="208">
        <f>E26</f>
        <v>668.4</v>
      </c>
    </row>
    <row r="26" spans="1:5" s="219" customFormat="1" ht="108.75">
      <c r="A26" s="212" t="s">
        <v>435</v>
      </c>
      <c r="B26" s="203" t="s">
        <v>148</v>
      </c>
      <c r="C26" s="204" t="s">
        <v>201</v>
      </c>
      <c r="D26" s="204"/>
      <c r="E26" s="208">
        <f>E27</f>
        <v>668.4</v>
      </c>
    </row>
    <row r="27" spans="1:5" s="209" customFormat="1" ht="140.25">
      <c r="A27" s="124" t="s">
        <v>436</v>
      </c>
      <c r="B27" s="214" t="s">
        <v>148</v>
      </c>
      <c r="C27" s="220" t="s">
        <v>204</v>
      </c>
      <c r="D27" s="220"/>
      <c r="E27" s="216">
        <f>E28+E29</f>
        <v>668.4</v>
      </c>
    </row>
    <row r="28" spans="1:5" s="209" customFormat="1" ht="30.75">
      <c r="A28" s="218" t="s">
        <v>913</v>
      </c>
      <c r="B28" s="214" t="s">
        <v>148</v>
      </c>
      <c r="C28" s="220" t="s">
        <v>204</v>
      </c>
      <c r="D28" s="220">
        <v>120</v>
      </c>
      <c r="E28" s="216">
        <v>648.9</v>
      </c>
    </row>
    <row r="29" spans="1:5" s="209" customFormat="1" ht="30.75">
      <c r="A29" s="221" t="s">
        <v>923</v>
      </c>
      <c r="B29" s="214" t="s">
        <v>148</v>
      </c>
      <c r="C29" s="220" t="s">
        <v>204</v>
      </c>
      <c r="D29" s="220">
        <v>240</v>
      </c>
      <c r="E29" s="216">
        <v>19.5</v>
      </c>
    </row>
    <row r="30" spans="1:5" s="209" customFormat="1" ht="46.5">
      <c r="A30" s="207" t="s">
        <v>209</v>
      </c>
      <c r="B30" s="203" t="s">
        <v>148</v>
      </c>
      <c r="C30" s="204" t="s">
        <v>9</v>
      </c>
      <c r="D30" s="204"/>
      <c r="E30" s="208">
        <f>E31</f>
        <v>1106.7</v>
      </c>
    </row>
    <row r="31" spans="1:5" s="222" customFormat="1" ht="93">
      <c r="A31" s="212" t="s">
        <v>543</v>
      </c>
      <c r="B31" s="203" t="s">
        <v>148</v>
      </c>
      <c r="C31" s="204" t="s">
        <v>32</v>
      </c>
      <c r="D31" s="204"/>
      <c r="E31" s="208">
        <f>E32</f>
        <v>1106.7</v>
      </c>
    </row>
    <row r="32" spans="1:5" s="209" customFormat="1" ht="124.5">
      <c r="A32" s="223" t="s">
        <v>470</v>
      </c>
      <c r="B32" s="214" t="s">
        <v>148</v>
      </c>
      <c r="C32" s="220" t="s">
        <v>97</v>
      </c>
      <c r="D32" s="220"/>
      <c r="E32" s="216">
        <f>E33+E34</f>
        <v>1106.7</v>
      </c>
    </row>
    <row r="33" spans="1:5" s="209" customFormat="1" ht="30.75">
      <c r="A33" s="218" t="s">
        <v>913</v>
      </c>
      <c r="B33" s="214" t="s">
        <v>148</v>
      </c>
      <c r="C33" s="220" t="s">
        <v>97</v>
      </c>
      <c r="D33" s="220">
        <v>120</v>
      </c>
      <c r="E33" s="216">
        <v>922.2</v>
      </c>
    </row>
    <row r="34" spans="1:5" s="209" customFormat="1" ht="30.75">
      <c r="A34" s="221" t="s">
        <v>923</v>
      </c>
      <c r="B34" s="214" t="s">
        <v>148</v>
      </c>
      <c r="C34" s="220" t="s">
        <v>97</v>
      </c>
      <c r="D34" s="220">
        <v>240</v>
      </c>
      <c r="E34" s="216">
        <v>184.5</v>
      </c>
    </row>
    <row r="35" spans="1:5" s="224" customFormat="1" ht="46.5">
      <c r="A35" s="207" t="s">
        <v>0</v>
      </c>
      <c r="B35" s="203" t="s">
        <v>148</v>
      </c>
      <c r="C35" s="204" t="s">
        <v>10</v>
      </c>
      <c r="D35" s="204"/>
      <c r="E35" s="208">
        <f>E36</f>
        <v>5603.5</v>
      </c>
    </row>
    <row r="36" spans="1:5" s="224" customFormat="1" ht="108.75">
      <c r="A36" s="212" t="s">
        <v>494</v>
      </c>
      <c r="B36" s="203" t="s">
        <v>148</v>
      </c>
      <c r="C36" s="204" t="s">
        <v>38</v>
      </c>
      <c r="D36" s="204"/>
      <c r="E36" s="208">
        <f>E37</f>
        <v>5603.5</v>
      </c>
    </row>
    <row r="37" spans="1:5" s="219" customFormat="1" ht="124.5">
      <c r="A37" s="225" t="s">
        <v>546</v>
      </c>
      <c r="B37" s="214" t="s">
        <v>148</v>
      </c>
      <c r="C37" s="220" t="s">
        <v>257</v>
      </c>
      <c r="D37" s="220"/>
      <c r="E37" s="216">
        <f>E38+E39</f>
        <v>5603.5</v>
      </c>
    </row>
    <row r="38" spans="1:5" s="219" customFormat="1" ht="30.75">
      <c r="A38" s="225" t="s">
        <v>913</v>
      </c>
      <c r="B38" s="214" t="s">
        <v>148</v>
      </c>
      <c r="C38" s="220" t="s">
        <v>257</v>
      </c>
      <c r="D38" s="220">
        <v>120</v>
      </c>
      <c r="E38" s="216">
        <v>4752.5</v>
      </c>
    </row>
    <row r="39" spans="1:5" s="219" customFormat="1" ht="30.75">
      <c r="A39" s="225" t="s">
        <v>923</v>
      </c>
      <c r="B39" s="214" t="s">
        <v>148</v>
      </c>
      <c r="C39" s="220" t="s">
        <v>257</v>
      </c>
      <c r="D39" s="220">
        <v>240</v>
      </c>
      <c r="E39" s="216">
        <v>851</v>
      </c>
    </row>
    <row r="40" spans="1:5" s="209" customFormat="1" ht="46.5">
      <c r="A40" s="207" t="s">
        <v>432</v>
      </c>
      <c r="B40" s="203" t="s">
        <v>148</v>
      </c>
      <c r="C40" s="204" t="s">
        <v>13</v>
      </c>
      <c r="D40" s="204"/>
      <c r="E40" s="208">
        <f>E41</f>
        <v>3039.7000000000003</v>
      </c>
    </row>
    <row r="41" spans="1:5" s="219" customFormat="1" ht="78">
      <c r="A41" s="212" t="s">
        <v>649</v>
      </c>
      <c r="B41" s="203" t="s">
        <v>148</v>
      </c>
      <c r="C41" s="204" t="s">
        <v>46</v>
      </c>
      <c r="D41" s="204"/>
      <c r="E41" s="208">
        <f>E45+E42</f>
        <v>3039.7000000000003</v>
      </c>
    </row>
    <row r="42" spans="1:5" s="209" customFormat="1" ht="140.25">
      <c r="A42" s="223" t="s">
        <v>650</v>
      </c>
      <c r="B42" s="214" t="s">
        <v>148</v>
      </c>
      <c r="C42" s="220" t="s">
        <v>193</v>
      </c>
      <c r="D42" s="220"/>
      <c r="E42" s="216">
        <f>E43+E44</f>
        <v>2416.6000000000004</v>
      </c>
    </row>
    <row r="43" spans="1:5" s="209" customFormat="1" ht="30.75">
      <c r="A43" s="218" t="s">
        <v>913</v>
      </c>
      <c r="B43" s="214" t="s">
        <v>148</v>
      </c>
      <c r="C43" s="220" t="s">
        <v>193</v>
      </c>
      <c r="D43" s="220">
        <v>120</v>
      </c>
      <c r="E43" s="216">
        <v>2315.8</v>
      </c>
    </row>
    <row r="44" spans="1:5" s="209" customFormat="1" ht="30.75">
      <c r="A44" s="218" t="s">
        <v>923</v>
      </c>
      <c r="B44" s="214" t="s">
        <v>148</v>
      </c>
      <c r="C44" s="220" t="s">
        <v>193</v>
      </c>
      <c r="D44" s="220">
        <v>240</v>
      </c>
      <c r="E44" s="216">
        <v>100.8</v>
      </c>
    </row>
    <row r="45" spans="1:5" s="209" customFormat="1" ht="108.75">
      <c r="A45" s="223" t="s">
        <v>433</v>
      </c>
      <c r="B45" s="214" t="s">
        <v>148</v>
      </c>
      <c r="C45" s="220" t="s">
        <v>192</v>
      </c>
      <c r="D45" s="220"/>
      <c r="E45" s="216">
        <f>E46+E47</f>
        <v>623.1</v>
      </c>
    </row>
    <row r="46" spans="1:5" s="209" customFormat="1" ht="30.75">
      <c r="A46" s="218" t="s">
        <v>913</v>
      </c>
      <c r="B46" s="214" t="s">
        <v>148</v>
      </c>
      <c r="C46" s="220" t="s">
        <v>192</v>
      </c>
      <c r="D46" s="220">
        <v>120</v>
      </c>
      <c r="E46" s="216">
        <v>578.9</v>
      </c>
    </row>
    <row r="47" spans="1:5" s="209" customFormat="1" ht="30.75">
      <c r="A47" s="218" t="s">
        <v>923</v>
      </c>
      <c r="B47" s="214" t="s">
        <v>148</v>
      </c>
      <c r="C47" s="220" t="s">
        <v>192</v>
      </c>
      <c r="D47" s="220">
        <v>240</v>
      </c>
      <c r="E47" s="216">
        <v>44.2</v>
      </c>
    </row>
    <row r="48" spans="1:5" ht="30.75">
      <c r="A48" s="207" t="s">
        <v>164</v>
      </c>
      <c r="B48" s="203" t="s">
        <v>148</v>
      </c>
      <c r="C48" s="211" t="s">
        <v>163</v>
      </c>
      <c r="D48" s="211"/>
      <c r="E48" s="208">
        <f>E49+E52</f>
        <v>68239.8</v>
      </c>
    </row>
    <row r="49" spans="1:5" ht="46.5">
      <c r="A49" s="212" t="s">
        <v>162</v>
      </c>
      <c r="B49" s="203" t="s">
        <v>148</v>
      </c>
      <c r="C49" s="204" t="s">
        <v>161</v>
      </c>
      <c r="D49" s="204"/>
      <c r="E49" s="208">
        <f>E50</f>
        <v>3335</v>
      </c>
    </row>
    <row r="50" spans="1:5" ht="62.25">
      <c r="A50" s="213" t="s">
        <v>87</v>
      </c>
      <c r="B50" s="214" t="s">
        <v>148</v>
      </c>
      <c r="C50" s="215" t="s">
        <v>160</v>
      </c>
      <c r="D50" s="215"/>
      <c r="E50" s="216">
        <f>E51</f>
        <v>3335</v>
      </c>
    </row>
    <row r="51" spans="1:5" ht="30.75">
      <c r="A51" s="218" t="s">
        <v>913</v>
      </c>
      <c r="B51" s="214" t="s">
        <v>148</v>
      </c>
      <c r="C51" s="215" t="s">
        <v>160</v>
      </c>
      <c r="D51" s="215">
        <v>120</v>
      </c>
      <c r="E51" s="216">
        <v>3335</v>
      </c>
    </row>
    <row r="52" spans="1:5" ht="15">
      <c r="A52" s="212" t="s">
        <v>159</v>
      </c>
      <c r="B52" s="203" t="s">
        <v>148</v>
      </c>
      <c r="C52" s="204" t="s">
        <v>158</v>
      </c>
      <c r="D52" s="204"/>
      <c r="E52" s="208">
        <f>E53+E55+E61+E63+E59</f>
        <v>64904.8</v>
      </c>
    </row>
    <row r="53" spans="1:5" ht="46.5">
      <c r="A53" s="213" t="s">
        <v>88</v>
      </c>
      <c r="B53" s="214" t="s">
        <v>148</v>
      </c>
      <c r="C53" s="215" t="s">
        <v>152</v>
      </c>
      <c r="D53" s="215"/>
      <c r="E53" s="216">
        <f>E54</f>
        <v>44697.9</v>
      </c>
    </row>
    <row r="54" spans="1:5" ht="30.75">
      <c r="A54" s="218" t="s">
        <v>913</v>
      </c>
      <c r="B54" s="214" t="s">
        <v>148</v>
      </c>
      <c r="C54" s="215" t="s">
        <v>152</v>
      </c>
      <c r="D54" s="215">
        <v>120</v>
      </c>
      <c r="E54" s="216">
        <v>44697.9</v>
      </c>
    </row>
    <row r="55" spans="1:5" ht="46.5">
      <c r="A55" s="218" t="s">
        <v>89</v>
      </c>
      <c r="B55" s="214" t="s">
        <v>148</v>
      </c>
      <c r="C55" s="215" t="s">
        <v>150</v>
      </c>
      <c r="D55" s="215"/>
      <c r="E55" s="216">
        <f>E56+E57+E58</f>
        <v>4440.6</v>
      </c>
    </row>
    <row r="56" spans="1:5" ht="30.75">
      <c r="A56" s="218" t="s">
        <v>913</v>
      </c>
      <c r="B56" s="214" t="s">
        <v>148</v>
      </c>
      <c r="C56" s="215" t="s">
        <v>150</v>
      </c>
      <c r="D56" s="215">
        <v>120</v>
      </c>
      <c r="E56" s="216">
        <v>240</v>
      </c>
    </row>
    <row r="57" spans="1:5" ht="30.75">
      <c r="A57" s="218" t="s">
        <v>923</v>
      </c>
      <c r="B57" s="214" t="s">
        <v>148</v>
      </c>
      <c r="C57" s="215" t="s">
        <v>150</v>
      </c>
      <c r="D57" s="215">
        <v>240</v>
      </c>
      <c r="E57" s="216">
        <v>4030.6</v>
      </c>
    </row>
    <row r="58" spans="1:5" ht="15">
      <c r="A58" s="218" t="s">
        <v>927</v>
      </c>
      <c r="B58" s="214" t="s">
        <v>148</v>
      </c>
      <c r="C58" s="215" t="s">
        <v>150</v>
      </c>
      <c r="D58" s="215">
        <v>850</v>
      </c>
      <c r="E58" s="216">
        <v>170</v>
      </c>
    </row>
    <row r="59" spans="1:5" ht="62.25">
      <c r="A59" s="218" t="s">
        <v>1147</v>
      </c>
      <c r="B59" s="214" t="s">
        <v>148</v>
      </c>
      <c r="C59" s="215" t="s">
        <v>1146</v>
      </c>
      <c r="D59" s="215"/>
      <c r="E59" s="216">
        <f>E60</f>
        <v>638</v>
      </c>
    </row>
    <row r="60" spans="1:5" ht="30.75">
      <c r="A60" s="218" t="s">
        <v>913</v>
      </c>
      <c r="B60" s="214" t="s">
        <v>148</v>
      </c>
      <c r="C60" s="215" t="s">
        <v>1146</v>
      </c>
      <c r="D60" s="215">
        <v>120</v>
      </c>
      <c r="E60" s="216">
        <v>638</v>
      </c>
    </row>
    <row r="61" spans="1:5" ht="62.25">
      <c r="A61" s="226" t="s">
        <v>905</v>
      </c>
      <c r="B61" s="214" t="s">
        <v>148</v>
      </c>
      <c r="C61" s="227" t="s">
        <v>858</v>
      </c>
      <c r="D61" s="228"/>
      <c r="E61" s="229">
        <f>E62</f>
        <v>261.5</v>
      </c>
    </row>
    <row r="62" spans="1:5" ht="30.75">
      <c r="A62" s="218" t="s">
        <v>913</v>
      </c>
      <c r="B62" s="214" t="s">
        <v>148</v>
      </c>
      <c r="C62" s="227" t="s">
        <v>858</v>
      </c>
      <c r="D62" s="230">
        <v>120</v>
      </c>
      <c r="E62" s="229">
        <v>261.5</v>
      </c>
    </row>
    <row r="63" spans="1:5" ht="46.5">
      <c r="A63" s="225" t="s">
        <v>939</v>
      </c>
      <c r="B63" s="214" t="s">
        <v>148</v>
      </c>
      <c r="C63" s="233" t="s">
        <v>860</v>
      </c>
      <c r="D63" s="234"/>
      <c r="E63" s="235">
        <f>E64+E65</f>
        <v>14866.8</v>
      </c>
    </row>
    <row r="64" spans="1:5" ht="30.75">
      <c r="A64" s="218" t="s">
        <v>913</v>
      </c>
      <c r="B64" s="214" t="s">
        <v>148</v>
      </c>
      <c r="C64" s="233" t="s">
        <v>860</v>
      </c>
      <c r="D64" s="234">
        <v>120</v>
      </c>
      <c r="E64" s="235">
        <v>14243.8</v>
      </c>
    </row>
    <row r="65" spans="1:5" ht="30.75">
      <c r="A65" s="218" t="s">
        <v>923</v>
      </c>
      <c r="B65" s="214" t="s">
        <v>148</v>
      </c>
      <c r="C65" s="233" t="s">
        <v>860</v>
      </c>
      <c r="D65" s="234">
        <v>240</v>
      </c>
      <c r="E65" s="235">
        <v>623</v>
      </c>
    </row>
    <row r="66" spans="1:5" s="219" customFormat="1" ht="46.5">
      <c r="A66" s="210" t="s">
        <v>155</v>
      </c>
      <c r="B66" s="203" t="s">
        <v>154</v>
      </c>
      <c r="C66" s="236"/>
      <c r="D66" s="236"/>
      <c r="E66" s="208">
        <f>E67</f>
        <v>24703.3</v>
      </c>
    </row>
    <row r="67" spans="1:5" s="222" customFormat="1" ht="30.75">
      <c r="A67" s="207" t="s">
        <v>164</v>
      </c>
      <c r="B67" s="203" t="s">
        <v>154</v>
      </c>
      <c r="C67" s="211" t="s">
        <v>163</v>
      </c>
      <c r="D67" s="211"/>
      <c r="E67" s="208">
        <f>E68+E90</f>
        <v>24703.3</v>
      </c>
    </row>
    <row r="68" spans="1:5" s="222" customFormat="1" ht="15">
      <c r="A68" s="212" t="s">
        <v>159</v>
      </c>
      <c r="B68" s="203" t="s">
        <v>154</v>
      </c>
      <c r="C68" s="204" t="s">
        <v>158</v>
      </c>
      <c r="D68" s="204"/>
      <c r="E68" s="208">
        <f>E69+E71+E79+E81+E84+E87+E75+E77</f>
        <v>23139.899999999998</v>
      </c>
    </row>
    <row r="69" spans="1:5" s="209" customFormat="1" ht="46.5">
      <c r="A69" s="213" t="s">
        <v>88</v>
      </c>
      <c r="B69" s="214" t="s">
        <v>154</v>
      </c>
      <c r="C69" s="215" t="s">
        <v>152</v>
      </c>
      <c r="D69" s="215"/>
      <c r="E69" s="216">
        <f>E70</f>
        <v>13746</v>
      </c>
    </row>
    <row r="70" spans="1:5" s="209" customFormat="1" ht="30.75">
      <c r="A70" s="218" t="s">
        <v>913</v>
      </c>
      <c r="B70" s="214" t="s">
        <v>154</v>
      </c>
      <c r="C70" s="215" t="s">
        <v>152</v>
      </c>
      <c r="D70" s="215">
        <v>120</v>
      </c>
      <c r="E70" s="216">
        <v>13746</v>
      </c>
    </row>
    <row r="71" spans="1:5" s="209" customFormat="1" ht="46.5">
      <c r="A71" s="218" t="s">
        <v>89</v>
      </c>
      <c r="B71" s="214" t="s">
        <v>154</v>
      </c>
      <c r="C71" s="215" t="s">
        <v>150</v>
      </c>
      <c r="D71" s="215"/>
      <c r="E71" s="216">
        <f>E72+E73+E74</f>
        <v>1292.7</v>
      </c>
    </row>
    <row r="72" spans="1:5" s="237" customFormat="1" ht="30.75">
      <c r="A72" s="218" t="s">
        <v>913</v>
      </c>
      <c r="B72" s="214" t="s">
        <v>154</v>
      </c>
      <c r="C72" s="215" t="s">
        <v>150</v>
      </c>
      <c r="D72" s="215">
        <v>120</v>
      </c>
      <c r="E72" s="216">
        <f>37+30</f>
        <v>67</v>
      </c>
    </row>
    <row r="73" spans="1:5" s="209" customFormat="1" ht="30.75">
      <c r="A73" s="218" t="s">
        <v>923</v>
      </c>
      <c r="B73" s="214" t="s">
        <v>154</v>
      </c>
      <c r="C73" s="215" t="s">
        <v>150</v>
      </c>
      <c r="D73" s="215">
        <v>240</v>
      </c>
      <c r="E73" s="216">
        <f>676.5+498</f>
        <v>1174.5</v>
      </c>
    </row>
    <row r="74" spans="1:5" s="209" customFormat="1" ht="15">
      <c r="A74" s="218" t="s">
        <v>927</v>
      </c>
      <c r="B74" s="214" t="s">
        <v>154</v>
      </c>
      <c r="C74" s="215" t="s">
        <v>150</v>
      </c>
      <c r="D74" s="215">
        <v>850</v>
      </c>
      <c r="E74" s="216">
        <v>51.2</v>
      </c>
    </row>
    <row r="75" spans="1:5" ht="62.25">
      <c r="A75" s="238" t="s">
        <v>909</v>
      </c>
      <c r="B75" s="214" t="s">
        <v>154</v>
      </c>
      <c r="C75" s="215" t="s">
        <v>861</v>
      </c>
      <c r="D75" s="215"/>
      <c r="E75" s="216">
        <f>E76</f>
        <v>1890.2</v>
      </c>
    </row>
    <row r="76" spans="1:5" ht="30.75">
      <c r="A76" s="218" t="s">
        <v>913</v>
      </c>
      <c r="B76" s="214" t="s">
        <v>154</v>
      </c>
      <c r="C76" s="215" t="s">
        <v>861</v>
      </c>
      <c r="D76" s="215">
        <v>120</v>
      </c>
      <c r="E76" s="216">
        <v>1890.2</v>
      </c>
    </row>
    <row r="77" spans="1:5" ht="62.25">
      <c r="A77" s="238" t="s">
        <v>971</v>
      </c>
      <c r="B77" s="214" t="s">
        <v>154</v>
      </c>
      <c r="C77" s="215" t="s">
        <v>970</v>
      </c>
      <c r="D77" s="215"/>
      <c r="E77" s="216">
        <f>E78</f>
        <v>256.6</v>
      </c>
    </row>
    <row r="78" spans="1:5" ht="30.75">
      <c r="A78" s="218" t="s">
        <v>913</v>
      </c>
      <c r="B78" s="214" t="s">
        <v>154</v>
      </c>
      <c r="C78" s="215" t="s">
        <v>970</v>
      </c>
      <c r="D78" s="215">
        <v>120</v>
      </c>
      <c r="E78" s="216">
        <v>256.6</v>
      </c>
    </row>
    <row r="79" spans="1:5" s="237" customFormat="1" ht="78">
      <c r="A79" s="213" t="s">
        <v>907</v>
      </c>
      <c r="B79" s="214" t="s">
        <v>154</v>
      </c>
      <c r="C79" s="215" t="s">
        <v>388</v>
      </c>
      <c r="D79" s="215"/>
      <c r="E79" s="216">
        <f>E80</f>
        <v>27.9</v>
      </c>
    </row>
    <row r="80" spans="1:5" s="209" customFormat="1" ht="30.75">
      <c r="A80" s="218" t="s">
        <v>913</v>
      </c>
      <c r="B80" s="214" t="s">
        <v>154</v>
      </c>
      <c r="C80" s="215" t="s">
        <v>388</v>
      </c>
      <c r="D80" s="215">
        <v>120</v>
      </c>
      <c r="E80" s="216">
        <v>27.9</v>
      </c>
    </row>
    <row r="81" spans="1:5" s="209" customFormat="1" ht="62.25">
      <c r="A81" s="213" t="s">
        <v>906</v>
      </c>
      <c r="B81" s="214" t="s">
        <v>154</v>
      </c>
      <c r="C81" s="215" t="s">
        <v>389</v>
      </c>
      <c r="D81" s="215"/>
      <c r="E81" s="216">
        <f>E82+E83</f>
        <v>862.5</v>
      </c>
    </row>
    <row r="82" spans="1:5" s="222" customFormat="1" ht="30.75">
      <c r="A82" s="218" t="s">
        <v>913</v>
      </c>
      <c r="B82" s="214" t="s">
        <v>154</v>
      </c>
      <c r="C82" s="215" t="s">
        <v>389</v>
      </c>
      <c r="D82" s="215">
        <v>120</v>
      </c>
      <c r="E82" s="216">
        <v>820</v>
      </c>
    </row>
    <row r="83" spans="1:5" s="222" customFormat="1" ht="30.75">
      <c r="A83" s="218" t="s">
        <v>923</v>
      </c>
      <c r="B83" s="214" t="s">
        <v>154</v>
      </c>
      <c r="C83" s="215" t="s">
        <v>389</v>
      </c>
      <c r="D83" s="215">
        <v>240</v>
      </c>
      <c r="E83" s="216">
        <v>42.5</v>
      </c>
    </row>
    <row r="84" spans="1:5" ht="62.25">
      <c r="A84" s="218" t="s">
        <v>940</v>
      </c>
      <c r="B84" s="214" t="s">
        <v>154</v>
      </c>
      <c r="C84" s="233" t="s">
        <v>862</v>
      </c>
      <c r="D84" s="234"/>
      <c r="E84" s="235">
        <f>E85+E86</f>
        <v>4127</v>
      </c>
    </row>
    <row r="85" spans="1:5" s="209" customFormat="1" ht="30.75">
      <c r="A85" s="218" t="s">
        <v>913</v>
      </c>
      <c r="B85" s="214" t="s">
        <v>154</v>
      </c>
      <c r="C85" s="233" t="s">
        <v>862</v>
      </c>
      <c r="D85" s="234">
        <v>120</v>
      </c>
      <c r="E85" s="235">
        <v>3666</v>
      </c>
    </row>
    <row r="86" spans="1:5" s="209" customFormat="1" ht="30.75">
      <c r="A86" s="218" t="s">
        <v>923</v>
      </c>
      <c r="B86" s="214" t="s">
        <v>154</v>
      </c>
      <c r="C86" s="233" t="s">
        <v>862</v>
      </c>
      <c r="D86" s="234">
        <v>240</v>
      </c>
      <c r="E86" s="235">
        <v>461</v>
      </c>
    </row>
    <row r="87" spans="1:5" ht="62.25">
      <c r="A87" s="225" t="s">
        <v>1001</v>
      </c>
      <c r="B87" s="214" t="s">
        <v>154</v>
      </c>
      <c r="C87" s="233" t="s">
        <v>867</v>
      </c>
      <c r="D87" s="234"/>
      <c r="E87" s="216">
        <f>E88+E89</f>
        <v>937</v>
      </c>
    </row>
    <row r="88" spans="1:5" ht="30.75">
      <c r="A88" s="218" t="s">
        <v>913</v>
      </c>
      <c r="B88" s="214" t="s">
        <v>154</v>
      </c>
      <c r="C88" s="233" t="s">
        <v>867</v>
      </c>
      <c r="D88" s="234">
        <v>120</v>
      </c>
      <c r="E88" s="216">
        <v>887</v>
      </c>
    </row>
    <row r="89" spans="1:5" s="239" customFormat="1" ht="30.75">
      <c r="A89" s="218" t="s">
        <v>923</v>
      </c>
      <c r="B89" s="214" t="s">
        <v>154</v>
      </c>
      <c r="C89" s="233" t="s">
        <v>867</v>
      </c>
      <c r="D89" s="234">
        <v>240</v>
      </c>
      <c r="E89" s="216">
        <v>50</v>
      </c>
    </row>
    <row r="90" spans="1:5" ht="30.75">
      <c r="A90" s="212" t="s">
        <v>90</v>
      </c>
      <c r="B90" s="203" t="s">
        <v>154</v>
      </c>
      <c r="C90" s="204" t="s">
        <v>147</v>
      </c>
      <c r="D90" s="204"/>
      <c r="E90" s="208">
        <f>E91</f>
        <v>1563.4</v>
      </c>
    </row>
    <row r="91" spans="1:5" ht="93">
      <c r="A91" s="231" t="s">
        <v>901</v>
      </c>
      <c r="B91" s="214" t="s">
        <v>154</v>
      </c>
      <c r="C91" s="215" t="s">
        <v>176</v>
      </c>
      <c r="D91" s="215"/>
      <c r="E91" s="216">
        <f>E92</f>
        <v>1563.4</v>
      </c>
    </row>
    <row r="92" spans="1:5" ht="30.75">
      <c r="A92" s="218" t="s">
        <v>913</v>
      </c>
      <c r="B92" s="214" t="s">
        <v>154</v>
      </c>
      <c r="C92" s="215" t="s">
        <v>176</v>
      </c>
      <c r="D92" s="215">
        <v>120</v>
      </c>
      <c r="E92" s="216">
        <v>1563.4</v>
      </c>
    </row>
    <row r="93" spans="1:5" s="219" customFormat="1" ht="15">
      <c r="A93" s="240" t="s">
        <v>413</v>
      </c>
      <c r="B93" s="203" t="s">
        <v>240</v>
      </c>
      <c r="C93" s="241"/>
      <c r="D93" s="242"/>
      <c r="E93" s="243">
        <f>E94</f>
        <v>3371.2</v>
      </c>
    </row>
    <row r="94" spans="1:5" s="219" customFormat="1" ht="15">
      <c r="A94" s="207" t="s">
        <v>401</v>
      </c>
      <c r="B94" s="203" t="s">
        <v>240</v>
      </c>
      <c r="C94" s="211" t="s">
        <v>4</v>
      </c>
      <c r="D94" s="211"/>
      <c r="E94" s="208">
        <f>E95</f>
        <v>3371.2</v>
      </c>
    </row>
    <row r="95" spans="1:5" s="219" customFormat="1" ht="15">
      <c r="A95" s="212" t="s">
        <v>242</v>
      </c>
      <c r="B95" s="203" t="s">
        <v>240</v>
      </c>
      <c r="C95" s="204" t="s">
        <v>237</v>
      </c>
      <c r="D95" s="204"/>
      <c r="E95" s="208">
        <f>E96</f>
        <v>3371.2</v>
      </c>
    </row>
    <row r="96" spans="1:5" s="209" customFormat="1" ht="46.5">
      <c r="A96" s="213" t="s">
        <v>412</v>
      </c>
      <c r="B96" s="214" t="s">
        <v>240</v>
      </c>
      <c r="C96" s="215" t="s">
        <v>239</v>
      </c>
      <c r="D96" s="215"/>
      <c r="E96" s="216">
        <v>3371.2</v>
      </c>
    </row>
    <row r="97" spans="1:5" s="209" customFormat="1" ht="15">
      <c r="A97" s="213" t="s">
        <v>404</v>
      </c>
      <c r="B97" s="214" t="s">
        <v>240</v>
      </c>
      <c r="C97" s="215" t="s">
        <v>239</v>
      </c>
      <c r="D97" s="215">
        <v>870</v>
      </c>
      <c r="E97" s="216">
        <v>4611.2</v>
      </c>
    </row>
    <row r="98" spans="1:5" s="197" customFormat="1" ht="15">
      <c r="A98" s="207" t="s">
        <v>153</v>
      </c>
      <c r="B98" s="203" t="s">
        <v>151</v>
      </c>
      <c r="C98" s="204"/>
      <c r="D98" s="204"/>
      <c r="E98" s="208">
        <f>E99+E104+E110+E127+E141+E136+E159</f>
        <v>88576.19999999998</v>
      </c>
    </row>
    <row r="99" spans="1:5" s="222" customFormat="1" ht="46.5">
      <c r="A99" s="207" t="s">
        <v>1</v>
      </c>
      <c r="B99" s="203" t="s">
        <v>151</v>
      </c>
      <c r="C99" s="204" t="s">
        <v>11</v>
      </c>
      <c r="D99" s="204"/>
      <c r="E99" s="208">
        <f>E100</f>
        <v>298</v>
      </c>
    </row>
    <row r="100" spans="1:5" s="219" customFormat="1" ht="78">
      <c r="A100" s="212" t="s">
        <v>651</v>
      </c>
      <c r="B100" s="203" t="s">
        <v>151</v>
      </c>
      <c r="C100" s="204" t="s">
        <v>43</v>
      </c>
      <c r="D100" s="204"/>
      <c r="E100" s="208">
        <f>E101</f>
        <v>298</v>
      </c>
    </row>
    <row r="101" spans="1:5" s="209" customFormat="1" ht="78">
      <c r="A101" s="225" t="s">
        <v>873</v>
      </c>
      <c r="B101" s="214" t="s">
        <v>151</v>
      </c>
      <c r="C101" s="220" t="s">
        <v>290</v>
      </c>
      <c r="D101" s="220"/>
      <c r="E101" s="216">
        <f>E103+E102</f>
        <v>298</v>
      </c>
    </row>
    <row r="102" spans="1:5" s="209" customFormat="1" ht="30.75">
      <c r="A102" s="218" t="s">
        <v>913</v>
      </c>
      <c r="B102" s="214" t="s">
        <v>151</v>
      </c>
      <c r="C102" s="220" t="s">
        <v>290</v>
      </c>
      <c r="D102" s="220">
        <v>120</v>
      </c>
      <c r="E102" s="216">
        <v>50</v>
      </c>
    </row>
    <row r="103" spans="1:5" s="209" customFormat="1" ht="30.75">
      <c r="A103" s="225" t="s">
        <v>923</v>
      </c>
      <c r="B103" s="214" t="s">
        <v>151</v>
      </c>
      <c r="C103" s="220" t="s">
        <v>290</v>
      </c>
      <c r="D103" s="220">
        <v>240</v>
      </c>
      <c r="E103" s="216">
        <v>248</v>
      </c>
    </row>
    <row r="104" spans="1:5" s="219" customFormat="1" ht="78">
      <c r="A104" s="207" t="s">
        <v>741</v>
      </c>
      <c r="B104" s="203" t="s">
        <v>151</v>
      </c>
      <c r="C104" s="204" t="s">
        <v>12</v>
      </c>
      <c r="D104" s="204"/>
      <c r="E104" s="208">
        <f>E105</f>
        <v>907.9000000000001</v>
      </c>
    </row>
    <row r="105" spans="1:5" s="219" customFormat="1" ht="108.75">
      <c r="A105" s="212" t="s">
        <v>742</v>
      </c>
      <c r="B105" s="203" t="s">
        <v>151</v>
      </c>
      <c r="C105" s="204" t="s">
        <v>45</v>
      </c>
      <c r="D105" s="204"/>
      <c r="E105" s="208">
        <f>E106+E108</f>
        <v>907.9000000000001</v>
      </c>
    </row>
    <row r="106" spans="1:5" s="209" customFormat="1" ht="124.5">
      <c r="A106" s="223" t="s">
        <v>743</v>
      </c>
      <c r="B106" s="214" t="s">
        <v>151</v>
      </c>
      <c r="C106" s="220" t="s">
        <v>190</v>
      </c>
      <c r="D106" s="220"/>
      <c r="E106" s="216">
        <f>E107</f>
        <v>223</v>
      </c>
    </row>
    <row r="107" spans="1:5" s="209" customFormat="1" ht="30.75">
      <c r="A107" s="225" t="s">
        <v>923</v>
      </c>
      <c r="B107" s="214" t="s">
        <v>151</v>
      </c>
      <c r="C107" s="220" t="s">
        <v>190</v>
      </c>
      <c r="D107" s="220">
        <v>240</v>
      </c>
      <c r="E107" s="216">
        <f>106+85+32</f>
        <v>223</v>
      </c>
    </row>
    <row r="108" spans="1:5" s="209" customFormat="1" ht="124.5">
      <c r="A108" s="223" t="s">
        <v>744</v>
      </c>
      <c r="B108" s="214" t="s">
        <v>151</v>
      </c>
      <c r="C108" s="220" t="s">
        <v>191</v>
      </c>
      <c r="D108" s="220"/>
      <c r="E108" s="216">
        <f>E109</f>
        <v>684.9000000000001</v>
      </c>
    </row>
    <row r="109" spans="1:5" s="209" customFormat="1" ht="30.75">
      <c r="A109" s="225" t="s">
        <v>923</v>
      </c>
      <c r="B109" s="214" t="s">
        <v>151</v>
      </c>
      <c r="C109" s="220" t="s">
        <v>191</v>
      </c>
      <c r="D109" s="220">
        <v>240</v>
      </c>
      <c r="E109" s="216">
        <f>174.5+318.6+98.5+32+11.6+42+7.7</f>
        <v>684.9000000000001</v>
      </c>
    </row>
    <row r="110" spans="1:5" s="209" customFormat="1" ht="46.5">
      <c r="A110" s="207" t="s">
        <v>652</v>
      </c>
      <c r="B110" s="203" t="s">
        <v>151</v>
      </c>
      <c r="C110" s="204" t="s">
        <v>14</v>
      </c>
      <c r="D110" s="204"/>
      <c r="E110" s="208">
        <f>E111+E116</f>
        <v>3470.3</v>
      </c>
    </row>
    <row r="111" spans="1:5" s="219" customFormat="1" ht="78">
      <c r="A111" s="212" t="s">
        <v>653</v>
      </c>
      <c r="B111" s="203" t="s">
        <v>151</v>
      </c>
      <c r="C111" s="204" t="s">
        <v>48</v>
      </c>
      <c r="D111" s="204"/>
      <c r="E111" s="208">
        <f>E112+E114</f>
        <v>127</v>
      </c>
    </row>
    <row r="112" spans="1:5" s="209" customFormat="1" ht="93">
      <c r="A112" s="223" t="s">
        <v>655</v>
      </c>
      <c r="B112" s="214" t="s">
        <v>151</v>
      </c>
      <c r="C112" s="220" t="s">
        <v>215</v>
      </c>
      <c r="D112" s="220"/>
      <c r="E112" s="216">
        <f>E113</f>
        <v>5</v>
      </c>
    </row>
    <row r="113" spans="1:5" s="209" customFormat="1" ht="30.75">
      <c r="A113" s="218" t="s">
        <v>923</v>
      </c>
      <c r="B113" s="214" t="s">
        <v>151</v>
      </c>
      <c r="C113" s="220" t="s">
        <v>215</v>
      </c>
      <c r="D113" s="220">
        <v>240</v>
      </c>
      <c r="E113" s="216">
        <v>5</v>
      </c>
    </row>
    <row r="114" spans="1:5" s="209" customFormat="1" ht="93">
      <c r="A114" s="218" t="s">
        <v>967</v>
      </c>
      <c r="B114" s="214" t="s">
        <v>151</v>
      </c>
      <c r="C114" s="220" t="s">
        <v>966</v>
      </c>
      <c r="D114" s="220"/>
      <c r="E114" s="216">
        <f>E115</f>
        <v>122</v>
      </c>
    </row>
    <row r="115" spans="1:5" s="209" customFormat="1" ht="30.75">
      <c r="A115" s="218" t="s">
        <v>923</v>
      </c>
      <c r="B115" s="214" t="s">
        <v>151</v>
      </c>
      <c r="C115" s="220" t="s">
        <v>966</v>
      </c>
      <c r="D115" s="220" t="s">
        <v>914</v>
      </c>
      <c r="E115" s="216">
        <v>122</v>
      </c>
    </row>
    <row r="116" spans="1:5" s="209" customFormat="1" ht="62.25">
      <c r="A116" s="212" t="s">
        <v>654</v>
      </c>
      <c r="B116" s="203" t="s">
        <v>151</v>
      </c>
      <c r="C116" s="204" t="s">
        <v>49</v>
      </c>
      <c r="D116" s="204"/>
      <c r="E116" s="208">
        <f>E117+E119+E121+E123+E125</f>
        <v>3343.3</v>
      </c>
    </row>
    <row r="117" spans="1:5" s="209" customFormat="1" ht="124.5">
      <c r="A117" s="223" t="s">
        <v>684</v>
      </c>
      <c r="B117" s="214" t="s">
        <v>151</v>
      </c>
      <c r="C117" s="220" t="s">
        <v>216</v>
      </c>
      <c r="D117" s="220"/>
      <c r="E117" s="216">
        <f>E118</f>
        <v>2245</v>
      </c>
    </row>
    <row r="118" spans="1:5" s="209" customFormat="1" ht="30.75">
      <c r="A118" s="218" t="s">
        <v>923</v>
      </c>
      <c r="B118" s="214" t="s">
        <v>151</v>
      </c>
      <c r="C118" s="220" t="s">
        <v>216</v>
      </c>
      <c r="D118" s="220">
        <v>240</v>
      </c>
      <c r="E118" s="216">
        <f>2095+150</f>
        <v>2245</v>
      </c>
    </row>
    <row r="119" spans="1:5" s="209" customFormat="1" ht="93">
      <c r="A119" s="223" t="s">
        <v>524</v>
      </c>
      <c r="B119" s="214" t="s">
        <v>151</v>
      </c>
      <c r="C119" s="220" t="s">
        <v>217</v>
      </c>
      <c r="D119" s="220"/>
      <c r="E119" s="216">
        <f>E120</f>
        <v>106</v>
      </c>
    </row>
    <row r="120" spans="1:5" s="209" customFormat="1" ht="30.75">
      <c r="A120" s="218" t="s">
        <v>923</v>
      </c>
      <c r="B120" s="214" t="s">
        <v>151</v>
      </c>
      <c r="C120" s="220" t="s">
        <v>217</v>
      </c>
      <c r="D120" s="220">
        <v>240</v>
      </c>
      <c r="E120" s="216">
        <v>106</v>
      </c>
    </row>
    <row r="121" spans="1:5" s="209" customFormat="1" ht="93">
      <c r="A121" s="223" t="s">
        <v>525</v>
      </c>
      <c r="B121" s="214" t="s">
        <v>151</v>
      </c>
      <c r="C121" s="220" t="s">
        <v>218</v>
      </c>
      <c r="D121" s="220"/>
      <c r="E121" s="216">
        <f>E122</f>
        <v>250</v>
      </c>
    </row>
    <row r="122" spans="1:5" s="209" customFormat="1" ht="30.75">
      <c r="A122" s="218" t="s">
        <v>923</v>
      </c>
      <c r="B122" s="214" t="s">
        <v>151</v>
      </c>
      <c r="C122" s="220" t="s">
        <v>218</v>
      </c>
      <c r="D122" s="220">
        <v>240</v>
      </c>
      <c r="E122" s="216">
        <v>250</v>
      </c>
    </row>
    <row r="123" spans="1:5" s="209" customFormat="1" ht="93">
      <c r="A123" s="223" t="s">
        <v>874</v>
      </c>
      <c r="B123" s="214" t="s">
        <v>151</v>
      </c>
      <c r="C123" s="220" t="s">
        <v>219</v>
      </c>
      <c r="D123" s="220"/>
      <c r="E123" s="216">
        <f>E124</f>
        <v>5.3</v>
      </c>
    </row>
    <row r="124" spans="1:5" s="209" customFormat="1" ht="30.75">
      <c r="A124" s="218" t="s">
        <v>923</v>
      </c>
      <c r="B124" s="214" t="s">
        <v>151</v>
      </c>
      <c r="C124" s="220" t="s">
        <v>219</v>
      </c>
      <c r="D124" s="220">
        <v>240</v>
      </c>
      <c r="E124" s="216">
        <v>5.3</v>
      </c>
    </row>
    <row r="125" spans="1:5" s="209" customFormat="1" ht="78">
      <c r="A125" s="223" t="s">
        <v>526</v>
      </c>
      <c r="B125" s="214" t="s">
        <v>151</v>
      </c>
      <c r="C125" s="220" t="s">
        <v>221</v>
      </c>
      <c r="D125" s="220"/>
      <c r="E125" s="216">
        <f>E126</f>
        <v>737</v>
      </c>
    </row>
    <row r="126" spans="1:5" s="209" customFormat="1" ht="30.75">
      <c r="A126" s="218" t="s">
        <v>923</v>
      </c>
      <c r="B126" s="214" t="s">
        <v>151</v>
      </c>
      <c r="C126" s="220" t="s">
        <v>221</v>
      </c>
      <c r="D126" s="220">
        <v>240</v>
      </c>
      <c r="E126" s="216">
        <v>737</v>
      </c>
    </row>
    <row r="127" spans="1:5" ht="30.75">
      <c r="A127" s="207" t="s">
        <v>164</v>
      </c>
      <c r="B127" s="203" t="s">
        <v>151</v>
      </c>
      <c r="C127" s="211" t="s">
        <v>163</v>
      </c>
      <c r="D127" s="211"/>
      <c r="E127" s="208">
        <f>E128</f>
        <v>14848.5</v>
      </c>
    </row>
    <row r="128" spans="1:5" ht="15">
      <c r="A128" s="212" t="s">
        <v>159</v>
      </c>
      <c r="B128" s="203" t="s">
        <v>151</v>
      </c>
      <c r="C128" s="204" t="s">
        <v>158</v>
      </c>
      <c r="D128" s="204"/>
      <c r="E128" s="208">
        <f>E129+E131+E133+E138</f>
        <v>14848.5</v>
      </c>
    </row>
    <row r="129" spans="1:5" ht="46.5">
      <c r="A129" s="213" t="s">
        <v>88</v>
      </c>
      <c r="B129" s="214" t="s">
        <v>151</v>
      </c>
      <c r="C129" s="215" t="s">
        <v>152</v>
      </c>
      <c r="D129" s="215"/>
      <c r="E129" s="216">
        <f>E130</f>
        <v>7424.4</v>
      </c>
    </row>
    <row r="130" spans="1:5" ht="30.75">
      <c r="A130" s="218" t="s">
        <v>913</v>
      </c>
      <c r="B130" s="214" t="s">
        <v>151</v>
      </c>
      <c r="C130" s="215" t="s">
        <v>152</v>
      </c>
      <c r="D130" s="215">
        <v>120</v>
      </c>
      <c r="E130" s="216">
        <f>5254+2170.4</f>
        <v>7424.4</v>
      </c>
    </row>
    <row r="131" spans="1:5" ht="46.5">
      <c r="A131" s="218" t="s">
        <v>89</v>
      </c>
      <c r="B131" s="214" t="s">
        <v>151</v>
      </c>
      <c r="C131" s="215" t="s">
        <v>150</v>
      </c>
      <c r="D131" s="215"/>
      <c r="E131" s="216">
        <f>E132</f>
        <v>259.7</v>
      </c>
    </row>
    <row r="132" spans="1:5" s="197" customFormat="1" ht="30.75">
      <c r="A132" s="218" t="s">
        <v>923</v>
      </c>
      <c r="B132" s="214" t="s">
        <v>151</v>
      </c>
      <c r="C132" s="215" t="s">
        <v>150</v>
      </c>
      <c r="D132" s="215">
        <v>240</v>
      </c>
      <c r="E132" s="216">
        <f>189+40.7+30</f>
        <v>259.7</v>
      </c>
    </row>
    <row r="133" spans="1:5" s="197" customFormat="1" ht="93">
      <c r="A133" s="218" t="s">
        <v>910</v>
      </c>
      <c r="B133" s="214" t="s">
        <v>151</v>
      </c>
      <c r="C133" s="215" t="s">
        <v>757</v>
      </c>
      <c r="D133" s="215"/>
      <c r="E133" s="216">
        <f>E134+E135</f>
        <v>4210.400000000001</v>
      </c>
    </row>
    <row r="134" spans="1:5" s="197" customFormat="1" ht="30.75">
      <c r="A134" s="218" t="s">
        <v>913</v>
      </c>
      <c r="B134" s="214" t="s">
        <v>151</v>
      </c>
      <c r="C134" s="215" t="s">
        <v>757</v>
      </c>
      <c r="D134" s="215">
        <v>120</v>
      </c>
      <c r="E134" s="216">
        <v>4070.8</v>
      </c>
    </row>
    <row r="135" spans="1:5" s="197" customFormat="1" ht="30.75">
      <c r="A135" s="218" t="s">
        <v>923</v>
      </c>
      <c r="B135" s="214" t="s">
        <v>151</v>
      </c>
      <c r="C135" s="215" t="s">
        <v>757</v>
      </c>
      <c r="D135" s="215">
        <v>240</v>
      </c>
      <c r="E135" s="216">
        <v>139.6</v>
      </c>
    </row>
    <row r="136" spans="1:5" s="197" customFormat="1" ht="62.25">
      <c r="A136" s="218" t="s">
        <v>1135</v>
      </c>
      <c r="B136" s="214" t="s">
        <v>151</v>
      </c>
      <c r="C136" s="215" t="s">
        <v>387</v>
      </c>
      <c r="D136" s="215"/>
      <c r="E136" s="216">
        <f>E137</f>
        <v>582.7</v>
      </c>
    </row>
    <row r="137" spans="1:5" s="197" customFormat="1" ht="30.75">
      <c r="A137" s="218" t="s">
        <v>913</v>
      </c>
      <c r="B137" s="214" t="s">
        <v>151</v>
      </c>
      <c r="C137" s="215" t="s">
        <v>387</v>
      </c>
      <c r="D137" s="215">
        <v>120</v>
      </c>
      <c r="E137" s="216">
        <v>582.7</v>
      </c>
    </row>
    <row r="138" spans="1:5" s="197" customFormat="1" ht="62.25">
      <c r="A138" s="225" t="s">
        <v>942</v>
      </c>
      <c r="B138" s="214" t="s">
        <v>151</v>
      </c>
      <c r="C138" s="233" t="s">
        <v>863</v>
      </c>
      <c r="D138" s="234"/>
      <c r="E138" s="216">
        <f>E139+E140</f>
        <v>2954</v>
      </c>
    </row>
    <row r="139" spans="1:5" ht="30.75">
      <c r="A139" s="218" t="s">
        <v>913</v>
      </c>
      <c r="B139" s="214" t="s">
        <v>151</v>
      </c>
      <c r="C139" s="233" t="s">
        <v>863</v>
      </c>
      <c r="D139" s="234">
        <v>120</v>
      </c>
      <c r="E139" s="216">
        <v>2683</v>
      </c>
    </row>
    <row r="140" spans="1:5" ht="30.75">
      <c r="A140" s="218" t="s">
        <v>923</v>
      </c>
      <c r="B140" s="214" t="s">
        <v>151</v>
      </c>
      <c r="C140" s="233" t="s">
        <v>863</v>
      </c>
      <c r="D140" s="234">
        <v>240</v>
      </c>
      <c r="E140" s="216">
        <v>271</v>
      </c>
    </row>
    <row r="141" spans="1:5" s="239" customFormat="1" ht="15">
      <c r="A141" s="207" t="s">
        <v>401</v>
      </c>
      <c r="B141" s="203" t="s">
        <v>151</v>
      </c>
      <c r="C141" s="211" t="s">
        <v>4</v>
      </c>
      <c r="D141" s="211"/>
      <c r="E141" s="208">
        <f>E142</f>
        <v>68409.79999999999</v>
      </c>
    </row>
    <row r="142" spans="1:5" s="239" customFormat="1" ht="15">
      <c r="A142" s="212" t="s">
        <v>242</v>
      </c>
      <c r="B142" s="203" t="s">
        <v>151</v>
      </c>
      <c r="C142" s="204" t="s">
        <v>237</v>
      </c>
      <c r="D142" s="204"/>
      <c r="E142" s="208">
        <f>E143+E147+E149+E151+E153+E163+E160+E156</f>
        <v>68409.79999999999</v>
      </c>
    </row>
    <row r="143" spans="1:5" s="197" customFormat="1" ht="46.5">
      <c r="A143" s="244" t="s">
        <v>405</v>
      </c>
      <c r="B143" s="214" t="s">
        <v>151</v>
      </c>
      <c r="C143" s="215" t="s">
        <v>238</v>
      </c>
      <c r="D143" s="215"/>
      <c r="E143" s="216">
        <f>E144+E145+E146</f>
        <v>47292.600000000006</v>
      </c>
    </row>
    <row r="144" spans="1:5" s="217" customFormat="1" ht="15">
      <c r="A144" s="213" t="s">
        <v>922</v>
      </c>
      <c r="B144" s="214" t="s">
        <v>151</v>
      </c>
      <c r="C144" s="215" t="s">
        <v>238</v>
      </c>
      <c r="D144" s="215">
        <v>110</v>
      </c>
      <c r="E144" s="216">
        <f>16004+7333.2+8260+25+810-410.9-440+204-60-60-1176</f>
        <v>30489.3</v>
      </c>
    </row>
    <row r="145" spans="1:5" s="209" customFormat="1" ht="30.75">
      <c r="A145" s="213" t="s">
        <v>923</v>
      </c>
      <c r="B145" s="214" t="s">
        <v>151</v>
      </c>
      <c r="C145" s="215" t="s">
        <v>238</v>
      </c>
      <c r="D145" s="215">
        <v>240</v>
      </c>
      <c r="E145" s="216">
        <f>16373.5+200+55</f>
        <v>16628.5</v>
      </c>
    </row>
    <row r="146" spans="1:5" s="209" customFormat="1" ht="15">
      <c r="A146" s="213" t="s">
        <v>927</v>
      </c>
      <c r="B146" s="214" t="s">
        <v>151</v>
      </c>
      <c r="C146" s="215" t="s">
        <v>238</v>
      </c>
      <c r="D146" s="215">
        <v>850</v>
      </c>
      <c r="E146" s="216">
        <f>169.8+5</f>
        <v>174.8</v>
      </c>
    </row>
    <row r="147" spans="1:5" ht="46.5">
      <c r="A147" s="213" t="s">
        <v>408</v>
      </c>
      <c r="B147" s="214" t="s">
        <v>151</v>
      </c>
      <c r="C147" s="215" t="s">
        <v>241</v>
      </c>
      <c r="D147" s="215"/>
      <c r="E147" s="216">
        <f>E148</f>
        <v>350</v>
      </c>
    </row>
    <row r="148" spans="1:5" ht="30.75">
      <c r="A148" s="213" t="s">
        <v>923</v>
      </c>
      <c r="B148" s="214" t="s">
        <v>151</v>
      </c>
      <c r="C148" s="215" t="s">
        <v>241</v>
      </c>
      <c r="D148" s="215">
        <v>240</v>
      </c>
      <c r="E148" s="216">
        <v>350</v>
      </c>
    </row>
    <row r="149" spans="1:5" s="197" customFormat="1" ht="30.75">
      <c r="A149" s="213" t="s">
        <v>411</v>
      </c>
      <c r="B149" s="214" t="s">
        <v>151</v>
      </c>
      <c r="C149" s="215" t="s">
        <v>243</v>
      </c>
      <c r="D149" s="215"/>
      <c r="E149" s="216">
        <f>E150</f>
        <v>300</v>
      </c>
    </row>
    <row r="150" spans="1:5" s="197" customFormat="1" ht="30.75">
      <c r="A150" s="213" t="s">
        <v>923</v>
      </c>
      <c r="B150" s="214" t="s">
        <v>151</v>
      </c>
      <c r="C150" s="215" t="s">
        <v>243</v>
      </c>
      <c r="D150" s="215">
        <v>240</v>
      </c>
      <c r="E150" s="216">
        <v>300</v>
      </c>
    </row>
    <row r="151" spans="1:5" ht="30.75">
      <c r="A151" s="213" t="s">
        <v>403</v>
      </c>
      <c r="B151" s="214" t="s">
        <v>151</v>
      </c>
      <c r="C151" s="215" t="s">
        <v>244</v>
      </c>
      <c r="D151" s="215"/>
      <c r="E151" s="216">
        <f>E152</f>
        <v>200</v>
      </c>
    </row>
    <row r="152" spans="1:5" ht="15">
      <c r="A152" s="218" t="s">
        <v>927</v>
      </c>
      <c r="B152" s="214" t="s">
        <v>151</v>
      </c>
      <c r="C152" s="215" t="s">
        <v>244</v>
      </c>
      <c r="D152" s="215">
        <v>850</v>
      </c>
      <c r="E152" s="216">
        <f>200</f>
        <v>200</v>
      </c>
    </row>
    <row r="153" spans="1:5" ht="30.75">
      <c r="A153" s="213" t="s">
        <v>409</v>
      </c>
      <c r="B153" s="214" t="s">
        <v>151</v>
      </c>
      <c r="C153" s="215" t="s">
        <v>406</v>
      </c>
      <c r="D153" s="215"/>
      <c r="E153" s="216">
        <f>E154+E155</f>
        <v>1403.6</v>
      </c>
    </row>
    <row r="154" spans="1:5" ht="30.75">
      <c r="A154" s="213" t="s">
        <v>923</v>
      </c>
      <c r="B154" s="214" t="s">
        <v>151</v>
      </c>
      <c r="C154" s="215" t="s">
        <v>406</v>
      </c>
      <c r="D154" s="215">
        <v>240</v>
      </c>
      <c r="E154" s="216">
        <v>1313.6</v>
      </c>
    </row>
    <row r="155" spans="1:5" ht="15">
      <c r="A155" s="213" t="s">
        <v>1115</v>
      </c>
      <c r="B155" s="214" t="s">
        <v>151</v>
      </c>
      <c r="C155" s="215" t="s">
        <v>406</v>
      </c>
      <c r="D155" s="215">
        <v>350</v>
      </c>
      <c r="E155" s="216">
        <v>90</v>
      </c>
    </row>
    <row r="156" spans="1:5" ht="46.5">
      <c r="A156" s="231" t="s">
        <v>1004</v>
      </c>
      <c r="B156" s="214" t="s">
        <v>151</v>
      </c>
      <c r="C156" s="230" t="s">
        <v>985</v>
      </c>
      <c r="D156" s="230"/>
      <c r="E156" s="245">
        <f>E157</f>
        <v>46.4</v>
      </c>
    </row>
    <row r="157" spans="1:5" ht="30.75">
      <c r="A157" s="231" t="s">
        <v>923</v>
      </c>
      <c r="B157" s="214" t="s">
        <v>151</v>
      </c>
      <c r="C157" s="230" t="s">
        <v>985</v>
      </c>
      <c r="D157" s="230">
        <v>240</v>
      </c>
      <c r="E157" s="245">
        <v>46.4</v>
      </c>
    </row>
    <row r="158" spans="1:5" ht="46.5">
      <c r="A158" s="231" t="s">
        <v>1136</v>
      </c>
      <c r="B158" s="214" t="s">
        <v>151</v>
      </c>
      <c r="C158" s="230" t="s">
        <v>1123</v>
      </c>
      <c r="D158" s="230"/>
      <c r="E158" s="245">
        <f>E159</f>
        <v>59</v>
      </c>
    </row>
    <row r="159" spans="1:5" ht="15">
      <c r="A159" s="231" t="s">
        <v>75</v>
      </c>
      <c r="B159" s="214" t="s">
        <v>151</v>
      </c>
      <c r="C159" s="230" t="s">
        <v>1123</v>
      </c>
      <c r="D159" s="230">
        <v>540</v>
      </c>
      <c r="E159" s="245">
        <v>59</v>
      </c>
    </row>
    <row r="160" spans="1:5" s="209" customFormat="1" ht="62.25">
      <c r="A160" s="225" t="s">
        <v>943</v>
      </c>
      <c r="B160" s="214" t="s">
        <v>151</v>
      </c>
      <c r="C160" s="233" t="s">
        <v>864</v>
      </c>
      <c r="D160" s="234"/>
      <c r="E160" s="235">
        <f>E161+E162</f>
        <v>15166</v>
      </c>
    </row>
    <row r="161" spans="1:5" s="209" customFormat="1" ht="15">
      <c r="A161" s="213" t="s">
        <v>922</v>
      </c>
      <c r="B161" s="214" t="s">
        <v>151</v>
      </c>
      <c r="C161" s="233" t="s">
        <v>864</v>
      </c>
      <c r="D161" s="234">
        <v>110</v>
      </c>
      <c r="E161" s="235">
        <f>7684+188+0.4</f>
        <v>7872.4</v>
      </c>
    </row>
    <row r="162" spans="1:5" s="209" customFormat="1" ht="30.75">
      <c r="A162" s="213" t="s">
        <v>923</v>
      </c>
      <c r="B162" s="214" t="s">
        <v>151</v>
      </c>
      <c r="C162" s="233" t="s">
        <v>864</v>
      </c>
      <c r="D162" s="234">
        <v>240</v>
      </c>
      <c r="E162" s="235">
        <f>7294-0.4</f>
        <v>7293.6</v>
      </c>
    </row>
    <row r="163" spans="1:5" ht="62.25">
      <c r="A163" s="225" t="s">
        <v>944</v>
      </c>
      <c r="B163" s="214" t="s">
        <v>151</v>
      </c>
      <c r="C163" s="233" t="s">
        <v>866</v>
      </c>
      <c r="D163" s="234"/>
      <c r="E163" s="235">
        <f>E164+E165+E166</f>
        <v>3651.2</v>
      </c>
    </row>
    <row r="164" spans="1:5" ht="15">
      <c r="A164" s="213" t="s">
        <v>922</v>
      </c>
      <c r="B164" s="214" t="s">
        <v>151</v>
      </c>
      <c r="C164" s="233" t="s">
        <v>866</v>
      </c>
      <c r="D164" s="234">
        <v>110</v>
      </c>
      <c r="E164" s="235">
        <v>3519.2</v>
      </c>
    </row>
    <row r="165" spans="1:5" ht="30.75">
      <c r="A165" s="213" t="s">
        <v>923</v>
      </c>
      <c r="B165" s="214" t="s">
        <v>151</v>
      </c>
      <c r="C165" s="233" t="s">
        <v>866</v>
      </c>
      <c r="D165" s="234">
        <v>240</v>
      </c>
      <c r="E165" s="235">
        <v>130</v>
      </c>
    </row>
    <row r="166" spans="1:5" ht="15">
      <c r="A166" s="213" t="s">
        <v>927</v>
      </c>
      <c r="B166" s="214" t="s">
        <v>151</v>
      </c>
      <c r="C166" s="233" t="s">
        <v>866</v>
      </c>
      <c r="D166" s="234">
        <v>850</v>
      </c>
      <c r="E166" s="235">
        <v>2</v>
      </c>
    </row>
    <row r="167" spans="1:5" s="222" customFormat="1" ht="30.75">
      <c r="A167" s="207" t="s">
        <v>272</v>
      </c>
      <c r="B167" s="203" t="s">
        <v>271</v>
      </c>
      <c r="C167" s="204"/>
      <c r="D167" s="204"/>
      <c r="E167" s="208">
        <f>E168</f>
        <v>500</v>
      </c>
    </row>
    <row r="168" spans="1:5" s="209" customFormat="1" ht="30.75">
      <c r="A168" s="207" t="s">
        <v>273</v>
      </c>
      <c r="B168" s="203" t="s">
        <v>195</v>
      </c>
      <c r="C168" s="204"/>
      <c r="D168" s="204"/>
      <c r="E168" s="208">
        <f>E169</f>
        <v>500</v>
      </c>
    </row>
    <row r="169" spans="1:5" s="209" customFormat="1" ht="46.5">
      <c r="A169" s="207" t="s">
        <v>427</v>
      </c>
      <c r="B169" s="203" t="s">
        <v>195</v>
      </c>
      <c r="C169" s="204" t="s">
        <v>13</v>
      </c>
      <c r="D169" s="204"/>
      <c r="E169" s="208">
        <f>E170</f>
        <v>500</v>
      </c>
    </row>
    <row r="170" spans="1:5" s="219" customFormat="1" ht="124.5">
      <c r="A170" s="212" t="s">
        <v>428</v>
      </c>
      <c r="B170" s="203" t="s">
        <v>195</v>
      </c>
      <c r="C170" s="204" t="s">
        <v>47</v>
      </c>
      <c r="D170" s="204"/>
      <c r="E170" s="208">
        <f>E171+E173+E175+E177+E179+E181+E183+E185</f>
        <v>500</v>
      </c>
    </row>
    <row r="171" spans="1:5" s="209" customFormat="1" ht="140.25">
      <c r="A171" s="223" t="s">
        <v>581</v>
      </c>
      <c r="B171" s="214" t="s">
        <v>195</v>
      </c>
      <c r="C171" s="220" t="s">
        <v>194</v>
      </c>
      <c r="D171" s="220"/>
      <c r="E171" s="216">
        <f>E172</f>
        <v>15</v>
      </c>
    </row>
    <row r="172" spans="1:5" s="209" customFormat="1" ht="30.75">
      <c r="A172" s="218" t="s">
        <v>923</v>
      </c>
      <c r="B172" s="214" t="s">
        <v>195</v>
      </c>
      <c r="C172" s="220" t="s">
        <v>194</v>
      </c>
      <c r="D172" s="220">
        <v>240</v>
      </c>
      <c r="E172" s="216">
        <v>15</v>
      </c>
    </row>
    <row r="173" spans="1:5" s="209" customFormat="1" ht="140.25">
      <c r="A173" s="223" t="s">
        <v>658</v>
      </c>
      <c r="B173" s="214" t="s">
        <v>195</v>
      </c>
      <c r="C173" s="220" t="s">
        <v>196</v>
      </c>
      <c r="D173" s="220"/>
      <c r="E173" s="216">
        <f>E174</f>
        <v>10</v>
      </c>
    </row>
    <row r="174" spans="1:5" s="209" customFormat="1" ht="30.75">
      <c r="A174" s="218" t="s">
        <v>923</v>
      </c>
      <c r="B174" s="214" t="s">
        <v>195</v>
      </c>
      <c r="C174" s="220" t="s">
        <v>196</v>
      </c>
      <c r="D174" s="220">
        <v>240</v>
      </c>
      <c r="E174" s="216">
        <v>10</v>
      </c>
    </row>
    <row r="175" spans="1:5" s="209" customFormat="1" ht="140.25">
      <c r="A175" s="223" t="s">
        <v>582</v>
      </c>
      <c r="B175" s="214" t="s">
        <v>195</v>
      </c>
      <c r="C175" s="220" t="s">
        <v>295</v>
      </c>
      <c r="D175" s="220"/>
      <c r="E175" s="216">
        <f>E176</f>
        <v>20</v>
      </c>
    </row>
    <row r="176" spans="1:5" s="209" customFormat="1" ht="30.75">
      <c r="A176" s="218" t="s">
        <v>923</v>
      </c>
      <c r="B176" s="214" t="s">
        <v>195</v>
      </c>
      <c r="C176" s="220" t="s">
        <v>295</v>
      </c>
      <c r="D176" s="220">
        <v>240</v>
      </c>
      <c r="E176" s="216">
        <v>20</v>
      </c>
    </row>
    <row r="177" spans="1:5" s="209" customFormat="1" ht="140.25">
      <c r="A177" s="223" t="s">
        <v>659</v>
      </c>
      <c r="B177" s="214" t="s">
        <v>195</v>
      </c>
      <c r="C177" s="220" t="s">
        <v>294</v>
      </c>
      <c r="D177" s="220"/>
      <c r="E177" s="216">
        <f>E178</f>
        <v>20</v>
      </c>
    </row>
    <row r="178" spans="1:5" s="209" customFormat="1" ht="30.75">
      <c r="A178" s="218" t="s">
        <v>923</v>
      </c>
      <c r="B178" s="214" t="s">
        <v>195</v>
      </c>
      <c r="C178" s="220" t="s">
        <v>294</v>
      </c>
      <c r="D178" s="220">
        <v>240</v>
      </c>
      <c r="E178" s="216">
        <v>20</v>
      </c>
    </row>
    <row r="179" spans="1:5" s="209" customFormat="1" ht="140.25">
      <c r="A179" s="223" t="s">
        <v>875</v>
      </c>
      <c r="B179" s="214" t="s">
        <v>195</v>
      </c>
      <c r="C179" s="220" t="s">
        <v>296</v>
      </c>
      <c r="D179" s="220"/>
      <c r="E179" s="216">
        <f>E180</f>
        <v>15</v>
      </c>
    </row>
    <row r="180" spans="1:5" s="209" customFormat="1" ht="30.75">
      <c r="A180" s="218" t="s">
        <v>923</v>
      </c>
      <c r="B180" s="214" t="s">
        <v>195</v>
      </c>
      <c r="C180" s="220" t="s">
        <v>296</v>
      </c>
      <c r="D180" s="220">
        <v>240</v>
      </c>
      <c r="E180" s="216">
        <v>15</v>
      </c>
    </row>
    <row r="181" spans="1:5" s="209" customFormat="1" ht="140.25">
      <c r="A181" s="223" t="s">
        <v>660</v>
      </c>
      <c r="B181" s="214" t="s">
        <v>195</v>
      </c>
      <c r="C181" s="220" t="s">
        <v>297</v>
      </c>
      <c r="D181" s="220"/>
      <c r="E181" s="216">
        <f>E182</f>
        <v>20</v>
      </c>
    </row>
    <row r="182" spans="1:5" s="209" customFormat="1" ht="30.75">
      <c r="A182" s="218" t="s">
        <v>923</v>
      </c>
      <c r="B182" s="214" t="s">
        <v>195</v>
      </c>
      <c r="C182" s="220" t="s">
        <v>297</v>
      </c>
      <c r="D182" s="220">
        <v>240</v>
      </c>
      <c r="E182" s="216">
        <v>20</v>
      </c>
    </row>
    <row r="183" spans="1:5" s="219" customFormat="1" ht="140.25">
      <c r="A183" s="223" t="s">
        <v>656</v>
      </c>
      <c r="B183" s="214" t="s">
        <v>195</v>
      </c>
      <c r="C183" s="220" t="s">
        <v>599</v>
      </c>
      <c r="D183" s="220"/>
      <c r="E183" s="216">
        <f>E184</f>
        <v>200</v>
      </c>
    </row>
    <row r="184" spans="1:5" s="197" customFormat="1" ht="15">
      <c r="A184" s="223" t="s">
        <v>75</v>
      </c>
      <c r="B184" s="214" t="s">
        <v>195</v>
      </c>
      <c r="C184" s="220" t="s">
        <v>599</v>
      </c>
      <c r="D184" s="220" t="s">
        <v>185</v>
      </c>
      <c r="E184" s="216">
        <v>200</v>
      </c>
    </row>
    <row r="185" spans="1:5" ht="140.25">
      <c r="A185" s="223" t="s">
        <v>657</v>
      </c>
      <c r="B185" s="214" t="s">
        <v>195</v>
      </c>
      <c r="C185" s="220" t="s">
        <v>600</v>
      </c>
      <c r="D185" s="220"/>
      <c r="E185" s="216">
        <f>E186</f>
        <v>200</v>
      </c>
    </row>
    <row r="186" spans="1:5" ht="15">
      <c r="A186" s="221" t="s">
        <v>75</v>
      </c>
      <c r="B186" s="214" t="s">
        <v>195</v>
      </c>
      <c r="C186" s="220" t="s">
        <v>600</v>
      </c>
      <c r="D186" s="220" t="s">
        <v>185</v>
      </c>
      <c r="E186" s="216">
        <v>200</v>
      </c>
    </row>
    <row r="187" spans="1:5" s="222" customFormat="1" ht="15">
      <c r="A187" s="207" t="s">
        <v>275</v>
      </c>
      <c r="B187" s="203" t="s">
        <v>274</v>
      </c>
      <c r="C187" s="204"/>
      <c r="D187" s="204"/>
      <c r="E187" s="208">
        <f>E188+E205+E230+E216+E225</f>
        <v>67290.09999999999</v>
      </c>
    </row>
    <row r="188" spans="1:5" s="222" customFormat="1" ht="15">
      <c r="A188" s="207" t="s">
        <v>95</v>
      </c>
      <c r="B188" s="203" t="s">
        <v>94</v>
      </c>
      <c r="C188" s="204"/>
      <c r="D188" s="204"/>
      <c r="E188" s="208">
        <f>E189</f>
        <v>9972.9</v>
      </c>
    </row>
    <row r="189" spans="1:5" s="219" customFormat="1" ht="46.5">
      <c r="A189" s="207" t="s">
        <v>209</v>
      </c>
      <c r="B189" s="203" t="s">
        <v>94</v>
      </c>
      <c r="C189" s="204" t="s">
        <v>9</v>
      </c>
      <c r="D189" s="204"/>
      <c r="E189" s="208">
        <f>E190+E193+E196+E200</f>
        <v>9972.9</v>
      </c>
    </row>
    <row r="190" spans="1:5" s="219" customFormat="1" ht="78">
      <c r="A190" s="212" t="s">
        <v>583</v>
      </c>
      <c r="B190" s="203" t="s">
        <v>94</v>
      </c>
      <c r="C190" s="204" t="s">
        <v>30</v>
      </c>
      <c r="D190" s="204"/>
      <c r="E190" s="208">
        <f>E191</f>
        <v>3630</v>
      </c>
    </row>
    <row r="191" spans="1:5" s="209" customFormat="1" ht="78">
      <c r="A191" s="213" t="s">
        <v>542</v>
      </c>
      <c r="B191" s="214" t="s">
        <v>94</v>
      </c>
      <c r="C191" s="220" t="s">
        <v>92</v>
      </c>
      <c r="D191" s="220"/>
      <c r="E191" s="216">
        <f>E192</f>
        <v>3630</v>
      </c>
    </row>
    <row r="192" spans="1:5" s="209" customFormat="1" ht="46.5">
      <c r="A192" s="223" t="s">
        <v>136</v>
      </c>
      <c r="B192" s="214" t="s">
        <v>94</v>
      </c>
      <c r="C192" s="220" t="s">
        <v>92</v>
      </c>
      <c r="D192" s="220" t="s">
        <v>93</v>
      </c>
      <c r="E192" s="216">
        <v>3630</v>
      </c>
    </row>
    <row r="193" spans="1:5" s="219" customFormat="1" ht="78">
      <c r="A193" s="212" t="s">
        <v>468</v>
      </c>
      <c r="B193" s="203" t="s">
        <v>94</v>
      </c>
      <c r="C193" s="204" t="s">
        <v>31</v>
      </c>
      <c r="D193" s="204"/>
      <c r="E193" s="208">
        <f>E194</f>
        <v>3800</v>
      </c>
    </row>
    <row r="194" spans="1:5" s="209" customFormat="1" ht="78">
      <c r="A194" s="213" t="s">
        <v>469</v>
      </c>
      <c r="B194" s="214" t="s">
        <v>94</v>
      </c>
      <c r="C194" s="220" t="s">
        <v>96</v>
      </c>
      <c r="D194" s="220"/>
      <c r="E194" s="216">
        <f>E195</f>
        <v>3800</v>
      </c>
    </row>
    <row r="195" spans="1:5" s="209" customFormat="1" ht="46.5">
      <c r="A195" s="223" t="s">
        <v>136</v>
      </c>
      <c r="B195" s="214" t="s">
        <v>94</v>
      </c>
      <c r="C195" s="220" t="s">
        <v>96</v>
      </c>
      <c r="D195" s="220" t="s">
        <v>93</v>
      </c>
      <c r="E195" s="216">
        <v>3800</v>
      </c>
    </row>
    <row r="196" spans="1:5" s="219" customFormat="1" ht="93">
      <c r="A196" s="212" t="s">
        <v>543</v>
      </c>
      <c r="B196" s="203" t="s">
        <v>94</v>
      </c>
      <c r="C196" s="204" t="s">
        <v>32</v>
      </c>
      <c r="D196" s="204"/>
      <c r="E196" s="208">
        <f>E197</f>
        <v>570</v>
      </c>
    </row>
    <row r="197" spans="1:5" s="209" customFormat="1" ht="93">
      <c r="A197" s="223" t="s">
        <v>661</v>
      </c>
      <c r="B197" s="214" t="s">
        <v>94</v>
      </c>
      <c r="C197" s="220" t="s">
        <v>132</v>
      </c>
      <c r="D197" s="220"/>
      <c r="E197" s="216">
        <f>E198+E199</f>
        <v>570</v>
      </c>
    </row>
    <row r="198" spans="1:5" s="209" customFormat="1" ht="30.75">
      <c r="A198" s="218" t="s">
        <v>923</v>
      </c>
      <c r="B198" s="214" t="s">
        <v>94</v>
      </c>
      <c r="C198" s="220" t="s">
        <v>132</v>
      </c>
      <c r="D198" s="220">
        <v>240</v>
      </c>
      <c r="E198" s="216">
        <v>510</v>
      </c>
    </row>
    <row r="199" spans="1:5" s="209" customFormat="1" ht="15">
      <c r="A199" s="218" t="s">
        <v>1115</v>
      </c>
      <c r="B199" s="214" t="s">
        <v>94</v>
      </c>
      <c r="C199" s="220" t="s">
        <v>132</v>
      </c>
      <c r="D199" s="220" t="s">
        <v>1114</v>
      </c>
      <c r="E199" s="216">
        <v>60</v>
      </c>
    </row>
    <row r="200" spans="1:5" s="219" customFormat="1" ht="78">
      <c r="A200" s="212" t="s">
        <v>586</v>
      </c>
      <c r="B200" s="203" t="s">
        <v>94</v>
      </c>
      <c r="C200" s="204" t="s">
        <v>33</v>
      </c>
      <c r="D200" s="204"/>
      <c r="E200" s="208">
        <f>E201+E203</f>
        <v>1972.9</v>
      </c>
    </row>
    <row r="201" spans="1:5" s="209" customFormat="1" ht="93">
      <c r="A201" s="223" t="s">
        <v>544</v>
      </c>
      <c r="B201" s="214" t="s">
        <v>94</v>
      </c>
      <c r="C201" s="220" t="s">
        <v>98</v>
      </c>
      <c r="D201" s="220"/>
      <c r="E201" s="216">
        <f>E202</f>
        <v>472.9</v>
      </c>
    </row>
    <row r="202" spans="1:5" s="209" customFormat="1" ht="46.5">
      <c r="A202" s="223" t="s">
        <v>136</v>
      </c>
      <c r="B202" s="214" t="s">
        <v>94</v>
      </c>
      <c r="C202" s="220" t="s">
        <v>98</v>
      </c>
      <c r="D202" s="220" t="s">
        <v>93</v>
      </c>
      <c r="E202" s="216">
        <v>472.9</v>
      </c>
    </row>
    <row r="203" spans="1:5" s="209" customFormat="1" ht="108.75">
      <c r="A203" s="223" t="s">
        <v>709</v>
      </c>
      <c r="B203" s="214" t="s">
        <v>94</v>
      </c>
      <c r="C203" s="220" t="s">
        <v>708</v>
      </c>
      <c r="D203" s="220"/>
      <c r="E203" s="216">
        <f>E204</f>
        <v>1500</v>
      </c>
    </row>
    <row r="204" spans="1:5" s="209" customFormat="1" ht="46.5">
      <c r="A204" s="223" t="s">
        <v>136</v>
      </c>
      <c r="B204" s="214" t="s">
        <v>94</v>
      </c>
      <c r="C204" s="220" t="s">
        <v>708</v>
      </c>
      <c r="D204" s="220" t="s">
        <v>93</v>
      </c>
      <c r="E204" s="216">
        <v>1500</v>
      </c>
    </row>
    <row r="205" spans="1:5" s="222" customFormat="1" ht="15">
      <c r="A205" s="246" t="s">
        <v>135</v>
      </c>
      <c r="B205" s="203" t="s">
        <v>102</v>
      </c>
      <c r="C205" s="204"/>
      <c r="D205" s="204"/>
      <c r="E205" s="208">
        <f>E206</f>
        <v>48102</v>
      </c>
    </row>
    <row r="206" spans="1:5" s="224" customFormat="1" ht="46.5">
      <c r="A206" s="207" t="s">
        <v>0</v>
      </c>
      <c r="B206" s="203" t="s">
        <v>102</v>
      </c>
      <c r="C206" s="204" t="s">
        <v>10</v>
      </c>
      <c r="D206" s="204"/>
      <c r="E206" s="208">
        <f>E207</f>
        <v>48102</v>
      </c>
    </row>
    <row r="207" spans="1:5" s="224" customFormat="1" ht="93">
      <c r="A207" s="212" t="s">
        <v>474</v>
      </c>
      <c r="B207" s="203" t="s">
        <v>102</v>
      </c>
      <c r="C207" s="204" t="s">
        <v>35</v>
      </c>
      <c r="D207" s="204"/>
      <c r="E207" s="208">
        <f>E208+E210+E212+E214</f>
        <v>48102</v>
      </c>
    </row>
    <row r="208" spans="1:5" s="209" customFormat="1" ht="140.25">
      <c r="A208" s="225" t="s">
        <v>483</v>
      </c>
      <c r="B208" s="214" t="s">
        <v>102</v>
      </c>
      <c r="C208" s="220" t="s">
        <v>134</v>
      </c>
      <c r="D208" s="220"/>
      <c r="E208" s="216">
        <f>E209</f>
        <v>21000</v>
      </c>
    </row>
    <row r="209" spans="1:5" s="209" customFormat="1" ht="46.5">
      <c r="A209" s="223" t="s">
        <v>136</v>
      </c>
      <c r="B209" s="214" t="s">
        <v>102</v>
      </c>
      <c r="C209" s="220" t="s">
        <v>134</v>
      </c>
      <c r="D209" s="220" t="s">
        <v>93</v>
      </c>
      <c r="E209" s="216">
        <f>17500+3500</f>
        <v>21000</v>
      </c>
    </row>
    <row r="210" spans="1:5" s="209" customFormat="1" ht="140.25">
      <c r="A210" s="238" t="s">
        <v>962</v>
      </c>
      <c r="B210" s="214" t="s">
        <v>102</v>
      </c>
      <c r="C210" s="220" t="s">
        <v>960</v>
      </c>
      <c r="D210" s="220"/>
      <c r="E210" s="216">
        <f>E211</f>
        <v>25307</v>
      </c>
    </row>
    <row r="211" spans="1:5" s="209" customFormat="1" ht="46.5">
      <c r="A211" s="223" t="s">
        <v>136</v>
      </c>
      <c r="B211" s="214" t="s">
        <v>102</v>
      </c>
      <c r="C211" s="220" t="s">
        <v>960</v>
      </c>
      <c r="D211" s="220" t="s">
        <v>93</v>
      </c>
      <c r="E211" s="216">
        <v>25307</v>
      </c>
    </row>
    <row r="212" spans="1:5" s="209" customFormat="1" ht="140.25">
      <c r="A212" s="238" t="s">
        <v>963</v>
      </c>
      <c r="B212" s="214" t="s">
        <v>102</v>
      </c>
      <c r="C212" s="220" t="s">
        <v>961</v>
      </c>
      <c r="D212" s="220"/>
      <c r="E212" s="216">
        <f>E213</f>
        <v>466.6</v>
      </c>
    </row>
    <row r="213" spans="1:5" s="209" customFormat="1" ht="46.5">
      <c r="A213" s="223" t="s">
        <v>136</v>
      </c>
      <c r="B213" s="214" t="s">
        <v>102</v>
      </c>
      <c r="C213" s="220" t="s">
        <v>961</v>
      </c>
      <c r="D213" s="220" t="s">
        <v>93</v>
      </c>
      <c r="E213" s="216">
        <v>466.6</v>
      </c>
    </row>
    <row r="214" spans="1:5" s="209" customFormat="1" ht="140.25">
      <c r="A214" s="238" t="s">
        <v>1101</v>
      </c>
      <c r="B214" s="214" t="s">
        <v>102</v>
      </c>
      <c r="C214" s="220" t="s">
        <v>1100</v>
      </c>
      <c r="D214" s="220"/>
      <c r="E214" s="216">
        <f>E215</f>
        <v>1328.4</v>
      </c>
    </row>
    <row r="215" spans="1:5" s="209" customFormat="1" ht="46.5">
      <c r="A215" s="223" t="s">
        <v>136</v>
      </c>
      <c r="B215" s="214" t="s">
        <v>102</v>
      </c>
      <c r="C215" s="220" t="s">
        <v>1100</v>
      </c>
      <c r="D215" s="220" t="s">
        <v>93</v>
      </c>
      <c r="E215" s="216">
        <v>1328.4</v>
      </c>
    </row>
    <row r="216" spans="1:5" s="209" customFormat="1" ht="15">
      <c r="A216" s="247" t="s">
        <v>988</v>
      </c>
      <c r="B216" s="241" t="s">
        <v>990</v>
      </c>
      <c r="C216" s="248"/>
      <c r="D216" s="242"/>
      <c r="E216" s="423">
        <f>E217+E221</f>
        <v>3982.2</v>
      </c>
    </row>
    <row r="217" spans="1:5" s="252" customFormat="1" ht="19.5" customHeight="1">
      <c r="A217" s="250" t="s">
        <v>425</v>
      </c>
      <c r="B217" s="241" t="s">
        <v>990</v>
      </c>
      <c r="C217" s="248" t="s">
        <v>13</v>
      </c>
      <c r="D217" s="234"/>
      <c r="E217" s="423">
        <f>E218</f>
        <v>1050</v>
      </c>
    </row>
    <row r="218" spans="1:5" s="252" customFormat="1" ht="20.25" customHeight="1">
      <c r="A218" s="212" t="s">
        <v>518</v>
      </c>
      <c r="B218" s="241" t="s">
        <v>990</v>
      </c>
      <c r="C218" s="248" t="s">
        <v>210</v>
      </c>
      <c r="D218" s="234"/>
      <c r="E218" s="423">
        <f>E219</f>
        <v>1050</v>
      </c>
    </row>
    <row r="219" spans="1:5" s="209" customFormat="1" ht="77.25" customHeight="1">
      <c r="A219" s="231" t="s">
        <v>989</v>
      </c>
      <c r="B219" s="220" t="s">
        <v>990</v>
      </c>
      <c r="C219" s="220" t="s">
        <v>991</v>
      </c>
      <c r="D219" s="220"/>
      <c r="E219" s="424">
        <f>E220</f>
        <v>1050</v>
      </c>
    </row>
    <row r="220" spans="1:5" s="209" customFormat="1" ht="27.75" customHeight="1">
      <c r="A220" s="231" t="s">
        <v>924</v>
      </c>
      <c r="B220" s="220" t="s">
        <v>990</v>
      </c>
      <c r="C220" s="220" t="s">
        <v>991</v>
      </c>
      <c r="D220" s="220">
        <v>410</v>
      </c>
      <c r="E220" s="424">
        <v>1050</v>
      </c>
    </row>
    <row r="221" spans="1:5" s="45" customFormat="1" ht="15">
      <c r="A221" s="105" t="s">
        <v>401</v>
      </c>
      <c r="B221" s="176" t="s">
        <v>990</v>
      </c>
      <c r="C221" s="176" t="s">
        <v>4</v>
      </c>
      <c r="D221" s="177"/>
      <c r="E221" s="425">
        <f>E222</f>
        <v>2932.2</v>
      </c>
    </row>
    <row r="222" spans="1:5" s="45" customFormat="1" ht="15">
      <c r="A222" s="41" t="s">
        <v>242</v>
      </c>
      <c r="B222" s="106" t="s">
        <v>990</v>
      </c>
      <c r="C222" s="106" t="s">
        <v>237</v>
      </c>
      <c r="D222" s="177"/>
      <c r="E222" s="425">
        <f>E223</f>
        <v>2932.2</v>
      </c>
    </row>
    <row r="223" spans="1:5" s="209" customFormat="1" ht="46.5">
      <c r="A223" s="231" t="s">
        <v>1136</v>
      </c>
      <c r="B223" s="220" t="s">
        <v>990</v>
      </c>
      <c r="C223" s="220" t="s">
        <v>1123</v>
      </c>
      <c r="D223" s="220"/>
      <c r="E223" s="424">
        <f>E224</f>
        <v>2932.2</v>
      </c>
    </row>
    <row r="224" spans="1:5" s="209" customFormat="1" ht="15">
      <c r="A224" s="231" t="s">
        <v>75</v>
      </c>
      <c r="B224" s="220" t="s">
        <v>990</v>
      </c>
      <c r="C224" s="220" t="s">
        <v>1123</v>
      </c>
      <c r="D224" s="220" t="s">
        <v>185</v>
      </c>
      <c r="E224" s="424">
        <v>2932.2</v>
      </c>
    </row>
    <row r="225" spans="1:5" s="222" customFormat="1" ht="15">
      <c r="A225" s="207" t="s">
        <v>1116</v>
      </c>
      <c r="B225" s="203" t="s">
        <v>1108</v>
      </c>
      <c r="C225" s="204"/>
      <c r="D225" s="204"/>
      <c r="E225" s="208">
        <f>E226</f>
        <v>1548.9</v>
      </c>
    </row>
    <row r="226" spans="1:5" s="222" customFormat="1" ht="15">
      <c r="A226" s="207" t="s">
        <v>401</v>
      </c>
      <c r="B226" s="204" t="s">
        <v>1108</v>
      </c>
      <c r="C226" s="204" t="s">
        <v>4</v>
      </c>
      <c r="D226" s="204"/>
      <c r="E226" s="208">
        <f>E227</f>
        <v>1548.9</v>
      </c>
    </row>
    <row r="227" spans="1:5" s="222" customFormat="1" ht="15">
      <c r="A227" s="212" t="s">
        <v>242</v>
      </c>
      <c r="B227" s="204" t="s">
        <v>1108</v>
      </c>
      <c r="C227" s="204" t="s">
        <v>237</v>
      </c>
      <c r="D227" s="204"/>
      <c r="E227" s="208">
        <f>E228</f>
        <v>1548.9</v>
      </c>
    </row>
    <row r="228" spans="1:5" s="209" customFormat="1" ht="46.5">
      <c r="A228" s="124" t="s">
        <v>1107</v>
      </c>
      <c r="B228" s="220" t="s">
        <v>1108</v>
      </c>
      <c r="C228" s="220" t="s">
        <v>1106</v>
      </c>
      <c r="D228" s="220"/>
      <c r="E228" s="216">
        <f>E229</f>
        <v>1548.9</v>
      </c>
    </row>
    <row r="229" spans="1:5" s="209" customFormat="1" ht="30.75">
      <c r="A229" s="225" t="s">
        <v>923</v>
      </c>
      <c r="B229" s="220" t="s">
        <v>1108</v>
      </c>
      <c r="C229" s="220" t="s">
        <v>1106</v>
      </c>
      <c r="D229" s="220">
        <v>240</v>
      </c>
      <c r="E229" s="216">
        <v>1548.9</v>
      </c>
    </row>
    <row r="230" spans="1:5" s="222" customFormat="1" ht="15">
      <c r="A230" s="207" t="s">
        <v>101</v>
      </c>
      <c r="B230" s="203" t="s">
        <v>100</v>
      </c>
      <c r="C230" s="204"/>
      <c r="D230" s="204"/>
      <c r="E230" s="208">
        <f>E231+E235+E252</f>
        <v>3684.1</v>
      </c>
    </row>
    <row r="231" spans="1:5" s="222" customFormat="1" ht="46.5">
      <c r="A231" s="207" t="s">
        <v>209</v>
      </c>
      <c r="B231" s="203" t="s">
        <v>100</v>
      </c>
      <c r="C231" s="204" t="s">
        <v>9</v>
      </c>
      <c r="D231" s="204"/>
      <c r="E231" s="208">
        <f>E232</f>
        <v>127.1</v>
      </c>
    </row>
    <row r="232" spans="1:5" s="222" customFormat="1" ht="78">
      <c r="A232" s="212" t="s">
        <v>586</v>
      </c>
      <c r="B232" s="203" t="s">
        <v>100</v>
      </c>
      <c r="C232" s="204" t="s">
        <v>33</v>
      </c>
      <c r="D232" s="204"/>
      <c r="E232" s="208">
        <f>E233</f>
        <v>127.1</v>
      </c>
    </row>
    <row r="233" spans="1:5" s="209" customFormat="1" ht="93">
      <c r="A233" s="223" t="s">
        <v>473</v>
      </c>
      <c r="B233" s="214" t="s">
        <v>100</v>
      </c>
      <c r="C233" s="220" t="s">
        <v>99</v>
      </c>
      <c r="D233" s="220"/>
      <c r="E233" s="216">
        <f>E234</f>
        <v>127.1</v>
      </c>
    </row>
    <row r="234" spans="1:5" s="209" customFormat="1" ht="30.75">
      <c r="A234" s="223" t="s">
        <v>235</v>
      </c>
      <c r="B234" s="214" t="s">
        <v>100</v>
      </c>
      <c r="C234" s="220" t="s">
        <v>99</v>
      </c>
      <c r="D234" s="220" t="s">
        <v>234</v>
      </c>
      <c r="E234" s="216">
        <v>127.1</v>
      </c>
    </row>
    <row r="235" spans="1:5" s="209" customFormat="1" ht="46.5">
      <c r="A235" s="207" t="s">
        <v>1</v>
      </c>
      <c r="B235" s="203" t="s">
        <v>100</v>
      </c>
      <c r="C235" s="204" t="s">
        <v>11</v>
      </c>
      <c r="D235" s="204"/>
      <c r="E235" s="208">
        <f>E236+E249</f>
        <v>2072</v>
      </c>
    </row>
    <row r="236" spans="1:5" s="222" customFormat="1" ht="93">
      <c r="A236" s="212" t="s">
        <v>587</v>
      </c>
      <c r="B236" s="203" t="s">
        <v>100</v>
      </c>
      <c r="C236" s="204" t="s">
        <v>42</v>
      </c>
      <c r="D236" s="204"/>
      <c r="E236" s="208">
        <f>E237+E241+E243+E245+E247+E239</f>
        <v>1772</v>
      </c>
    </row>
    <row r="237" spans="1:5" s="209" customFormat="1" ht="124.5">
      <c r="A237" s="225" t="s">
        <v>588</v>
      </c>
      <c r="B237" s="214" t="s">
        <v>100</v>
      </c>
      <c r="C237" s="220" t="s">
        <v>287</v>
      </c>
      <c r="D237" s="220"/>
      <c r="E237" s="216">
        <f>E238</f>
        <v>260</v>
      </c>
    </row>
    <row r="238" spans="1:5" s="209" customFormat="1" ht="30.75">
      <c r="A238" s="223" t="s">
        <v>235</v>
      </c>
      <c r="B238" s="214" t="s">
        <v>100</v>
      </c>
      <c r="C238" s="220" t="s">
        <v>287</v>
      </c>
      <c r="D238" s="220" t="s">
        <v>234</v>
      </c>
      <c r="E238" s="216">
        <v>260</v>
      </c>
    </row>
    <row r="239" spans="1:5" s="209" customFormat="1" ht="124.5">
      <c r="A239" s="225" t="s">
        <v>1197</v>
      </c>
      <c r="B239" s="214" t="s">
        <v>100</v>
      </c>
      <c r="C239" s="253" t="s">
        <v>1198</v>
      </c>
      <c r="D239" s="253"/>
      <c r="E239" s="216">
        <f>E240</f>
        <v>300</v>
      </c>
    </row>
    <row r="240" spans="1:5" s="209" customFormat="1" ht="46.5">
      <c r="A240" s="254" t="s">
        <v>136</v>
      </c>
      <c r="B240" s="214" t="s">
        <v>100</v>
      </c>
      <c r="C240" s="253" t="s">
        <v>1198</v>
      </c>
      <c r="D240" s="253" t="s">
        <v>93</v>
      </c>
      <c r="E240" s="216">
        <v>300</v>
      </c>
    </row>
    <row r="241" spans="1:5" s="209" customFormat="1" ht="108.75">
      <c r="A241" s="225" t="s">
        <v>286</v>
      </c>
      <c r="B241" s="214" t="s">
        <v>100</v>
      </c>
      <c r="C241" s="220" t="s">
        <v>288</v>
      </c>
      <c r="D241" s="220"/>
      <c r="E241" s="216">
        <f>E242</f>
        <v>20</v>
      </c>
    </row>
    <row r="242" spans="1:5" s="209" customFormat="1" ht="30.75">
      <c r="A242" s="225" t="s">
        <v>923</v>
      </c>
      <c r="B242" s="214" t="s">
        <v>100</v>
      </c>
      <c r="C242" s="220" t="s">
        <v>288</v>
      </c>
      <c r="D242" s="220">
        <v>240</v>
      </c>
      <c r="E242" s="216">
        <v>20</v>
      </c>
    </row>
    <row r="243" spans="1:5" s="209" customFormat="1" ht="108.75">
      <c r="A243" s="225" t="s">
        <v>735</v>
      </c>
      <c r="B243" s="214" t="s">
        <v>100</v>
      </c>
      <c r="C243" s="220" t="s">
        <v>289</v>
      </c>
      <c r="D243" s="220"/>
      <c r="E243" s="216">
        <f>E244</f>
        <v>50</v>
      </c>
    </row>
    <row r="244" spans="1:5" s="209" customFormat="1" ht="30.75">
      <c r="A244" s="225" t="s">
        <v>923</v>
      </c>
      <c r="B244" s="214" t="s">
        <v>100</v>
      </c>
      <c r="C244" s="220" t="s">
        <v>289</v>
      </c>
      <c r="D244" s="220">
        <v>240</v>
      </c>
      <c r="E244" s="216">
        <v>50</v>
      </c>
    </row>
    <row r="245" spans="1:5" s="209" customFormat="1" ht="124.5">
      <c r="A245" s="238" t="s">
        <v>1105</v>
      </c>
      <c r="B245" s="214" t="s">
        <v>100</v>
      </c>
      <c r="C245" s="220" t="s">
        <v>1104</v>
      </c>
      <c r="D245" s="220"/>
      <c r="E245" s="216">
        <f>E246</f>
        <v>795</v>
      </c>
    </row>
    <row r="246" spans="1:5" s="209" customFormat="1" ht="46.5">
      <c r="A246" s="223" t="s">
        <v>136</v>
      </c>
      <c r="B246" s="214" t="s">
        <v>100</v>
      </c>
      <c r="C246" s="220" t="s">
        <v>1104</v>
      </c>
      <c r="D246" s="220" t="s">
        <v>93</v>
      </c>
      <c r="E246" s="216">
        <v>795</v>
      </c>
    </row>
    <row r="247" spans="1:5" s="209" customFormat="1" ht="124.5">
      <c r="A247" s="223" t="s">
        <v>1181</v>
      </c>
      <c r="B247" s="214" t="s">
        <v>100</v>
      </c>
      <c r="C247" s="220" t="s">
        <v>1179</v>
      </c>
      <c r="D247" s="220"/>
      <c r="E247" s="216">
        <f>E248</f>
        <v>347</v>
      </c>
    </row>
    <row r="248" spans="1:5" s="209" customFormat="1" ht="46.5">
      <c r="A248" s="223" t="s">
        <v>136</v>
      </c>
      <c r="B248" s="214" t="s">
        <v>100</v>
      </c>
      <c r="C248" s="220" t="s">
        <v>1179</v>
      </c>
      <c r="D248" s="220" t="s">
        <v>93</v>
      </c>
      <c r="E248" s="216">
        <v>347</v>
      </c>
    </row>
    <row r="249" spans="1:5" s="219" customFormat="1" ht="78">
      <c r="A249" s="212" t="s">
        <v>590</v>
      </c>
      <c r="B249" s="203" t="s">
        <v>100</v>
      </c>
      <c r="C249" s="204" t="s">
        <v>44</v>
      </c>
      <c r="D249" s="204"/>
      <c r="E249" s="208">
        <f>E250</f>
        <v>300</v>
      </c>
    </row>
    <row r="250" spans="1:5" s="209" customFormat="1" ht="108.75">
      <c r="A250" s="223" t="s">
        <v>662</v>
      </c>
      <c r="B250" s="214" t="s">
        <v>100</v>
      </c>
      <c r="C250" s="220" t="s">
        <v>292</v>
      </c>
      <c r="D250" s="220"/>
      <c r="E250" s="216">
        <f>E251</f>
        <v>300</v>
      </c>
    </row>
    <row r="251" spans="1:5" s="209" customFormat="1" ht="30.75">
      <c r="A251" s="225" t="s">
        <v>923</v>
      </c>
      <c r="B251" s="214" t="s">
        <v>100</v>
      </c>
      <c r="C251" s="220" t="s">
        <v>292</v>
      </c>
      <c r="D251" s="220">
        <v>240</v>
      </c>
      <c r="E251" s="216">
        <v>300</v>
      </c>
    </row>
    <row r="252" spans="1:5" s="222" customFormat="1" ht="15">
      <c r="A252" s="207" t="s">
        <v>401</v>
      </c>
      <c r="B252" s="203" t="s">
        <v>100</v>
      </c>
      <c r="C252" s="241" t="s">
        <v>4</v>
      </c>
      <c r="D252" s="255"/>
      <c r="E252" s="243">
        <f>E253</f>
        <v>1485</v>
      </c>
    </row>
    <row r="253" spans="1:5" s="222" customFormat="1" ht="15">
      <c r="A253" s="212" t="s">
        <v>242</v>
      </c>
      <c r="B253" s="203" t="s">
        <v>100</v>
      </c>
      <c r="C253" s="241" t="s">
        <v>237</v>
      </c>
      <c r="D253" s="255"/>
      <c r="E253" s="243">
        <f>E254+E256</f>
        <v>1485</v>
      </c>
    </row>
    <row r="254" spans="1:5" s="222" customFormat="1" ht="30.75">
      <c r="A254" s="231" t="s">
        <v>975</v>
      </c>
      <c r="B254" s="214" t="s">
        <v>100</v>
      </c>
      <c r="C254" s="232" t="s">
        <v>984</v>
      </c>
      <c r="D254" s="232"/>
      <c r="E254" s="256">
        <f>E255</f>
        <v>200</v>
      </c>
    </row>
    <row r="255" spans="1:5" s="222" customFormat="1" ht="30.75">
      <c r="A255" s="225" t="s">
        <v>923</v>
      </c>
      <c r="B255" s="214" t="s">
        <v>100</v>
      </c>
      <c r="C255" s="232" t="s">
        <v>984</v>
      </c>
      <c r="D255" s="232" t="s">
        <v>914</v>
      </c>
      <c r="E255" s="256">
        <v>200</v>
      </c>
    </row>
    <row r="256" spans="1:5" s="209" customFormat="1" ht="62.25">
      <c r="A256" s="257" t="s">
        <v>728</v>
      </c>
      <c r="B256" s="233" t="s">
        <v>100</v>
      </c>
      <c r="C256" s="227" t="s">
        <v>978</v>
      </c>
      <c r="D256" s="234"/>
      <c r="E256" s="258">
        <f>E257</f>
        <v>1285</v>
      </c>
    </row>
    <row r="257" spans="1:5" s="209" customFormat="1" ht="15">
      <c r="A257" s="223" t="s">
        <v>75</v>
      </c>
      <c r="B257" s="233" t="s">
        <v>100</v>
      </c>
      <c r="C257" s="227" t="s">
        <v>978</v>
      </c>
      <c r="D257" s="234">
        <v>540</v>
      </c>
      <c r="E257" s="258">
        <v>1285</v>
      </c>
    </row>
    <row r="258" spans="1:5" s="222" customFormat="1" ht="15">
      <c r="A258" s="247" t="s">
        <v>393</v>
      </c>
      <c r="B258" s="203" t="s">
        <v>264</v>
      </c>
      <c r="C258" s="204"/>
      <c r="D258" s="204"/>
      <c r="E258" s="208">
        <f>E259+E266+E289+E278</f>
        <v>104373.5</v>
      </c>
    </row>
    <row r="259" spans="1:5" s="209" customFormat="1" ht="15">
      <c r="A259" s="247" t="s">
        <v>79</v>
      </c>
      <c r="B259" s="203" t="s">
        <v>78</v>
      </c>
      <c r="C259" s="204"/>
      <c r="D259" s="204"/>
      <c r="E259" s="208">
        <f>E260</f>
        <v>84891.5</v>
      </c>
    </row>
    <row r="260" spans="1:5" s="239" customFormat="1" ht="62.25">
      <c r="A260" s="207" t="s">
        <v>199</v>
      </c>
      <c r="B260" s="203" t="s">
        <v>78</v>
      </c>
      <c r="C260" s="204" t="s">
        <v>200</v>
      </c>
      <c r="D260" s="204"/>
      <c r="E260" s="208">
        <f>E261</f>
        <v>84891.5</v>
      </c>
    </row>
    <row r="261" spans="1:5" s="239" customFormat="1" ht="93">
      <c r="A261" s="212" t="s">
        <v>434</v>
      </c>
      <c r="B261" s="203" t="s">
        <v>78</v>
      </c>
      <c r="C261" s="204" t="s">
        <v>759</v>
      </c>
      <c r="D261" s="204"/>
      <c r="E261" s="208">
        <f>E264+E262</f>
        <v>84891.5</v>
      </c>
    </row>
    <row r="262" spans="1:5" ht="108.75">
      <c r="A262" s="223" t="s">
        <v>1069</v>
      </c>
      <c r="B262" s="214" t="s">
        <v>78</v>
      </c>
      <c r="C262" s="220" t="s">
        <v>1070</v>
      </c>
      <c r="D262" s="220"/>
      <c r="E262" s="216">
        <f>E263</f>
        <v>22099.8</v>
      </c>
    </row>
    <row r="263" spans="1:5" ht="15">
      <c r="A263" s="124" t="s">
        <v>75</v>
      </c>
      <c r="B263" s="214" t="s">
        <v>78</v>
      </c>
      <c r="C263" s="220" t="s">
        <v>1070</v>
      </c>
      <c r="D263" s="220" t="s">
        <v>185</v>
      </c>
      <c r="E263" s="216">
        <f>21579.7+520.1</f>
        <v>22099.8</v>
      </c>
    </row>
    <row r="264" spans="1:5" ht="124.5">
      <c r="A264" s="223" t="s">
        <v>893</v>
      </c>
      <c r="B264" s="214" t="s">
        <v>78</v>
      </c>
      <c r="C264" s="220" t="s">
        <v>80</v>
      </c>
      <c r="D264" s="220"/>
      <c r="E264" s="216">
        <f>E265</f>
        <v>62791.7</v>
      </c>
    </row>
    <row r="265" spans="1:5" ht="15">
      <c r="A265" s="124" t="s">
        <v>75</v>
      </c>
      <c r="B265" s="214" t="s">
        <v>78</v>
      </c>
      <c r="C265" s="220" t="s">
        <v>80</v>
      </c>
      <c r="D265" s="220" t="s">
        <v>185</v>
      </c>
      <c r="E265" s="216">
        <f>59561+24810.4-21579.7</f>
        <v>62791.7</v>
      </c>
    </row>
    <row r="266" spans="1:5" ht="15">
      <c r="A266" s="247" t="s">
        <v>187</v>
      </c>
      <c r="B266" s="203" t="s">
        <v>186</v>
      </c>
      <c r="C266" s="204"/>
      <c r="D266" s="204"/>
      <c r="E266" s="208">
        <f>E267+E274</f>
        <v>15189.300000000001</v>
      </c>
    </row>
    <row r="267" spans="1:5" s="239" customFormat="1" ht="78">
      <c r="A267" s="207" t="s">
        <v>424</v>
      </c>
      <c r="B267" s="203" t="s">
        <v>186</v>
      </c>
      <c r="C267" s="204" t="s">
        <v>184</v>
      </c>
      <c r="D267" s="204"/>
      <c r="E267" s="208">
        <f>E268+E271</f>
        <v>10276.900000000001</v>
      </c>
    </row>
    <row r="268" spans="1:5" s="239" customFormat="1" ht="124.5">
      <c r="A268" s="212" t="s">
        <v>731</v>
      </c>
      <c r="B268" s="203" t="s">
        <v>186</v>
      </c>
      <c r="C268" s="204" t="s">
        <v>188</v>
      </c>
      <c r="D268" s="204"/>
      <c r="E268" s="208">
        <f>E269</f>
        <v>2217.8</v>
      </c>
    </row>
    <row r="269" spans="1:5" ht="156">
      <c r="A269" s="259" t="s">
        <v>733</v>
      </c>
      <c r="B269" s="214" t="s">
        <v>186</v>
      </c>
      <c r="C269" s="220" t="s">
        <v>76</v>
      </c>
      <c r="D269" s="220"/>
      <c r="E269" s="216">
        <f>E270</f>
        <v>2217.8</v>
      </c>
    </row>
    <row r="270" spans="1:5" s="197" customFormat="1" ht="15">
      <c r="A270" s="225" t="s">
        <v>61</v>
      </c>
      <c r="B270" s="214" t="s">
        <v>186</v>
      </c>
      <c r="C270" s="220" t="s">
        <v>76</v>
      </c>
      <c r="D270" s="220" t="s">
        <v>185</v>
      </c>
      <c r="E270" s="216">
        <f>2317.8-100</f>
        <v>2217.8</v>
      </c>
    </row>
    <row r="271" spans="1:5" s="224" customFormat="1" ht="108.75">
      <c r="A271" s="260" t="s">
        <v>602</v>
      </c>
      <c r="B271" s="203" t="s">
        <v>186</v>
      </c>
      <c r="C271" s="204" t="s">
        <v>189</v>
      </c>
      <c r="D271" s="204"/>
      <c r="E271" s="208">
        <f>E272</f>
        <v>8059.1</v>
      </c>
    </row>
    <row r="272" spans="1:5" s="224" customFormat="1" ht="156">
      <c r="A272" s="124" t="s">
        <v>740</v>
      </c>
      <c r="B272" s="214" t="s">
        <v>186</v>
      </c>
      <c r="C272" s="220" t="s">
        <v>77</v>
      </c>
      <c r="D272" s="220"/>
      <c r="E272" s="216">
        <f>E273</f>
        <v>8059.1</v>
      </c>
    </row>
    <row r="273" spans="1:5" ht="15">
      <c r="A273" s="124" t="s">
        <v>75</v>
      </c>
      <c r="B273" s="214" t="s">
        <v>186</v>
      </c>
      <c r="C273" s="220" t="s">
        <v>77</v>
      </c>
      <c r="D273" s="220" t="s">
        <v>185</v>
      </c>
      <c r="E273" s="216">
        <f>8840.1+150-131-800</f>
        <v>8059.1</v>
      </c>
    </row>
    <row r="274" spans="1:5" s="239" customFormat="1" ht="15">
      <c r="A274" s="207" t="s">
        <v>401</v>
      </c>
      <c r="B274" s="203" t="s">
        <v>186</v>
      </c>
      <c r="C274" s="204" t="s">
        <v>4</v>
      </c>
      <c r="D274" s="204"/>
      <c r="E274" s="208">
        <f>E275</f>
        <v>4912.4</v>
      </c>
    </row>
    <row r="275" spans="1:5" s="239" customFormat="1" ht="15">
      <c r="A275" s="212" t="s">
        <v>242</v>
      </c>
      <c r="B275" s="203" t="s">
        <v>186</v>
      </c>
      <c r="C275" s="204" t="s">
        <v>237</v>
      </c>
      <c r="D275" s="204"/>
      <c r="E275" s="208">
        <f>E276</f>
        <v>4912.4</v>
      </c>
    </row>
    <row r="276" spans="1:5" ht="46.5">
      <c r="A276" s="124" t="s">
        <v>1023</v>
      </c>
      <c r="B276" s="214" t="s">
        <v>186</v>
      </c>
      <c r="C276" s="220" t="s">
        <v>1022</v>
      </c>
      <c r="D276" s="220"/>
      <c r="E276" s="216">
        <f>E277</f>
        <v>4912.4</v>
      </c>
    </row>
    <row r="277" spans="1:5" ht="15">
      <c r="A277" s="223" t="s">
        <v>61</v>
      </c>
      <c r="B277" s="214" t="s">
        <v>186</v>
      </c>
      <c r="C277" s="220" t="s">
        <v>1022</v>
      </c>
      <c r="D277" s="220" t="s">
        <v>185</v>
      </c>
      <c r="E277" s="216">
        <v>4912.4</v>
      </c>
    </row>
    <row r="278" spans="1:5" s="239" customFormat="1" ht="15">
      <c r="A278" s="212" t="s">
        <v>1027</v>
      </c>
      <c r="B278" s="203" t="s">
        <v>1026</v>
      </c>
      <c r="C278" s="204"/>
      <c r="D278" s="204"/>
      <c r="E278" s="208">
        <f>E279</f>
        <v>3441.7</v>
      </c>
    </row>
    <row r="279" spans="1:5" s="239" customFormat="1" ht="15">
      <c r="A279" s="212" t="s">
        <v>401</v>
      </c>
      <c r="B279" s="203" t="s">
        <v>1026</v>
      </c>
      <c r="C279" s="204" t="s">
        <v>4</v>
      </c>
      <c r="D279" s="204"/>
      <c r="E279" s="208">
        <f>E280</f>
        <v>3441.7</v>
      </c>
    </row>
    <row r="280" spans="1:5" s="239" customFormat="1" ht="15">
      <c r="A280" s="212" t="s">
        <v>242</v>
      </c>
      <c r="B280" s="203" t="s">
        <v>1026</v>
      </c>
      <c r="C280" s="204" t="s">
        <v>237</v>
      </c>
      <c r="D280" s="204"/>
      <c r="E280" s="208">
        <f>E285+E282+E287+E283</f>
        <v>3441.7</v>
      </c>
    </row>
    <row r="281" spans="1:5" s="239" customFormat="1" ht="46.5">
      <c r="A281" s="223" t="s">
        <v>1062</v>
      </c>
      <c r="B281" s="214" t="s">
        <v>1026</v>
      </c>
      <c r="C281" s="220" t="s">
        <v>1058</v>
      </c>
      <c r="D281" s="220"/>
      <c r="E281" s="216">
        <f>E282</f>
        <v>99.7</v>
      </c>
    </row>
    <row r="282" spans="1:5" s="239" customFormat="1" ht="30.75">
      <c r="A282" s="225" t="s">
        <v>923</v>
      </c>
      <c r="B282" s="214" t="s">
        <v>1026</v>
      </c>
      <c r="C282" s="220" t="s">
        <v>1058</v>
      </c>
      <c r="D282" s="220" t="s">
        <v>914</v>
      </c>
      <c r="E282" s="216">
        <v>99.7</v>
      </c>
    </row>
    <row r="283" spans="1:5" ht="46.5">
      <c r="A283" s="223" t="s">
        <v>1023</v>
      </c>
      <c r="B283" s="214" t="s">
        <v>1026</v>
      </c>
      <c r="C283" s="220" t="s">
        <v>1022</v>
      </c>
      <c r="D283" s="220"/>
      <c r="E283" s="216">
        <f>E284</f>
        <v>900</v>
      </c>
    </row>
    <row r="284" spans="1:5" ht="15">
      <c r="A284" s="223" t="s">
        <v>61</v>
      </c>
      <c r="B284" s="214" t="s">
        <v>1026</v>
      </c>
      <c r="C284" s="220" t="s">
        <v>1022</v>
      </c>
      <c r="D284" s="220" t="s">
        <v>185</v>
      </c>
      <c r="E284" s="216">
        <v>900</v>
      </c>
    </row>
    <row r="285" spans="1:5" ht="62.25">
      <c r="A285" s="223" t="s">
        <v>1037</v>
      </c>
      <c r="B285" s="214" t="s">
        <v>1026</v>
      </c>
      <c r="C285" s="220" t="s">
        <v>1036</v>
      </c>
      <c r="D285" s="220"/>
      <c r="E285" s="216">
        <f>E286</f>
        <v>665</v>
      </c>
    </row>
    <row r="286" spans="1:5" ht="15">
      <c r="A286" s="223" t="s">
        <v>61</v>
      </c>
      <c r="B286" s="214" t="s">
        <v>1026</v>
      </c>
      <c r="C286" s="220" t="s">
        <v>1036</v>
      </c>
      <c r="D286" s="220" t="s">
        <v>185</v>
      </c>
      <c r="E286" s="216">
        <v>665</v>
      </c>
    </row>
    <row r="287" spans="1:5" ht="46.5">
      <c r="A287" s="223" t="s">
        <v>1136</v>
      </c>
      <c r="B287" s="214" t="s">
        <v>1026</v>
      </c>
      <c r="C287" s="220" t="s">
        <v>1123</v>
      </c>
      <c r="D287" s="220"/>
      <c r="E287" s="216">
        <f>E288</f>
        <v>1777</v>
      </c>
    </row>
    <row r="288" spans="1:5" ht="15">
      <c r="A288" s="223" t="s">
        <v>61</v>
      </c>
      <c r="B288" s="214" t="s">
        <v>1026</v>
      </c>
      <c r="C288" s="220" t="s">
        <v>1123</v>
      </c>
      <c r="D288" s="220" t="s">
        <v>185</v>
      </c>
      <c r="E288" s="216">
        <v>1777</v>
      </c>
    </row>
    <row r="289" spans="1:5" s="239" customFormat="1" ht="15">
      <c r="A289" s="212" t="s">
        <v>1013</v>
      </c>
      <c r="B289" s="203" t="s">
        <v>1012</v>
      </c>
      <c r="C289" s="204"/>
      <c r="D289" s="204"/>
      <c r="E289" s="208">
        <f>E290</f>
        <v>851</v>
      </c>
    </row>
    <row r="290" spans="1:5" s="209" customFormat="1" ht="15">
      <c r="A290" s="207" t="s">
        <v>401</v>
      </c>
      <c r="B290" s="203" t="s">
        <v>1012</v>
      </c>
      <c r="C290" s="211" t="s">
        <v>4</v>
      </c>
      <c r="D290" s="211"/>
      <c r="E290" s="208">
        <f>E291</f>
        <v>851</v>
      </c>
    </row>
    <row r="291" spans="1:5" s="197" customFormat="1" ht="15">
      <c r="A291" s="212" t="s">
        <v>242</v>
      </c>
      <c r="B291" s="203" t="s">
        <v>1012</v>
      </c>
      <c r="C291" s="204" t="s">
        <v>237</v>
      </c>
      <c r="D291" s="204"/>
      <c r="E291" s="208">
        <f>E292</f>
        <v>851</v>
      </c>
    </row>
    <row r="292" spans="1:5" ht="62.25">
      <c r="A292" s="226" t="s">
        <v>903</v>
      </c>
      <c r="B292" s="214" t="s">
        <v>1012</v>
      </c>
      <c r="C292" s="233" t="s">
        <v>804</v>
      </c>
      <c r="D292" s="261"/>
      <c r="E292" s="235">
        <f>E293</f>
        <v>851</v>
      </c>
    </row>
    <row r="293" spans="1:5" ht="30.75">
      <c r="A293" s="225" t="s">
        <v>923</v>
      </c>
      <c r="B293" s="214" t="s">
        <v>1012</v>
      </c>
      <c r="C293" s="233" t="s">
        <v>804</v>
      </c>
      <c r="D293" s="220" t="s">
        <v>914</v>
      </c>
      <c r="E293" s="216">
        <v>851</v>
      </c>
    </row>
    <row r="294" spans="1:5" s="219" customFormat="1" ht="15">
      <c r="A294" s="207" t="s">
        <v>281</v>
      </c>
      <c r="B294" s="203" t="s">
        <v>276</v>
      </c>
      <c r="C294" s="204"/>
      <c r="D294" s="204"/>
      <c r="E294" s="208">
        <f>E295+E314+E393+E427+E388</f>
        <v>1366819.7999999998</v>
      </c>
    </row>
    <row r="295" spans="1:5" s="209" customFormat="1" ht="15">
      <c r="A295" s="207" t="s">
        <v>179</v>
      </c>
      <c r="B295" s="203" t="s">
        <v>180</v>
      </c>
      <c r="C295" s="204"/>
      <c r="D295" s="204"/>
      <c r="E295" s="208">
        <f>E296</f>
        <v>518787.7</v>
      </c>
    </row>
    <row r="296" spans="1:5" s="209" customFormat="1" ht="46.5">
      <c r="A296" s="207" t="s">
        <v>208</v>
      </c>
      <c r="B296" s="203" t="s">
        <v>180</v>
      </c>
      <c r="C296" s="204" t="s">
        <v>8</v>
      </c>
      <c r="D296" s="204"/>
      <c r="E296" s="208">
        <f>E297</f>
        <v>518787.7</v>
      </c>
    </row>
    <row r="297" spans="1:5" s="209" customFormat="1" ht="78">
      <c r="A297" s="212" t="s">
        <v>592</v>
      </c>
      <c r="B297" s="203" t="s">
        <v>180</v>
      </c>
      <c r="C297" s="204" t="s">
        <v>22</v>
      </c>
      <c r="D297" s="204"/>
      <c r="E297" s="208">
        <f>E298+E302+E304+E308+E300+E310+E306+E312</f>
        <v>518787.7</v>
      </c>
    </row>
    <row r="298" spans="1:5" s="209" customFormat="1" ht="93">
      <c r="A298" s="213" t="s">
        <v>615</v>
      </c>
      <c r="B298" s="214" t="s">
        <v>180</v>
      </c>
      <c r="C298" s="215" t="s">
        <v>66</v>
      </c>
      <c r="D298" s="215"/>
      <c r="E298" s="216">
        <f>E299</f>
        <v>249493.8</v>
      </c>
    </row>
    <row r="299" spans="1:5" s="209" customFormat="1" ht="15">
      <c r="A299" s="213" t="s">
        <v>926</v>
      </c>
      <c r="B299" s="214" t="s">
        <v>180</v>
      </c>
      <c r="C299" s="215" t="s">
        <v>66</v>
      </c>
      <c r="D299" s="215">
        <v>610</v>
      </c>
      <c r="E299" s="216">
        <v>249493.8</v>
      </c>
    </row>
    <row r="300" spans="1:5" s="209" customFormat="1" ht="78">
      <c r="A300" s="223" t="s">
        <v>987</v>
      </c>
      <c r="B300" s="214" t="s">
        <v>180</v>
      </c>
      <c r="C300" s="232" t="s">
        <v>986</v>
      </c>
      <c r="D300" s="214"/>
      <c r="E300" s="256">
        <f>E301</f>
        <v>1100.7</v>
      </c>
    </row>
    <row r="301" spans="1:5" s="209" customFormat="1" ht="15">
      <c r="A301" s="213" t="s">
        <v>926</v>
      </c>
      <c r="B301" s="214" t="s">
        <v>180</v>
      </c>
      <c r="C301" s="232" t="s">
        <v>986</v>
      </c>
      <c r="D301" s="232" t="s">
        <v>917</v>
      </c>
      <c r="E301" s="256">
        <v>1100.7</v>
      </c>
    </row>
    <row r="302" spans="1:5" ht="93">
      <c r="A302" s="213" t="s">
        <v>663</v>
      </c>
      <c r="B302" s="214" t="s">
        <v>180</v>
      </c>
      <c r="C302" s="220" t="s">
        <v>121</v>
      </c>
      <c r="D302" s="220"/>
      <c r="E302" s="216">
        <f>E303</f>
        <v>1704.6</v>
      </c>
    </row>
    <row r="303" spans="1:5" ht="15">
      <c r="A303" s="221" t="s">
        <v>926</v>
      </c>
      <c r="B303" s="214" t="s">
        <v>180</v>
      </c>
      <c r="C303" s="220" t="s">
        <v>121</v>
      </c>
      <c r="D303" s="220">
        <v>610</v>
      </c>
      <c r="E303" s="216">
        <v>1704.6</v>
      </c>
    </row>
    <row r="304" spans="1:5" ht="78">
      <c r="A304" s="213" t="s">
        <v>763</v>
      </c>
      <c r="B304" s="214" t="s">
        <v>180</v>
      </c>
      <c r="C304" s="220" t="s">
        <v>760</v>
      </c>
      <c r="D304" s="220"/>
      <c r="E304" s="216">
        <f>E305</f>
        <v>300</v>
      </c>
    </row>
    <row r="305" spans="1:5" ht="15">
      <c r="A305" s="221" t="s">
        <v>926</v>
      </c>
      <c r="B305" s="214" t="s">
        <v>180</v>
      </c>
      <c r="C305" s="220" t="s">
        <v>760</v>
      </c>
      <c r="D305" s="220">
        <v>610</v>
      </c>
      <c r="E305" s="216">
        <v>300</v>
      </c>
    </row>
    <row r="306" spans="1:5" ht="93">
      <c r="A306" s="231" t="s">
        <v>1122</v>
      </c>
      <c r="B306" s="214" t="s">
        <v>180</v>
      </c>
      <c r="C306" s="220" t="s">
        <v>1087</v>
      </c>
      <c r="D306" s="220"/>
      <c r="E306" s="216">
        <f>E307</f>
        <v>2162.5</v>
      </c>
    </row>
    <row r="307" spans="1:5" ht="15">
      <c r="A307" s="221" t="s">
        <v>926</v>
      </c>
      <c r="B307" s="214" t="s">
        <v>180</v>
      </c>
      <c r="C307" s="220" t="s">
        <v>1087</v>
      </c>
      <c r="D307" s="220" t="s">
        <v>917</v>
      </c>
      <c r="E307" s="216">
        <v>2162.5</v>
      </c>
    </row>
    <row r="308" spans="1:5" ht="78">
      <c r="A308" s="213" t="s">
        <v>617</v>
      </c>
      <c r="B308" s="214" t="s">
        <v>180</v>
      </c>
      <c r="C308" s="215" t="s">
        <v>67</v>
      </c>
      <c r="D308" s="220" t="s">
        <v>177</v>
      </c>
      <c r="E308" s="216">
        <f>E309</f>
        <v>261011.1</v>
      </c>
    </row>
    <row r="309" spans="1:5" s="239" customFormat="1" ht="15">
      <c r="A309" s="213" t="s">
        <v>926</v>
      </c>
      <c r="B309" s="214" t="s">
        <v>180</v>
      </c>
      <c r="C309" s="215" t="s">
        <v>67</v>
      </c>
      <c r="D309" s="220">
        <v>610</v>
      </c>
      <c r="E309" s="216">
        <v>261011.1</v>
      </c>
    </row>
    <row r="310" spans="1:5" s="239" customFormat="1" ht="108.75">
      <c r="A310" s="231" t="s">
        <v>1031</v>
      </c>
      <c r="B310" s="214" t="s">
        <v>180</v>
      </c>
      <c r="C310" s="230" t="s">
        <v>1030</v>
      </c>
      <c r="D310" s="232"/>
      <c r="E310" s="216">
        <f>E311</f>
        <v>2945</v>
      </c>
    </row>
    <row r="311" spans="1:5" s="239" customFormat="1" ht="15">
      <c r="A311" s="231" t="s">
        <v>926</v>
      </c>
      <c r="B311" s="214" t="s">
        <v>180</v>
      </c>
      <c r="C311" s="230" t="s">
        <v>1030</v>
      </c>
      <c r="D311" s="232" t="s">
        <v>917</v>
      </c>
      <c r="E311" s="216">
        <v>2945</v>
      </c>
    </row>
    <row r="312" spans="1:5" s="239" customFormat="1" ht="90" customHeight="1">
      <c r="A312" s="231" t="s">
        <v>1178</v>
      </c>
      <c r="B312" s="214" t="s">
        <v>180</v>
      </c>
      <c r="C312" s="230" t="s">
        <v>1177</v>
      </c>
      <c r="D312" s="232"/>
      <c r="E312" s="216">
        <f>E313</f>
        <v>70</v>
      </c>
    </row>
    <row r="313" spans="1:5" s="239" customFormat="1" ht="15">
      <c r="A313" s="231" t="s">
        <v>926</v>
      </c>
      <c r="B313" s="214" t="s">
        <v>180</v>
      </c>
      <c r="C313" s="230" t="s">
        <v>1177</v>
      </c>
      <c r="D313" s="232" t="s">
        <v>917</v>
      </c>
      <c r="E313" s="216">
        <v>70</v>
      </c>
    </row>
    <row r="314" spans="1:5" s="219" customFormat="1" ht="15">
      <c r="A314" s="207" t="s">
        <v>63</v>
      </c>
      <c r="B314" s="203" t="s">
        <v>62</v>
      </c>
      <c r="C314" s="204"/>
      <c r="D314" s="204"/>
      <c r="E314" s="208">
        <f>E315+E330+E374+E380+E324+E384</f>
        <v>817162.3999999998</v>
      </c>
    </row>
    <row r="315" spans="1:5" s="239" customFormat="1" ht="46.5">
      <c r="A315" s="207" t="s">
        <v>414</v>
      </c>
      <c r="B315" s="203" t="s">
        <v>62</v>
      </c>
      <c r="C315" s="204" t="s">
        <v>6</v>
      </c>
      <c r="D315" s="204"/>
      <c r="E315" s="208">
        <f>E316+E319</f>
        <v>64454.2</v>
      </c>
    </row>
    <row r="316" spans="1:5" ht="78">
      <c r="A316" s="212" t="s">
        <v>608</v>
      </c>
      <c r="B316" s="203" t="s">
        <v>62</v>
      </c>
      <c r="C316" s="204" t="s">
        <v>20</v>
      </c>
      <c r="D316" s="204"/>
      <c r="E316" s="208">
        <f>E317</f>
        <v>62635</v>
      </c>
    </row>
    <row r="317" spans="1:5" ht="93">
      <c r="A317" s="223" t="s">
        <v>418</v>
      </c>
      <c r="B317" s="214" t="s">
        <v>62</v>
      </c>
      <c r="C317" s="220" t="s">
        <v>84</v>
      </c>
      <c r="D317" s="220"/>
      <c r="E317" s="216">
        <f>E318</f>
        <v>62635</v>
      </c>
    </row>
    <row r="318" spans="1:5" ht="15">
      <c r="A318" s="213" t="s">
        <v>926</v>
      </c>
      <c r="B318" s="214" t="s">
        <v>62</v>
      </c>
      <c r="C318" s="220" t="s">
        <v>84</v>
      </c>
      <c r="D318" s="220">
        <v>610</v>
      </c>
      <c r="E318" s="216">
        <f>63065-370-60</f>
        <v>62635</v>
      </c>
    </row>
    <row r="319" spans="1:5" ht="93">
      <c r="A319" s="212" t="s">
        <v>609</v>
      </c>
      <c r="B319" s="203" t="s">
        <v>62</v>
      </c>
      <c r="C319" s="204" t="s">
        <v>21</v>
      </c>
      <c r="D319" s="204"/>
      <c r="E319" s="208">
        <f>E320+E322</f>
        <v>1819.2</v>
      </c>
    </row>
    <row r="320" spans="1:5" ht="93">
      <c r="A320" s="223" t="s">
        <v>610</v>
      </c>
      <c r="B320" s="214" t="s">
        <v>62</v>
      </c>
      <c r="C320" s="220" t="s">
        <v>85</v>
      </c>
      <c r="D320" s="220"/>
      <c r="E320" s="216">
        <f>E321</f>
        <v>1319.2</v>
      </c>
    </row>
    <row r="321" spans="1:5" ht="15">
      <c r="A321" s="223" t="s">
        <v>926</v>
      </c>
      <c r="B321" s="214" t="s">
        <v>62</v>
      </c>
      <c r="C321" s="220" t="s">
        <v>85</v>
      </c>
      <c r="D321" s="220">
        <v>610</v>
      </c>
      <c r="E321" s="216">
        <v>1319.2</v>
      </c>
    </row>
    <row r="322" spans="1:5" ht="124.5">
      <c r="A322" s="223" t="s">
        <v>1029</v>
      </c>
      <c r="B322" s="214" t="s">
        <v>62</v>
      </c>
      <c r="C322" s="232" t="s">
        <v>1028</v>
      </c>
      <c r="D322" s="232"/>
      <c r="E322" s="216">
        <f>E323</f>
        <v>500</v>
      </c>
    </row>
    <row r="323" spans="1:5" ht="15">
      <c r="A323" s="223" t="s">
        <v>926</v>
      </c>
      <c r="B323" s="214" t="s">
        <v>62</v>
      </c>
      <c r="C323" s="232" t="s">
        <v>1028</v>
      </c>
      <c r="D323" s="232" t="s">
        <v>917</v>
      </c>
      <c r="E323" s="216">
        <v>500</v>
      </c>
    </row>
    <row r="324" spans="1:5" s="239" customFormat="1" ht="46.5">
      <c r="A324" s="207" t="s">
        <v>207</v>
      </c>
      <c r="B324" s="203" t="s">
        <v>62</v>
      </c>
      <c r="C324" s="204" t="s">
        <v>7</v>
      </c>
      <c r="D324" s="204"/>
      <c r="E324" s="208">
        <f>E325</f>
        <v>11230</v>
      </c>
    </row>
    <row r="325" spans="1:5" s="239" customFormat="1" ht="78">
      <c r="A325" s="212" t="s">
        <v>443</v>
      </c>
      <c r="B325" s="203" t="s">
        <v>62</v>
      </c>
      <c r="C325" s="204" t="s">
        <v>18</v>
      </c>
      <c r="D325" s="204"/>
      <c r="E325" s="208">
        <f>E328+E326</f>
        <v>11230</v>
      </c>
    </row>
    <row r="326" spans="1:5" s="239" customFormat="1" ht="93">
      <c r="A326" s="262" t="s">
        <v>1059</v>
      </c>
      <c r="B326" s="214" t="s">
        <v>62</v>
      </c>
      <c r="C326" s="220" t="s">
        <v>1045</v>
      </c>
      <c r="D326" s="204"/>
      <c r="E326" s="208">
        <f>E327</f>
        <v>230</v>
      </c>
    </row>
    <row r="327" spans="1:5" s="239" customFormat="1" ht="15">
      <c r="A327" s="223" t="s">
        <v>926</v>
      </c>
      <c r="B327" s="214" t="s">
        <v>62</v>
      </c>
      <c r="C327" s="220" t="s">
        <v>1045</v>
      </c>
      <c r="D327" s="220" t="s">
        <v>917</v>
      </c>
      <c r="E327" s="216">
        <v>230</v>
      </c>
    </row>
    <row r="328" spans="1:5" s="209" customFormat="1" ht="93">
      <c r="A328" s="223" t="s">
        <v>1014</v>
      </c>
      <c r="B328" s="214" t="s">
        <v>62</v>
      </c>
      <c r="C328" s="232" t="s">
        <v>1015</v>
      </c>
      <c r="D328" s="232"/>
      <c r="E328" s="216">
        <f>E329</f>
        <v>11000</v>
      </c>
    </row>
    <row r="329" spans="1:5" s="209" customFormat="1" ht="15">
      <c r="A329" s="223" t="s">
        <v>926</v>
      </c>
      <c r="B329" s="214" t="s">
        <v>62</v>
      </c>
      <c r="C329" s="232" t="s">
        <v>1015</v>
      </c>
      <c r="D329" s="232" t="s">
        <v>917</v>
      </c>
      <c r="E329" s="216">
        <v>11000</v>
      </c>
    </row>
    <row r="330" spans="1:5" s="219" customFormat="1" ht="46.5">
      <c r="A330" s="207" t="s">
        <v>208</v>
      </c>
      <c r="B330" s="203" t="s">
        <v>62</v>
      </c>
      <c r="C330" s="204" t="s">
        <v>8</v>
      </c>
      <c r="D330" s="204"/>
      <c r="E330" s="208">
        <f>E331+E357</f>
        <v>737715.0999999999</v>
      </c>
    </row>
    <row r="331" spans="1:5" ht="93">
      <c r="A331" s="212" t="s">
        <v>606</v>
      </c>
      <c r="B331" s="203" t="s">
        <v>62</v>
      </c>
      <c r="C331" s="204" t="s">
        <v>24</v>
      </c>
      <c r="D331" s="204"/>
      <c r="E331" s="208">
        <f>E332+E338+E340+E342+E353+E336+E345+E334+E349+E351+E355+E347</f>
        <v>606113.3999999999</v>
      </c>
    </row>
    <row r="332" spans="1:5" s="219" customFormat="1" ht="93">
      <c r="A332" s="213" t="s">
        <v>618</v>
      </c>
      <c r="B332" s="214" t="s">
        <v>62</v>
      </c>
      <c r="C332" s="215" t="s">
        <v>71</v>
      </c>
      <c r="D332" s="220"/>
      <c r="E332" s="216">
        <f>E333</f>
        <v>71776.9</v>
      </c>
    </row>
    <row r="333" spans="1:5" ht="15">
      <c r="A333" s="213" t="s">
        <v>926</v>
      </c>
      <c r="B333" s="214" t="s">
        <v>62</v>
      </c>
      <c r="C333" s="215" t="s">
        <v>71</v>
      </c>
      <c r="D333" s="220">
        <v>610</v>
      </c>
      <c r="E333" s="216">
        <v>71776.9</v>
      </c>
    </row>
    <row r="334" spans="1:5" ht="93">
      <c r="A334" s="262" t="s">
        <v>981</v>
      </c>
      <c r="B334" s="214" t="s">
        <v>62</v>
      </c>
      <c r="C334" s="230" t="s">
        <v>982</v>
      </c>
      <c r="D334" s="232"/>
      <c r="E334" s="256">
        <f>E335</f>
        <v>1065</v>
      </c>
    </row>
    <row r="335" spans="1:5" ht="15">
      <c r="A335" s="221" t="s">
        <v>926</v>
      </c>
      <c r="B335" s="214" t="s">
        <v>62</v>
      </c>
      <c r="C335" s="230" t="s">
        <v>982</v>
      </c>
      <c r="D335" s="232" t="s">
        <v>917</v>
      </c>
      <c r="E335" s="256">
        <v>1065</v>
      </c>
    </row>
    <row r="336" spans="1:5" ht="93">
      <c r="A336" s="213" t="s">
        <v>664</v>
      </c>
      <c r="B336" s="214" t="s">
        <v>62</v>
      </c>
      <c r="C336" s="215" t="s">
        <v>246</v>
      </c>
      <c r="D336" s="220"/>
      <c r="E336" s="216">
        <f>E337</f>
        <v>46374.7</v>
      </c>
    </row>
    <row r="337" spans="1:5" ht="93">
      <c r="A337" s="263" t="s">
        <v>925</v>
      </c>
      <c r="B337" s="214" t="s">
        <v>62</v>
      </c>
      <c r="C337" s="215" t="s">
        <v>246</v>
      </c>
      <c r="D337" s="220" t="s">
        <v>919</v>
      </c>
      <c r="E337" s="216">
        <v>46374.7</v>
      </c>
    </row>
    <row r="338" spans="1:5" ht="108.75">
      <c r="A338" s="262" t="s">
        <v>665</v>
      </c>
      <c r="B338" s="214" t="s">
        <v>62</v>
      </c>
      <c r="C338" s="215" t="s">
        <v>122</v>
      </c>
      <c r="D338" s="220"/>
      <c r="E338" s="216">
        <f>E339</f>
        <v>1300</v>
      </c>
    </row>
    <row r="339" spans="1:5" ht="15">
      <c r="A339" s="221" t="s">
        <v>926</v>
      </c>
      <c r="B339" s="214" t="s">
        <v>62</v>
      </c>
      <c r="C339" s="215" t="s">
        <v>122</v>
      </c>
      <c r="D339" s="220">
        <v>610</v>
      </c>
      <c r="E339" s="216">
        <v>1300</v>
      </c>
    </row>
    <row r="340" spans="1:5" ht="93">
      <c r="A340" s="262" t="s">
        <v>621</v>
      </c>
      <c r="B340" s="214" t="s">
        <v>62</v>
      </c>
      <c r="C340" s="215" t="s">
        <v>123</v>
      </c>
      <c r="D340" s="220"/>
      <c r="E340" s="216">
        <f>E341</f>
        <v>2949.3999999999996</v>
      </c>
    </row>
    <row r="341" spans="1:5" ht="15">
      <c r="A341" s="221" t="s">
        <v>926</v>
      </c>
      <c r="B341" s="214" t="s">
        <v>62</v>
      </c>
      <c r="C341" s="215" t="s">
        <v>123</v>
      </c>
      <c r="D341" s="220">
        <v>610</v>
      </c>
      <c r="E341" s="216">
        <f>4479.4-230-1300</f>
        <v>2949.3999999999996</v>
      </c>
    </row>
    <row r="342" spans="1:5" ht="93">
      <c r="A342" s="262" t="s">
        <v>622</v>
      </c>
      <c r="B342" s="214" t="s">
        <v>62</v>
      </c>
      <c r="C342" s="215" t="s">
        <v>124</v>
      </c>
      <c r="D342" s="220"/>
      <c r="E342" s="216">
        <f>E344+E343</f>
        <v>850</v>
      </c>
    </row>
    <row r="343" spans="1:5" ht="30.75">
      <c r="A343" s="231" t="s">
        <v>923</v>
      </c>
      <c r="B343" s="214" t="s">
        <v>62</v>
      </c>
      <c r="C343" s="215" t="s">
        <v>124</v>
      </c>
      <c r="D343" s="220">
        <v>240</v>
      </c>
      <c r="E343" s="216">
        <v>350</v>
      </c>
    </row>
    <row r="344" spans="1:5" ht="15">
      <c r="A344" s="221" t="s">
        <v>926</v>
      </c>
      <c r="B344" s="214" t="s">
        <v>62</v>
      </c>
      <c r="C344" s="215" t="s">
        <v>124</v>
      </c>
      <c r="D344" s="220">
        <v>610</v>
      </c>
      <c r="E344" s="216">
        <v>500</v>
      </c>
    </row>
    <row r="345" spans="1:5" ht="93">
      <c r="A345" s="264" t="s">
        <v>762</v>
      </c>
      <c r="B345" s="214" t="s">
        <v>62</v>
      </c>
      <c r="C345" s="215" t="s">
        <v>761</v>
      </c>
      <c r="D345" s="220"/>
      <c r="E345" s="216">
        <f>E346</f>
        <v>200</v>
      </c>
    </row>
    <row r="346" spans="1:5" ht="15">
      <c r="A346" s="221" t="s">
        <v>926</v>
      </c>
      <c r="B346" s="214" t="s">
        <v>62</v>
      </c>
      <c r="C346" s="215" t="s">
        <v>761</v>
      </c>
      <c r="D346" s="220">
        <v>610</v>
      </c>
      <c r="E346" s="216">
        <v>200</v>
      </c>
    </row>
    <row r="347" spans="1:5" ht="108.75">
      <c r="A347" s="265" t="s">
        <v>1137</v>
      </c>
      <c r="B347" s="214" t="s">
        <v>62</v>
      </c>
      <c r="C347" s="215" t="s">
        <v>1124</v>
      </c>
      <c r="D347" s="220"/>
      <c r="E347" s="216">
        <f>E348</f>
        <v>1174.7</v>
      </c>
    </row>
    <row r="348" spans="1:5" ht="15">
      <c r="A348" s="221" t="s">
        <v>926</v>
      </c>
      <c r="B348" s="214" t="s">
        <v>62</v>
      </c>
      <c r="C348" s="215" t="s">
        <v>1124</v>
      </c>
      <c r="D348" s="220" t="s">
        <v>917</v>
      </c>
      <c r="E348" s="216">
        <v>1174.7</v>
      </c>
    </row>
    <row r="349" spans="1:5" ht="93">
      <c r="A349" s="265" t="s">
        <v>1020</v>
      </c>
      <c r="B349" s="214" t="s">
        <v>62</v>
      </c>
      <c r="C349" s="230" t="s">
        <v>1017</v>
      </c>
      <c r="D349" s="232"/>
      <c r="E349" s="216">
        <f>E350</f>
        <v>12551.1</v>
      </c>
    </row>
    <row r="350" spans="1:5" ht="15">
      <c r="A350" s="221" t="s">
        <v>926</v>
      </c>
      <c r="B350" s="214" t="s">
        <v>62</v>
      </c>
      <c r="C350" s="230" t="s">
        <v>1017</v>
      </c>
      <c r="D350" s="232" t="s">
        <v>917</v>
      </c>
      <c r="E350" s="216">
        <v>12551.1</v>
      </c>
    </row>
    <row r="351" spans="1:5" ht="93">
      <c r="A351" s="231" t="s">
        <v>1021</v>
      </c>
      <c r="B351" s="214" t="s">
        <v>62</v>
      </c>
      <c r="C351" s="230" t="s">
        <v>1018</v>
      </c>
      <c r="D351" s="232"/>
      <c r="E351" s="216">
        <f>E352</f>
        <v>22528</v>
      </c>
    </row>
    <row r="352" spans="1:5" ht="93">
      <c r="A352" s="263" t="s">
        <v>925</v>
      </c>
      <c r="B352" s="214" t="s">
        <v>62</v>
      </c>
      <c r="C352" s="230" t="s">
        <v>1018</v>
      </c>
      <c r="D352" s="232" t="s">
        <v>919</v>
      </c>
      <c r="E352" s="216">
        <v>22528</v>
      </c>
    </row>
    <row r="353" spans="1:5" ht="108.75">
      <c r="A353" s="225" t="s">
        <v>623</v>
      </c>
      <c r="B353" s="214" t="s">
        <v>62</v>
      </c>
      <c r="C353" s="215" t="s">
        <v>72</v>
      </c>
      <c r="D353" s="220"/>
      <c r="E353" s="216">
        <f>E354</f>
        <v>433668.6</v>
      </c>
    </row>
    <row r="354" spans="1:5" ht="15">
      <c r="A354" s="213" t="s">
        <v>926</v>
      </c>
      <c r="B354" s="214" t="s">
        <v>62</v>
      </c>
      <c r="C354" s="215" t="s">
        <v>72</v>
      </c>
      <c r="D354" s="220">
        <v>610</v>
      </c>
      <c r="E354" s="216">
        <v>433668.6</v>
      </c>
    </row>
    <row r="355" spans="1:5" ht="108.75">
      <c r="A355" s="265" t="s">
        <v>1033</v>
      </c>
      <c r="B355" s="214" t="s">
        <v>62</v>
      </c>
      <c r="C355" s="230" t="s">
        <v>1032</v>
      </c>
      <c r="D355" s="232"/>
      <c r="E355" s="216">
        <f>E356</f>
        <v>11675</v>
      </c>
    </row>
    <row r="356" spans="1:5" ht="15">
      <c r="A356" s="231" t="s">
        <v>926</v>
      </c>
      <c r="B356" s="214" t="s">
        <v>62</v>
      </c>
      <c r="C356" s="230" t="s">
        <v>1032</v>
      </c>
      <c r="D356" s="232" t="s">
        <v>917</v>
      </c>
      <c r="E356" s="216">
        <v>11675</v>
      </c>
    </row>
    <row r="357" spans="1:5" ht="78">
      <c r="A357" s="212" t="s">
        <v>624</v>
      </c>
      <c r="B357" s="203" t="s">
        <v>62</v>
      </c>
      <c r="C357" s="204" t="s">
        <v>25</v>
      </c>
      <c r="D357" s="204"/>
      <c r="E357" s="208">
        <f>E358+E360+E364+E366+E368+E362+E372+E370</f>
        <v>131601.7</v>
      </c>
    </row>
    <row r="358" spans="1:5" ht="93">
      <c r="A358" s="213" t="s">
        <v>625</v>
      </c>
      <c r="B358" s="214" t="s">
        <v>62</v>
      </c>
      <c r="C358" s="215" t="s">
        <v>247</v>
      </c>
      <c r="D358" s="220"/>
      <c r="E358" s="216">
        <f>E359</f>
        <v>124745.5</v>
      </c>
    </row>
    <row r="359" spans="1:5" ht="15">
      <c r="A359" s="213" t="s">
        <v>926</v>
      </c>
      <c r="B359" s="214" t="s">
        <v>62</v>
      </c>
      <c r="C359" s="215" t="s">
        <v>247</v>
      </c>
      <c r="D359" s="220">
        <v>610</v>
      </c>
      <c r="E359" s="216">
        <v>124745.5</v>
      </c>
    </row>
    <row r="360" spans="1:5" ht="78">
      <c r="A360" s="262" t="s">
        <v>626</v>
      </c>
      <c r="B360" s="214" t="s">
        <v>62</v>
      </c>
      <c r="C360" s="215" t="s">
        <v>248</v>
      </c>
      <c r="D360" s="220"/>
      <c r="E360" s="216">
        <f>E361</f>
        <v>988.1</v>
      </c>
    </row>
    <row r="361" spans="1:5" ht="15">
      <c r="A361" s="221" t="s">
        <v>926</v>
      </c>
      <c r="B361" s="214" t="s">
        <v>62</v>
      </c>
      <c r="C361" s="215" t="s">
        <v>248</v>
      </c>
      <c r="D361" s="220">
        <v>610</v>
      </c>
      <c r="E361" s="216">
        <v>988.1</v>
      </c>
    </row>
    <row r="362" spans="1:5" ht="93">
      <c r="A362" s="262" t="s">
        <v>974</v>
      </c>
      <c r="B362" s="214" t="s">
        <v>62</v>
      </c>
      <c r="C362" s="230" t="s">
        <v>124</v>
      </c>
      <c r="D362" s="232"/>
      <c r="E362" s="216">
        <f>E363</f>
        <v>700</v>
      </c>
    </row>
    <row r="363" spans="1:5" ht="15">
      <c r="A363" s="221" t="s">
        <v>926</v>
      </c>
      <c r="B363" s="214" t="s">
        <v>62</v>
      </c>
      <c r="C363" s="230" t="s">
        <v>124</v>
      </c>
      <c r="D363" s="232">
        <v>610</v>
      </c>
      <c r="E363" s="216">
        <v>700</v>
      </c>
    </row>
    <row r="364" spans="1:5" ht="78">
      <c r="A364" s="225" t="s">
        <v>86</v>
      </c>
      <c r="B364" s="214" t="s">
        <v>62</v>
      </c>
      <c r="C364" s="215" t="s">
        <v>125</v>
      </c>
      <c r="D364" s="220"/>
      <c r="E364" s="216">
        <f>E365</f>
        <v>339.7</v>
      </c>
    </row>
    <row r="365" spans="1:5" ht="15">
      <c r="A365" s="221" t="s">
        <v>926</v>
      </c>
      <c r="B365" s="214" t="s">
        <v>62</v>
      </c>
      <c r="C365" s="215" t="s">
        <v>125</v>
      </c>
      <c r="D365" s="220">
        <v>610</v>
      </c>
      <c r="E365" s="216">
        <v>339.7</v>
      </c>
    </row>
    <row r="366" spans="1:5" ht="93">
      <c r="A366" s="225" t="s">
        <v>666</v>
      </c>
      <c r="B366" s="214" t="s">
        <v>62</v>
      </c>
      <c r="C366" s="215" t="s">
        <v>126</v>
      </c>
      <c r="D366" s="220"/>
      <c r="E366" s="216">
        <f>E367</f>
        <v>1300</v>
      </c>
    </row>
    <row r="367" spans="1:5" ht="15">
      <c r="A367" s="221" t="s">
        <v>926</v>
      </c>
      <c r="B367" s="214" t="s">
        <v>62</v>
      </c>
      <c r="C367" s="215" t="s">
        <v>126</v>
      </c>
      <c r="D367" s="220">
        <v>610</v>
      </c>
      <c r="E367" s="216">
        <v>1300</v>
      </c>
    </row>
    <row r="368" spans="1:5" ht="78">
      <c r="A368" s="225" t="s">
        <v>807</v>
      </c>
      <c r="B368" s="214" t="s">
        <v>62</v>
      </c>
      <c r="C368" s="215" t="s">
        <v>806</v>
      </c>
      <c r="D368" s="220"/>
      <c r="E368" s="216">
        <f>E369</f>
        <v>300</v>
      </c>
    </row>
    <row r="369" spans="1:5" ht="15">
      <c r="A369" s="221" t="s">
        <v>926</v>
      </c>
      <c r="B369" s="214" t="s">
        <v>62</v>
      </c>
      <c r="C369" s="215" t="s">
        <v>806</v>
      </c>
      <c r="D369" s="220">
        <v>610</v>
      </c>
      <c r="E369" s="216">
        <v>300</v>
      </c>
    </row>
    <row r="370" spans="1:5" ht="93">
      <c r="A370" s="231" t="s">
        <v>1091</v>
      </c>
      <c r="B370" s="214" t="s">
        <v>62</v>
      </c>
      <c r="C370" s="215" t="s">
        <v>1090</v>
      </c>
      <c r="D370" s="220"/>
      <c r="E370" s="216">
        <f>E371</f>
        <v>1841.4</v>
      </c>
    </row>
    <row r="371" spans="1:5" ht="15">
      <c r="A371" s="221" t="s">
        <v>926</v>
      </c>
      <c r="B371" s="214" t="s">
        <v>62</v>
      </c>
      <c r="C371" s="215" t="s">
        <v>1090</v>
      </c>
      <c r="D371" s="220">
        <v>610</v>
      </c>
      <c r="E371" s="216">
        <v>1841.4</v>
      </c>
    </row>
    <row r="372" spans="1:5" ht="108.75">
      <c r="A372" s="231" t="s">
        <v>1035</v>
      </c>
      <c r="B372" s="214" t="s">
        <v>62</v>
      </c>
      <c r="C372" s="215" t="s">
        <v>1034</v>
      </c>
      <c r="D372" s="220"/>
      <c r="E372" s="216">
        <f>E373</f>
        <v>1387</v>
      </c>
    </row>
    <row r="373" spans="1:5" ht="15">
      <c r="A373" s="221" t="s">
        <v>926</v>
      </c>
      <c r="B373" s="214" t="s">
        <v>62</v>
      </c>
      <c r="C373" s="215" t="s">
        <v>1034</v>
      </c>
      <c r="D373" s="220" t="s">
        <v>917</v>
      </c>
      <c r="E373" s="216">
        <f>987+400</f>
        <v>1387</v>
      </c>
    </row>
    <row r="374" spans="1:5" s="239" customFormat="1" ht="46.5">
      <c r="A374" s="207" t="s">
        <v>0</v>
      </c>
      <c r="B374" s="203" t="s">
        <v>62</v>
      </c>
      <c r="C374" s="211" t="s">
        <v>10</v>
      </c>
      <c r="D374" s="204"/>
      <c r="E374" s="208">
        <f>E375</f>
        <v>1332.6</v>
      </c>
    </row>
    <row r="375" spans="1:5" s="239" customFormat="1" ht="93">
      <c r="A375" s="212" t="s">
        <v>500</v>
      </c>
      <c r="B375" s="203" t="s">
        <v>62</v>
      </c>
      <c r="C375" s="211" t="s">
        <v>40</v>
      </c>
      <c r="D375" s="204"/>
      <c r="E375" s="208">
        <f>E376</f>
        <v>1332.6</v>
      </c>
    </row>
    <row r="376" spans="1:5" ht="124.5">
      <c r="A376" s="225" t="s">
        <v>569</v>
      </c>
      <c r="B376" s="214" t="s">
        <v>62</v>
      </c>
      <c r="C376" s="220" t="s">
        <v>285</v>
      </c>
      <c r="D376" s="220"/>
      <c r="E376" s="216">
        <f>E377+E378</f>
        <v>1332.6</v>
      </c>
    </row>
    <row r="377" spans="1:5" ht="15">
      <c r="A377" s="221" t="s">
        <v>926</v>
      </c>
      <c r="B377" s="214" t="s">
        <v>62</v>
      </c>
      <c r="C377" s="220" t="s">
        <v>285</v>
      </c>
      <c r="D377" s="220">
        <v>610</v>
      </c>
      <c r="E377" s="216">
        <v>200</v>
      </c>
    </row>
    <row r="378" spans="1:5" ht="108.75">
      <c r="A378" s="225" t="s">
        <v>1138</v>
      </c>
      <c r="B378" s="214" t="s">
        <v>62</v>
      </c>
      <c r="C378" s="220" t="s">
        <v>1125</v>
      </c>
      <c r="D378" s="220"/>
      <c r="E378" s="216">
        <f>E379</f>
        <v>1132.6</v>
      </c>
    </row>
    <row r="379" spans="1:5" ht="15">
      <c r="A379" s="221" t="s">
        <v>926</v>
      </c>
      <c r="B379" s="214" t="s">
        <v>62</v>
      </c>
      <c r="C379" s="220" t="s">
        <v>1125</v>
      </c>
      <c r="D379" s="220" t="s">
        <v>917</v>
      </c>
      <c r="E379" s="216">
        <v>1132.6</v>
      </c>
    </row>
    <row r="380" spans="1:5" ht="46.5">
      <c r="A380" s="207" t="s">
        <v>1</v>
      </c>
      <c r="B380" s="203" t="s">
        <v>62</v>
      </c>
      <c r="C380" s="204" t="s">
        <v>11</v>
      </c>
      <c r="D380" s="204"/>
      <c r="E380" s="208">
        <f>E381</f>
        <v>45</v>
      </c>
    </row>
    <row r="381" spans="1:5" ht="78">
      <c r="A381" s="212" t="s">
        <v>502</v>
      </c>
      <c r="B381" s="203" t="s">
        <v>62</v>
      </c>
      <c r="C381" s="204" t="s">
        <v>41</v>
      </c>
      <c r="D381" s="204"/>
      <c r="E381" s="208">
        <f>E382</f>
        <v>45</v>
      </c>
    </row>
    <row r="382" spans="1:5" ht="124.5">
      <c r="A382" s="225" t="s">
        <v>872</v>
      </c>
      <c r="B382" s="214" t="s">
        <v>62</v>
      </c>
      <c r="C382" s="215" t="s">
        <v>805</v>
      </c>
      <c r="D382" s="220"/>
      <c r="E382" s="216">
        <f>E383</f>
        <v>45</v>
      </c>
    </row>
    <row r="383" spans="1:5" ht="15">
      <c r="A383" s="221" t="s">
        <v>926</v>
      </c>
      <c r="B383" s="214" t="s">
        <v>62</v>
      </c>
      <c r="C383" s="215" t="s">
        <v>805</v>
      </c>
      <c r="D383" s="220">
        <v>610</v>
      </c>
      <c r="E383" s="216">
        <v>45</v>
      </c>
    </row>
    <row r="384" spans="1:5" ht="15">
      <c r="A384" s="266" t="s">
        <v>401</v>
      </c>
      <c r="B384" s="203" t="s">
        <v>62</v>
      </c>
      <c r="C384" s="211" t="s">
        <v>4</v>
      </c>
      <c r="D384" s="204"/>
      <c r="E384" s="208">
        <f>E385</f>
        <v>2385.5</v>
      </c>
    </row>
    <row r="385" spans="1:5" ht="15">
      <c r="A385" s="266" t="s">
        <v>242</v>
      </c>
      <c r="B385" s="203" t="s">
        <v>62</v>
      </c>
      <c r="C385" s="211" t="s">
        <v>237</v>
      </c>
      <c r="D385" s="204"/>
      <c r="E385" s="216">
        <f>E386</f>
        <v>2385.5</v>
      </c>
    </row>
    <row r="386" spans="1:5" ht="46.5">
      <c r="A386" s="221" t="s">
        <v>1168</v>
      </c>
      <c r="B386" s="214" t="s">
        <v>62</v>
      </c>
      <c r="C386" s="215" t="s">
        <v>1167</v>
      </c>
      <c r="D386" s="220"/>
      <c r="E386" s="216">
        <f>E387</f>
        <v>2385.5</v>
      </c>
    </row>
    <row r="387" spans="1:5" ht="15">
      <c r="A387" s="221" t="s">
        <v>926</v>
      </c>
      <c r="B387" s="214" t="s">
        <v>62</v>
      </c>
      <c r="C387" s="215" t="s">
        <v>1167</v>
      </c>
      <c r="D387" s="220" t="s">
        <v>917</v>
      </c>
      <c r="E387" s="216">
        <v>2385.5</v>
      </c>
    </row>
    <row r="388" spans="1:5" ht="30.75">
      <c r="A388" s="207" t="s">
        <v>1131</v>
      </c>
      <c r="B388" s="203" t="s">
        <v>1132</v>
      </c>
      <c r="C388" s="215"/>
      <c r="D388" s="220"/>
      <c r="E388" s="208">
        <f>E389</f>
        <v>240</v>
      </c>
    </row>
    <row r="389" spans="1:5" ht="46.5">
      <c r="A389" s="207" t="s">
        <v>208</v>
      </c>
      <c r="B389" s="203" t="s">
        <v>1132</v>
      </c>
      <c r="C389" s="204" t="s">
        <v>8</v>
      </c>
      <c r="D389" s="220"/>
      <c r="E389" s="216">
        <f>E390</f>
        <v>240</v>
      </c>
    </row>
    <row r="390" spans="1:5" ht="78">
      <c r="A390" s="212" t="s">
        <v>461</v>
      </c>
      <c r="B390" s="203" t="s">
        <v>1132</v>
      </c>
      <c r="C390" s="204" t="s">
        <v>26</v>
      </c>
      <c r="D390" s="220"/>
      <c r="E390" s="216">
        <f>E391</f>
        <v>240</v>
      </c>
    </row>
    <row r="391" spans="1:5" ht="93">
      <c r="A391" s="225" t="s">
        <v>1134</v>
      </c>
      <c r="B391" s="203" t="s">
        <v>1132</v>
      </c>
      <c r="C391" s="204" t="s">
        <v>1133</v>
      </c>
      <c r="D391" s="220"/>
      <c r="E391" s="216">
        <f>E392</f>
        <v>240</v>
      </c>
    </row>
    <row r="392" spans="1:5" ht="15">
      <c r="A392" s="212" t="s">
        <v>926</v>
      </c>
      <c r="B392" s="203" t="s">
        <v>1132</v>
      </c>
      <c r="C392" s="204" t="s">
        <v>1133</v>
      </c>
      <c r="D392" s="220" t="s">
        <v>917</v>
      </c>
      <c r="E392" s="216">
        <v>240</v>
      </c>
    </row>
    <row r="393" spans="1:5" ht="15">
      <c r="A393" s="207" t="s">
        <v>223</v>
      </c>
      <c r="B393" s="203" t="s">
        <v>222</v>
      </c>
      <c r="C393" s="204"/>
      <c r="D393" s="204"/>
      <c r="E393" s="208">
        <f>E401+E394</f>
        <v>4367</v>
      </c>
    </row>
    <row r="394" spans="1:5" ht="46.5">
      <c r="A394" s="207" t="s">
        <v>208</v>
      </c>
      <c r="B394" s="203" t="s">
        <v>222</v>
      </c>
      <c r="C394" s="204" t="s">
        <v>8</v>
      </c>
      <c r="D394" s="204"/>
      <c r="E394" s="208">
        <f>E395+E398</f>
        <v>4017</v>
      </c>
    </row>
    <row r="395" spans="1:5" ht="93">
      <c r="A395" s="212" t="s">
        <v>606</v>
      </c>
      <c r="B395" s="203" t="s">
        <v>222</v>
      </c>
      <c r="C395" s="204" t="s">
        <v>24</v>
      </c>
      <c r="D395" s="204"/>
      <c r="E395" s="208">
        <f>E396</f>
        <v>3999</v>
      </c>
    </row>
    <row r="396" spans="1:5" s="222" customFormat="1" ht="93">
      <c r="A396" s="231" t="s">
        <v>1089</v>
      </c>
      <c r="B396" s="214" t="s">
        <v>222</v>
      </c>
      <c r="C396" s="220" t="s">
        <v>1088</v>
      </c>
      <c r="D396" s="220"/>
      <c r="E396" s="216">
        <f>E397</f>
        <v>3999</v>
      </c>
    </row>
    <row r="397" spans="1:5" s="222" customFormat="1" ht="15">
      <c r="A397" s="221" t="s">
        <v>926</v>
      </c>
      <c r="B397" s="214" t="s">
        <v>222</v>
      </c>
      <c r="C397" s="220" t="s">
        <v>1088</v>
      </c>
      <c r="D397" s="220" t="s">
        <v>917</v>
      </c>
      <c r="E397" s="216">
        <v>3999</v>
      </c>
    </row>
    <row r="398" spans="1:5" s="222" customFormat="1" ht="93">
      <c r="A398" s="212" t="s">
        <v>639</v>
      </c>
      <c r="B398" s="203" t="s">
        <v>222</v>
      </c>
      <c r="C398" s="203" t="s">
        <v>27</v>
      </c>
      <c r="D398" s="220"/>
      <c r="E398" s="208">
        <f>E399</f>
        <v>18</v>
      </c>
    </row>
    <row r="399" spans="1:5" s="222" customFormat="1" ht="93">
      <c r="A399" s="223" t="s">
        <v>1139</v>
      </c>
      <c r="B399" s="214" t="s">
        <v>222</v>
      </c>
      <c r="C399" s="220" t="s">
        <v>1126</v>
      </c>
      <c r="D399" s="220"/>
      <c r="E399" s="216">
        <f>E400</f>
        <v>18</v>
      </c>
    </row>
    <row r="400" spans="1:5" s="222" customFormat="1" ht="15">
      <c r="A400" s="221" t="s">
        <v>926</v>
      </c>
      <c r="B400" s="214" t="s">
        <v>222</v>
      </c>
      <c r="C400" s="220" t="s">
        <v>1126</v>
      </c>
      <c r="D400" s="220" t="s">
        <v>917</v>
      </c>
      <c r="E400" s="216">
        <v>18</v>
      </c>
    </row>
    <row r="401" spans="1:5" ht="46.5">
      <c r="A401" s="207" t="s">
        <v>420</v>
      </c>
      <c r="B401" s="203" t="s">
        <v>222</v>
      </c>
      <c r="C401" s="204" t="s">
        <v>14</v>
      </c>
      <c r="D401" s="204"/>
      <c r="E401" s="208">
        <f>E402+E415+E420</f>
        <v>350</v>
      </c>
    </row>
    <row r="402" spans="1:5" s="222" customFormat="1" ht="62.25">
      <c r="A402" s="212" t="s">
        <v>667</v>
      </c>
      <c r="B402" s="203" t="s">
        <v>222</v>
      </c>
      <c r="C402" s="204" t="s">
        <v>50</v>
      </c>
      <c r="D402" s="204"/>
      <c r="E402" s="208">
        <f>E403+E405+E407+E409+E411+E413</f>
        <v>254</v>
      </c>
    </row>
    <row r="403" spans="1:5" s="222" customFormat="1" ht="78">
      <c r="A403" s="223" t="s">
        <v>668</v>
      </c>
      <c r="B403" s="214" t="s">
        <v>222</v>
      </c>
      <c r="C403" s="220" t="s">
        <v>226</v>
      </c>
      <c r="D403" s="220"/>
      <c r="E403" s="216">
        <f>E404</f>
        <v>34</v>
      </c>
    </row>
    <row r="404" spans="1:5" s="219" customFormat="1" ht="30.75">
      <c r="A404" s="213" t="s">
        <v>923</v>
      </c>
      <c r="B404" s="214" t="s">
        <v>222</v>
      </c>
      <c r="C404" s="220" t="s">
        <v>226</v>
      </c>
      <c r="D404" s="220">
        <v>240</v>
      </c>
      <c r="E404" s="216">
        <v>34</v>
      </c>
    </row>
    <row r="405" spans="1:5" s="222" customFormat="1" ht="93">
      <c r="A405" s="223" t="s">
        <v>876</v>
      </c>
      <c r="B405" s="214" t="s">
        <v>222</v>
      </c>
      <c r="C405" s="220" t="s">
        <v>227</v>
      </c>
      <c r="D405" s="220"/>
      <c r="E405" s="216">
        <f>E406</f>
        <v>70</v>
      </c>
    </row>
    <row r="406" spans="1:5" s="222" customFormat="1" ht="30.75">
      <c r="A406" s="213" t="s">
        <v>923</v>
      </c>
      <c r="B406" s="214" t="s">
        <v>222</v>
      </c>
      <c r="C406" s="220" t="s">
        <v>227</v>
      </c>
      <c r="D406" s="220">
        <v>240</v>
      </c>
      <c r="E406" s="216">
        <v>70</v>
      </c>
    </row>
    <row r="407" spans="1:5" s="222" customFormat="1" ht="78">
      <c r="A407" s="223" t="s">
        <v>669</v>
      </c>
      <c r="B407" s="214" t="s">
        <v>222</v>
      </c>
      <c r="C407" s="220" t="s">
        <v>228</v>
      </c>
      <c r="D407" s="220"/>
      <c r="E407" s="216">
        <f>E408</f>
        <v>95</v>
      </c>
    </row>
    <row r="408" spans="1:5" s="222" customFormat="1" ht="30.75">
      <c r="A408" s="213" t="s">
        <v>923</v>
      </c>
      <c r="B408" s="214" t="s">
        <v>222</v>
      </c>
      <c r="C408" s="220" t="s">
        <v>228</v>
      </c>
      <c r="D408" s="220">
        <v>240</v>
      </c>
      <c r="E408" s="216">
        <v>95</v>
      </c>
    </row>
    <row r="409" spans="1:5" s="222" customFormat="1" ht="78">
      <c r="A409" s="223" t="s">
        <v>530</v>
      </c>
      <c r="B409" s="214" t="s">
        <v>222</v>
      </c>
      <c r="C409" s="220" t="s">
        <v>229</v>
      </c>
      <c r="D409" s="220"/>
      <c r="E409" s="216">
        <f>E410</f>
        <v>20</v>
      </c>
    </row>
    <row r="410" spans="1:5" s="222" customFormat="1" ht="30.75">
      <c r="A410" s="213" t="s">
        <v>923</v>
      </c>
      <c r="B410" s="214" t="s">
        <v>222</v>
      </c>
      <c r="C410" s="220" t="s">
        <v>229</v>
      </c>
      <c r="D410" s="220">
        <v>240</v>
      </c>
      <c r="E410" s="216">
        <v>20</v>
      </c>
    </row>
    <row r="411" spans="1:5" s="222" customFormat="1" ht="93">
      <c r="A411" s="223" t="s">
        <v>531</v>
      </c>
      <c r="B411" s="214" t="s">
        <v>222</v>
      </c>
      <c r="C411" s="220" t="s">
        <v>230</v>
      </c>
      <c r="D411" s="220"/>
      <c r="E411" s="216">
        <f>E412</f>
        <v>10</v>
      </c>
    </row>
    <row r="412" spans="1:5" s="222" customFormat="1" ht="30.75">
      <c r="A412" s="213" t="s">
        <v>923</v>
      </c>
      <c r="B412" s="214" t="s">
        <v>222</v>
      </c>
      <c r="C412" s="220" t="s">
        <v>230</v>
      </c>
      <c r="D412" s="220">
        <v>240</v>
      </c>
      <c r="E412" s="216">
        <v>10</v>
      </c>
    </row>
    <row r="413" spans="1:5" s="222" customFormat="1" ht="93">
      <c r="A413" s="223" t="s">
        <v>532</v>
      </c>
      <c r="B413" s="214" t="s">
        <v>222</v>
      </c>
      <c r="C413" s="220" t="s">
        <v>231</v>
      </c>
      <c r="D413" s="220"/>
      <c r="E413" s="216">
        <f>E414</f>
        <v>25</v>
      </c>
    </row>
    <row r="414" spans="1:5" s="222" customFormat="1" ht="30.75">
      <c r="A414" s="213" t="s">
        <v>923</v>
      </c>
      <c r="B414" s="214" t="s">
        <v>222</v>
      </c>
      <c r="C414" s="220" t="s">
        <v>231</v>
      </c>
      <c r="D414" s="220">
        <v>240</v>
      </c>
      <c r="E414" s="216">
        <v>25</v>
      </c>
    </row>
    <row r="415" spans="1:5" s="222" customFormat="1" ht="78">
      <c r="A415" s="212" t="s">
        <v>533</v>
      </c>
      <c r="B415" s="203" t="s">
        <v>222</v>
      </c>
      <c r="C415" s="204" t="s">
        <v>51</v>
      </c>
      <c r="D415" s="204"/>
      <c r="E415" s="208">
        <f>E416+E418</f>
        <v>61</v>
      </c>
    </row>
    <row r="416" spans="1:5" s="222" customFormat="1" ht="93">
      <c r="A416" s="223" t="s">
        <v>534</v>
      </c>
      <c r="B416" s="214" t="s">
        <v>222</v>
      </c>
      <c r="C416" s="220" t="s">
        <v>232</v>
      </c>
      <c r="D416" s="220"/>
      <c r="E416" s="216">
        <f>E417</f>
        <v>25</v>
      </c>
    </row>
    <row r="417" spans="1:5" s="222" customFormat="1" ht="30.75">
      <c r="A417" s="213" t="s">
        <v>923</v>
      </c>
      <c r="B417" s="214" t="s">
        <v>222</v>
      </c>
      <c r="C417" s="220" t="s">
        <v>232</v>
      </c>
      <c r="D417" s="220">
        <v>240</v>
      </c>
      <c r="E417" s="216">
        <v>25</v>
      </c>
    </row>
    <row r="418" spans="1:5" s="222" customFormat="1" ht="93">
      <c r="A418" s="223" t="s">
        <v>535</v>
      </c>
      <c r="B418" s="214" t="s">
        <v>222</v>
      </c>
      <c r="C418" s="220" t="s">
        <v>233</v>
      </c>
      <c r="D418" s="220"/>
      <c r="E418" s="216">
        <f>E419</f>
        <v>36</v>
      </c>
    </row>
    <row r="419" spans="1:5" s="222" customFormat="1" ht="30.75">
      <c r="A419" s="213" t="s">
        <v>923</v>
      </c>
      <c r="B419" s="214" t="s">
        <v>222</v>
      </c>
      <c r="C419" s="220" t="s">
        <v>233</v>
      </c>
      <c r="D419" s="220">
        <v>240</v>
      </c>
      <c r="E419" s="216">
        <v>36</v>
      </c>
    </row>
    <row r="420" spans="1:5" s="222" customFormat="1" ht="78">
      <c r="A420" s="212" t="s">
        <v>536</v>
      </c>
      <c r="B420" s="203" t="s">
        <v>222</v>
      </c>
      <c r="C420" s="204" t="s">
        <v>52</v>
      </c>
      <c r="D420" s="204"/>
      <c r="E420" s="208">
        <f>E421+E423+E425</f>
        <v>35</v>
      </c>
    </row>
    <row r="421" spans="1:5" s="222" customFormat="1" ht="93">
      <c r="A421" s="223" t="s">
        <v>537</v>
      </c>
      <c r="B421" s="214" t="s">
        <v>222</v>
      </c>
      <c r="C421" s="220" t="s">
        <v>384</v>
      </c>
      <c r="D421" s="220"/>
      <c r="E421" s="216">
        <f>E422</f>
        <v>20</v>
      </c>
    </row>
    <row r="422" spans="1:5" s="222" customFormat="1" ht="30.75">
      <c r="A422" s="213" t="s">
        <v>923</v>
      </c>
      <c r="B422" s="214" t="s">
        <v>222</v>
      </c>
      <c r="C422" s="220" t="s">
        <v>384</v>
      </c>
      <c r="D422" s="220">
        <v>240</v>
      </c>
      <c r="E422" s="216">
        <v>20</v>
      </c>
    </row>
    <row r="423" spans="1:5" s="222" customFormat="1" ht="78">
      <c r="A423" s="223" t="s">
        <v>225</v>
      </c>
      <c r="B423" s="214" t="s">
        <v>222</v>
      </c>
      <c r="C423" s="220" t="s">
        <v>385</v>
      </c>
      <c r="D423" s="220"/>
      <c r="E423" s="216">
        <f>E424</f>
        <v>9</v>
      </c>
    </row>
    <row r="424" spans="1:5" s="222" customFormat="1" ht="30.75">
      <c r="A424" s="213" t="s">
        <v>923</v>
      </c>
      <c r="B424" s="214" t="s">
        <v>222</v>
      </c>
      <c r="C424" s="220" t="s">
        <v>385</v>
      </c>
      <c r="D424" s="220">
        <v>240</v>
      </c>
      <c r="E424" s="216">
        <v>9</v>
      </c>
    </row>
    <row r="425" spans="1:5" s="219" customFormat="1" ht="93">
      <c r="A425" s="223" t="s">
        <v>539</v>
      </c>
      <c r="B425" s="214" t="s">
        <v>222</v>
      </c>
      <c r="C425" s="220" t="s">
        <v>386</v>
      </c>
      <c r="D425" s="220"/>
      <c r="E425" s="216">
        <f>E426</f>
        <v>6</v>
      </c>
    </row>
    <row r="426" spans="1:5" s="219" customFormat="1" ht="30.75">
      <c r="A426" s="213" t="s">
        <v>923</v>
      </c>
      <c r="B426" s="214" t="s">
        <v>222</v>
      </c>
      <c r="C426" s="220" t="s">
        <v>386</v>
      </c>
      <c r="D426" s="220">
        <v>240</v>
      </c>
      <c r="E426" s="216">
        <v>6</v>
      </c>
    </row>
    <row r="427" spans="1:5" ht="15">
      <c r="A427" s="207" t="s">
        <v>175</v>
      </c>
      <c r="B427" s="203" t="s">
        <v>174</v>
      </c>
      <c r="C427" s="211"/>
      <c r="D427" s="204"/>
      <c r="E427" s="208">
        <f>E428+E464+E474+E482+E460</f>
        <v>26262.7</v>
      </c>
    </row>
    <row r="428" spans="1:5" ht="46.5">
      <c r="A428" s="207" t="s">
        <v>208</v>
      </c>
      <c r="B428" s="203" t="s">
        <v>174</v>
      </c>
      <c r="C428" s="211" t="s">
        <v>8</v>
      </c>
      <c r="D428" s="204"/>
      <c r="E428" s="208">
        <f>E429+E437+E445+E449+E456</f>
        <v>8217.7</v>
      </c>
    </row>
    <row r="429" spans="1:5" ht="78">
      <c r="A429" s="212" t="s">
        <v>592</v>
      </c>
      <c r="B429" s="203" t="s">
        <v>174</v>
      </c>
      <c r="C429" s="204" t="s">
        <v>22</v>
      </c>
      <c r="D429" s="204"/>
      <c r="E429" s="208">
        <f>E432+E430+E435</f>
        <v>1351.7</v>
      </c>
    </row>
    <row r="430" spans="1:5" ht="93">
      <c r="A430" s="231" t="s">
        <v>1122</v>
      </c>
      <c r="B430" s="214" t="s">
        <v>174</v>
      </c>
      <c r="C430" s="232" t="s">
        <v>1087</v>
      </c>
      <c r="D430" s="232"/>
      <c r="E430" s="216">
        <f>E431</f>
        <v>558.1</v>
      </c>
    </row>
    <row r="431" spans="1:5" ht="15">
      <c r="A431" s="221" t="s">
        <v>926</v>
      </c>
      <c r="B431" s="214" t="s">
        <v>174</v>
      </c>
      <c r="C431" s="232" t="s">
        <v>1087</v>
      </c>
      <c r="D431" s="232" t="s">
        <v>917</v>
      </c>
      <c r="E431" s="216">
        <v>558.1</v>
      </c>
    </row>
    <row r="432" spans="1:5" ht="78">
      <c r="A432" s="213" t="s">
        <v>605</v>
      </c>
      <c r="B432" s="214" t="s">
        <v>174</v>
      </c>
      <c r="C432" s="215" t="s">
        <v>68</v>
      </c>
      <c r="D432" s="220" t="s">
        <v>177</v>
      </c>
      <c r="E432" s="216">
        <f>E433+E434</f>
        <v>693.6</v>
      </c>
    </row>
    <row r="433" spans="1:5" s="197" customFormat="1" ht="30.75">
      <c r="A433" s="218" t="s">
        <v>913</v>
      </c>
      <c r="B433" s="214" t="s">
        <v>174</v>
      </c>
      <c r="C433" s="215" t="s">
        <v>68</v>
      </c>
      <c r="D433" s="220">
        <v>120</v>
      </c>
      <c r="E433" s="216">
        <v>578</v>
      </c>
    </row>
    <row r="434" spans="1:5" s="197" customFormat="1" ht="30.75">
      <c r="A434" s="213" t="s">
        <v>923</v>
      </c>
      <c r="B434" s="214" t="s">
        <v>174</v>
      </c>
      <c r="C434" s="215" t="s">
        <v>68</v>
      </c>
      <c r="D434" s="220">
        <v>240</v>
      </c>
      <c r="E434" s="216">
        <v>115.6</v>
      </c>
    </row>
    <row r="435" spans="1:5" s="197" customFormat="1" ht="66.75" customHeight="1">
      <c r="A435" s="213" t="s">
        <v>1178</v>
      </c>
      <c r="B435" s="214" t="s">
        <v>174</v>
      </c>
      <c r="C435" s="215" t="s">
        <v>1177</v>
      </c>
      <c r="D435" s="220"/>
      <c r="E435" s="216">
        <f>E436</f>
        <v>100</v>
      </c>
    </row>
    <row r="436" spans="1:5" s="197" customFormat="1" ht="15">
      <c r="A436" s="213" t="s">
        <v>175</v>
      </c>
      <c r="B436" s="214" t="s">
        <v>174</v>
      </c>
      <c r="C436" s="215" t="s">
        <v>1177</v>
      </c>
      <c r="D436" s="220" t="s">
        <v>917</v>
      </c>
      <c r="E436" s="216">
        <v>100</v>
      </c>
    </row>
    <row r="437" spans="1:5" ht="93">
      <c r="A437" s="212" t="s">
        <v>606</v>
      </c>
      <c r="B437" s="203" t="s">
        <v>174</v>
      </c>
      <c r="C437" s="204" t="s">
        <v>24</v>
      </c>
      <c r="D437" s="204"/>
      <c r="E437" s="208">
        <f>E440+E438+E444</f>
        <v>2946</v>
      </c>
    </row>
    <row r="438" spans="1:5" ht="124.5">
      <c r="A438" s="265" t="s">
        <v>1019</v>
      </c>
      <c r="B438" s="214" t="s">
        <v>174</v>
      </c>
      <c r="C438" s="230" t="s">
        <v>1016</v>
      </c>
      <c r="D438" s="232"/>
      <c r="E438" s="216">
        <f>E439</f>
        <v>2033.7</v>
      </c>
    </row>
    <row r="439" spans="1:5" ht="15">
      <c r="A439" s="221" t="s">
        <v>926</v>
      </c>
      <c r="B439" s="214" t="s">
        <v>174</v>
      </c>
      <c r="C439" s="230" t="s">
        <v>1016</v>
      </c>
      <c r="D439" s="232" t="s">
        <v>917</v>
      </c>
      <c r="E439" s="216">
        <v>2033.7</v>
      </c>
    </row>
    <row r="440" spans="1:5" ht="108.75">
      <c r="A440" s="213" t="s">
        <v>607</v>
      </c>
      <c r="B440" s="214" t="s">
        <v>174</v>
      </c>
      <c r="C440" s="215" t="s">
        <v>73</v>
      </c>
      <c r="D440" s="220"/>
      <c r="E440" s="216">
        <f>E441+E442</f>
        <v>792.3</v>
      </c>
    </row>
    <row r="441" spans="1:5" ht="30.75">
      <c r="A441" s="218" t="s">
        <v>913</v>
      </c>
      <c r="B441" s="214" t="s">
        <v>174</v>
      </c>
      <c r="C441" s="215" t="s">
        <v>73</v>
      </c>
      <c r="D441" s="220">
        <v>120</v>
      </c>
      <c r="E441" s="216">
        <v>660.3</v>
      </c>
    </row>
    <row r="442" spans="1:5" ht="30.75">
      <c r="A442" s="213" t="s">
        <v>923</v>
      </c>
      <c r="B442" s="214" t="s">
        <v>174</v>
      </c>
      <c r="C442" s="215" t="s">
        <v>73</v>
      </c>
      <c r="D442" s="220">
        <v>240</v>
      </c>
      <c r="E442" s="216">
        <v>132</v>
      </c>
    </row>
    <row r="443" spans="1:5" ht="93">
      <c r="A443" s="213" t="s">
        <v>1140</v>
      </c>
      <c r="B443" s="214" t="s">
        <v>174</v>
      </c>
      <c r="C443" s="215" t="s">
        <v>1127</v>
      </c>
      <c r="D443" s="220"/>
      <c r="E443" s="216">
        <f>E444</f>
        <v>120</v>
      </c>
    </row>
    <row r="444" spans="1:5" ht="15">
      <c r="A444" s="213" t="s">
        <v>926</v>
      </c>
      <c r="B444" s="214" t="s">
        <v>174</v>
      </c>
      <c r="C444" s="215" t="s">
        <v>1127</v>
      </c>
      <c r="D444" s="220" t="s">
        <v>917</v>
      </c>
      <c r="E444" s="216">
        <v>120</v>
      </c>
    </row>
    <row r="445" spans="1:5" ht="78">
      <c r="A445" s="212" t="s">
        <v>637</v>
      </c>
      <c r="B445" s="203" t="s">
        <v>174</v>
      </c>
      <c r="C445" s="204" t="s">
        <v>26</v>
      </c>
      <c r="D445" s="204"/>
      <c r="E445" s="208">
        <f>E446</f>
        <v>250</v>
      </c>
    </row>
    <row r="446" spans="1:5" ht="93">
      <c r="A446" s="213" t="s">
        <v>638</v>
      </c>
      <c r="B446" s="214" t="s">
        <v>174</v>
      </c>
      <c r="C446" s="220" t="s">
        <v>127</v>
      </c>
      <c r="D446" s="220"/>
      <c r="E446" s="216">
        <f>E448+E447</f>
        <v>250</v>
      </c>
    </row>
    <row r="447" spans="1:5" ht="30.75">
      <c r="A447" s="231" t="s">
        <v>923</v>
      </c>
      <c r="B447" s="214" t="s">
        <v>174</v>
      </c>
      <c r="C447" s="220" t="s">
        <v>127</v>
      </c>
      <c r="D447" s="220">
        <v>240</v>
      </c>
      <c r="E447" s="216">
        <v>150</v>
      </c>
    </row>
    <row r="448" spans="1:5" ht="15">
      <c r="A448" s="221" t="s">
        <v>926</v>
      </c>
      <c r="B448" s="214" t="s">
        <v>174</v>
      </c>
      <c r="C448" s="220" t="s">
        <v>127</v>
      </c>
      <c r="D448" s="220">
        <v>610</v>
      </c>
      <c r="E448" s="216">
        <v>100</v>
      </c>
    </row>
    <row r="449" spans="1:5" ht="93">
      <c r="A449" s="212" t="s">
        <v>639</v>
      </c>
      <c r="B449" s="203" t="s">
        <v>174</v>
      </c>
      <c r="C449" s="204" t="s">
        <v>27</v>
      </c>
      <c r="D449" s="204"/>
      <c r="E449" s="208">
        <f>E450+E452+E454</f>
        <v>3200</v>
      </c>
    </row>
    <row r="450" spans="1:5" s="219" customFormat="1" ht="108.75">
      <c r="A450" s="225" t="s">
        <v>640</v>
      </c>
      <c r="B450" s="214" t="s">
        <v>174</v>
      </c>
      <c r="C450" s="220" t="s">
        <v>128</v>
      </c>
      <c r="D450" s="220"/>
      <c r="E450" s="216">
        <f>E451</f>
        <v>2200</v>
      </c>
    </row>
    <row r="451" spans="1:5" ht="15">
      <c r="A451" s="221" t="s">
        <v>926</v>
      </c>
      <c r="B451" s="214" t="s">
        <v>174</v>
      </c>
      <c r="C451" s="220" t="s">
        <v>128</v>
      </c>
      <c r="D451" s="220">
        <v>610</v>
      </c>
      <c r="E451" s="216">
        <v>2200</v>
      </c>
    </row>
    <row r="452" spans="1:5" ht="93">
      <c r="A452" s="225" t="s">
        <v>74</v>
      </c>
      <c r="B452" s="214" t="s">
        <v>174</v>
      </c>
      <c r="C452" s="220" t="s">
        <v>129</v>
      </c>
      <c r="D452" s="220"/>
      <c r="E452" s="216">
        <f>E453</f>
        <v>350</v>
      </c>
    </row>
    <row r="453" spans="1:5" s="239" customFormat="1" ht="15">
      <c r="A453" s="221" t="s">
        <v>926</v>
      </c>
      <c r="B453" s="214" t="s">
        <v>174</v>
      </c>
      <c r="C453" s="220" t="s">
        <v>129</v>
      </c>
      <c r="D453" s="220">
        <v>610</v>
      </c>
      <c r="E453" s="216">
        <v>350</v>
      </c>
    </row>
    <row r="454" spans="1:5" ht="93">
      <c r="A454" s="225" t="s">
        <v>642</v>
      </c>
      <c r="B454" s="214" t="s">
        <v>174</v>
      </c>
      <c r="C454" s="220" t="s">
        <v>130</v>
      </c>
      <c r="D454" s="220"/>
      <c r="E454" s="216">
        <f>E455</f>
        <v>650</v>
      </c>
    </row>
    <row r="455" spans="1:5" ht="15">
      <c r="A455" s="221" t="s">
        <v>926</v>
      </c>
      <c r="B455" s="214" t="s">
        <v>174</v>
      </c>
      <c r="C455" s="220" t="s">
        <v>130</v>
      </c>
      <c r="D455" s="220">
        <v>610</v>
      </c>
      <c r="E455" s="216">
        <v>650</v>
      </c>
    </row>
    <row r="456" spans="1:5" ht="93">
      <c r="A456" s="212" t="s">
        <v>643</v>
      </c>
      <c r="B456" s="203" t="s">
        <v>174</v>
      </c>
      <c r="C456" s="204" t="s">
        <v>28</v>
      </c>
      <c r="D456" s="204"/>
      <c r="E456" s="208">
        <f>E457</f>
        <v>470</v>
      </c>
    </row>
    <row r="457" spans="1:5" s="219" customFormat="1" ht="108.75">
      <c r="A457" s="213" t="s">
        <v>877</v>
      </c>
      <c r="B457" s="214" t="s">
        <v>174</v>
      </c>
      <c r="C457" s="215" t="s">
        <v>131</v>
      </c>
      <c r="D457" s="220"/>
      <c r="E457" s="216">
        <f>E458+E459</f>
        <v>470</v>
      </c>
    </row>
    <row r="458" spans="1:5" ht="15">
      <c r="A458" s="221" t="s">
        <v>926</v>
      </c>
      <c r="B458" s="214" t="s">
        <v>174</v>
      </c>
      <c r="C458" s="215" t="s">
        <v>131</v>
      </c>
      <c r="D458" s="220">
        <v>610</v>
      </c>
      <c r="E458" s="216">
        <v>400</v>
      </c>
    </row>
    <row r="459" spans="1:5" ht="30.75">
      <c r="A459" s="231" t="s">
        <v>923</v>
      </c>
      <c r="B459" s="214" t="s">
        <v>174</v>
      </c>
      <c r="C459" s="215" t="s">
        <v>131</v>
      </c>
      <c r="D459" s="220">
        <v>240</v>
      </c>
      <c r="E459" s="216">
        <v>70</v>
      </c>
    </row>
    <row r="460" spans="1:5" ht="46.5">
      <c r="A460" s="207" t="s">
        <v>0</v>
      </c>
      <c r="B460" s="203" t="s">
        <v>174</v>
      </c>
      <c r="C460" s="211" t="s">
        <v>10</v>
      </c>
      <c r="D460" s="204"/>
      <c r="E460" s="208">
        <f>E461</f>
        <v>800</v>
      </c>
    </row>
    <row r="461" spans="1:5" ht="93">
      <c r="A461" s="212" t="s">
        <v>500</v>
      </c>
      <c r="B461" s="203" t="s">
        <v>174</v>
      </c>
      <c r="C461" s="211" t="s">
        <v>40</v>
      </c>
      <c r="D461" s="204"/>
      <c r="E461" s="208">
        <f>E463</f>
        <v>800</v>
      </c>
    </row>
    <row r="462" spans="1:5" ht="124.5">
      <c r="A462" s="223" t="s">
        <v>965</v>
      </c>
      <c r="B462" s="214" t="s">
        <v>1145</v>
      </c>
      <c r="C462" s="215" t="s">
        <v>964</v>
      </c>
      <c r="D462" s="220"/>
      <c r="E462" s="216">
        <f>E463</f>
        <v>800</v>
      </c>
    </row>
    <row r="463" spans="1:5" ht="15">
      <c r="A463" s="231" t="s">
        <v>926</v>
      </c>
      <c r="B463" s="214" t="s">
        <v>174</v>
      </c>
      <c r="C463" s="215" t="s">
        <v>964</v>
      </c>
      <c r="D463" s="220" t="s">
        <v>917</v>
      </c>
      <c r="E463" s="216">
        <v>800</v>
      </c>
    </row>
    <row r="464" spans="1:5" ht="46.5">
      <c r="A464" s="207" t="s">
        <v>427</v>
      </c>
      <c r="B464" s="203" t="s">
        <v>174</v>
      </c>
      <c r="C464" s="204" t="s">
        <v>13</v>
      </c>
      <c r="D464" s="204"/>
      <c r="E464" s="208">
        <f>E465</f>
        <v>214</v>
      </c>
    </row>
    <row r="465" spans="1:5" ht="78">
      <c r="A465" s="212" t="s">
        <v>670</v>
      </c>
      <c r="B465" s="203" t="s">
        <v>174</v>
      </c>
      <c r="C465" s="204" t="s">
        <v>210</v>
      </c>
      <c r="D465" s="204"/>
      <c r="E465" s="208">
        <f>E466+E468+E470+E472</f>
        <v>214</v>
      </c>
    </row>
    <row r="466" spans="1:5" ht="108.75">
      <c r="A466" s="223" t="s">
        <v>671</v>
      </c>
      <c r="B466" s="214" t="s">
        <v>174</v>
      </c>
      <c r="C466" s="220" t="s">
        <v>211</v>
      </c>
      <c r="D466" s="220"/>
      <c r="E466" s="216">
        <f>E467</f>
        <v>85</v>
      </c>
    </row>
    <row r="467" spans="1:5" ht="15">
      <c r="A467" s="221" t="s">
        <v>926</v>
      </c>
      <c r="B467" s="214" t="s">
        <v>174</v>
      </c>
      <c r="C467" s="220" t="s">
        <v>211</v>
      </c>
      <c r="D467" s="220">
        <v>610</v>
      </c>
      <c r="E467" s="216">
        <v>85</v>
      </c>
    </row>
    <row r="468" spans="1:5" ht="108.75">
      <c r="A468" s="223" t="s">
        <v>672</v>
      </c>
      <c r="B468" s="214" t="s">
        <v>174</v>
      </c>
      <c r="C468" s="220" t="s">
        <v>212</v>
      </c>
      <c r="D468" s="220"/>
      <c r="E468" s="216">
        <f>E469</f>
        <v>14</v>
      </c>
    </row>
    <row r="469" spans="1:5" ht="15">
      <c r="A469" s="221" t="s">
        <v>926</v>
      </c>
      <c r="B469" s="214" t="s">
        <v>174</v>
      </c>
      <c r="C469" s="220" t="s">
        <v>212</v>
      </c>
      <c r="D469" s="220">
        <v>610</v>
      </c>
      <c r="E469" s="216">
        <v>14</v>
      </c>
    </row>
    <row r="470" spans="1:5" ht="93">
      <c r="A470" s="223" t="s">
        <v>878</v>
      </c>
      <c r="B470" s="214" t="s">
        <v>174</v>
      </c>
      <c r="C470" s="220" t="s">
        <v>213</v>
      </c>
      <c r="D470" s="220"/>
      <c r="E470" s="216">
        <f>E471</f>
        <v>110</v>
      </c>
    </row>
    <row r="471" spans="1:5" ht="15">
      <c r="A471" s="221" t="s">
        <v>926</v>
      </c>
      <c r="B471" s="214" t="s">
        <v>174</v>
      </c>
      <c r="C471" s="220" t="s">
        <v>213</v>
      </c>
      <c r="D471" s="220">
        <v>610</v>
      </c>
      <c r="E471" s="216">
        <v>110</v>
      </c>
    </row>
    <row r="472" spans="1:5" ht="78">
      <c r="A472" s="221" t="s">
        <v>673</v>
      </c>
      <c r="B472" s="214" t="s">
        <v>174</v>
      </c>
      <c r="C472" s="220" t="s">
        <v>214</v>
      </c>
      <c r="D472" s="220"/>
      <c r="E472" s="216">
        <f>E473</f>
        <v>5</v>
      </c>
    </row>
    <row r="473" spans="1:5" ht="15">
      <c r="A473" s="221" t="s">
        <v>926</v>
      </c>
      <c r="B473" s="214" t="s">
        <v>174</v>
      </c>
      <c r="C473" s="220" t="s">
        <v>214</v>
      </c>
      <c r="D473" s="220">
        <v>610</v>
      </c>
      <c r="E473" s="216">
        <v>5</v>
      </c>
    </row>
    <row r="474" spans="1:5" ht="30.75">
      <c r="A474" s="207" t="s">
        <v>164</v>
      </c>
      <c r="B474" s="203" t="s">
        <v>174</v>
      </c>
      <c r="C474" s="211" t="s">
        <v>163</v>
      </c>
      <c r="D474" s="211"/>
      <c r="E474" s="208">
        <f>E475</f>
        <v>4876</v>
      </c>
    </row>
    <row r="475" spans="1:5" ht="15">
      <c r="A475" s="212" t="s">
        <v>159</v>
      </c>
      <c r="B475" s="203" t="s">
        <v>174</v>
      </c>
      <c r="C475" s="204" t="s">
        <v>158</v>
      </c>
      <c r="D475" s="204"/>
      <c r="E475" s="208">
        <f>E476+E478</f>
        <v>4876</v>
      </c>
    </row>
    <row r="476" spans="1:5" ht="46.5">
      <c r="A476" s="213" t="s">
        <v>88</v>
      </c>
      <c r="B476" s="214" t="s">
        <v>174</v>
      </c>
      <c r="C476" s="215" t="s">
        <v>152</v>
      </c>
      <c r="D476" s="215"/>
      <c r="E476" s="216">
        <f>E477</f>
        <v>4609</v>
      </c>
    </row>
    <row r="477" spans="1:5" ht="30.75">
      <c r="A477" s="218" t="s">
        <v>913</v>
      </c>
      <c r="B477" s="214" t="s">
        <v>174</v>
      </c>
      <c r="C477" s="215" t="s">
        <v>152</v>
      </c>
      <c r="D477" s="215">
        <v>120</v>
      </c>
      <c r="E477" s="216">
        <v>4609</v>
      </c>
    </row>
    <row r="478" spans="1:5" ht="46.5">
      <c r="A478" s="218" t="s">
        <v>89</v>
      </c>
      <c r="B478" s="214" t="s">
        <v>174</v>
      </c>
      <c r="C478" s="215" t="s">
        <v>150</v>
      </c>
      <c r="D478" s="215"/>
      <c r="E478" s="216">
        <f>E479+E480+E481</f>
        <v>267</v>
      </c>
    </row>
    <row r="479" spans="1:5" ht="30.75">
      <c r="A479" s="218" t="s">
        <v>913</v>
      </c>
      <c r="B479" s="214" t="s">
        <v>174</v>
      </c>
      <c r="C479" s="215" t="s">
        <v>150</v>
      </c>
      <c r="D479" s="215">
        <v>120</v>
      </c>
      <c r="E479" s="216">
        <v>45</v>
      </c>
    </row>
    <row r="480" spans="1:5" ht="30.75">
      <c r="A480" s="218" t="s">
        <v>923</v>
      </c>
      <c r="B480" s="214" t="s">
        <v>174</v>
      </c>
      <c r="C480" s="215" t="s">
        <v>150</v>
      </c>
      <c r="D480" s="215">
        <v>240</v>
      </c>
      <c r="E480" s="216">
        <v>208.6</v>
      </c>
    </row>
    <row r="481" spans="1:5" ht="15">
      <c r="A481" s="218" t="s">
        <v>927</v>
      </c>
      <c r="B481" s="214" t="s">
        <v>174</v>
      </c>
      <c r="C481" s="215" t="s">
        <v>150</v>
      </c>
      <c r="D481" s="215">
        <v>850</v>
      </c>
      <c r="E481" s="216">
        <v>13.4</v>
      </c>
    </row>
    <row r="482" spans="1:5" ht="15">
      <c r="A482" s="207" t="s">
        <v>401</v>
      </c>
      <c r="B482" s="203" t="s">
        <v>174</v>
      </c>
      <c r="C482" s="211" t="s">
        <v>4</v>
      </c>
      <c r="D482" s="211"/>
      <c r="E482" s="208">
        <f>E483</f>
        <v>12155</v>
      </c>
    </row>
    <row r="483" spans="1:5" ht="15">
      <c r="A483" s="212" t="s">
        <v>242</v>
      </c>
      <c r="B483" s="203" t="s">
        <v>174</v>
      </c>
      <c r="C483" s="204" t="s">
        <v>237</v>
      </c>
      <c r="D483" s="204"/>
      <c r="E483" s="208">
        <f>E484</f>
        <v>12155</v>
      </c>
    </row>
    <row r="484" spans="1:5" ht="46.5">
      <c r="A484" s="244" t="s">
        <v>405</v>
      </c>
      <c r="B484" s="214" t="s">
        <v>174</v>
      </c>
      <c r="C484" s="215" t="s">
        <v>238</v>
      </c>
      <c r="D484" s="215"/>
      <c r="E484" s="216">
        <f>E485+E486+E487</f>
        <v>12155</v>
      </c>
    </row>
    <row r="485" spans="1:5" ht="15">
      <c r="A485" s="213" t="s">
        <v>922</v>
      </c>
      <c r="B485" s="214" t="s">
        <v>174</v>
      </c>
      <c r="C485" s="215" t="s">
        <v>238</v>
      </c>
      <c r="D485" s="215">
        <v>110</v>
      </c>
      <c r="E485" s="216">
        <f>13576+12-1600</f>
        <v>11988</v>
      </c>
    </row>
    <row r="486" spans="1:5" ht="30.75">
      <c r="A486" s="213" t="s">
        <v>923</v>
      </c>
      <c r="B486" s="214" t="s">
        <v>174</v>
      </c>
      <c r="C486" s="215" t="s">
        <v>238</v>
      </c>
      <c r="D486" s="215">
        <v>240</v>
      </c>
      <c r="E486" s="216">
        <v>165</v>
      </c>
    </row>
    <row r="487" spans="1:5" ht="15">
      <c r="A487" s="213" t="s">
        <v>927</v>
      </c>
      <c r="B487" s="214" t="s">
        <v>174</v>
      </c>
      <c r="C487" s="215" t="s">
        <v>238</v>
      </c>
      <c r="D487" s="215">
        <v>850</v>
      </c>
      <c r="E487" s="216">
        <v>2</v>
      </c>
    </row>
    <row r="488" spans="1:5" ht="15">
      <c r="A488" s="207" t="s">
        <v>282</v>
      </c>
      <c r="B488" s="203" t="s">
        <v>277</v>
      </c>
      <c r="C488" s="204"/>
      <c r="D488" s="204"/>
      <c r="E488" s="208">
        <f>E489</f>
        <v>11174.2</v>
      </c>
    </row>
    <row r="489" spans="1:5" s="239" customFormat="1" ht="15">
      <c r="A489" s="207" t="s">
        <v>58</v>
      </c>
      <c r="B489" s="203" t="s">
        <v>57</v>
      </c>
      <c r="C489" s="204"/>
      <c r="D489" s="204"/>
      <c r="E489" s="208">
        <f>E490+E517+E521</f>
        <v>11174.2</v>
      </c>
    </row>
    <row r="490" spans="1:5" s="239" customFormat="1" ht="46.5">
      <c r="A490" s="207" t="s">
        <v>414</v>
      </c>
      <c r="B490" s="203" t="s">
        <v>57</v>
      </c>
      <c r="C490" s="204" t="s">
        <v>6</v>
      </c>
      <c r="D490" s="204"/>
      <c r="E490" s="208">
        <f>E491+E498+E508</f>
        <v>5554.4</v>
      </c>
    </row>
    <row r="491" spans="1:5" s="239" customFormat="1" ht="78">
      <c r="A491" s="212" t="s">
        <v>674</v>
      </c>
      <c r="B491" s="203" t="s">
        <v>57</v>
      </c>
      <c r="C491" s="204" t="s">
        <v>19</v>
      </c>
      <c r="D491" s="204"/>
      <c r="E491" s="208">
        <f>E492+E496</f>
        <v>3297.7</v>
      </c>
    </row>
    <row r="492" spans="1:5" ht="93">
      <c r="A492" s="223" t="s">
        <v>416</v>
      </c>
      <c r="B492" s="214" t="s">
        <v>57</v>
      </c>
      <c r="C492" s="220" t="s">
        <v>81</v>
      </c>
      <c r="D492" s="220"/>
      <c r="E492" s="216">
        <f>E493+E494+E495</f>
        <v>3176</v>
      </c>
    </row>
    <row r="493" spans="1:5" ht="15">
      <c r="A493" s="213" t="s">
        <v>922</v>
      </c>
      <c r="B493" s="214" t="s">
        <v>57</v>
      </c>
      <c r="C493" s="220" t="s">
        <v>81</v>
      </c>
      <c r="D493" s="220">
        <v>110</v>
      </c>
      <c r="E493" s="216">
        <v>2716.7</v>
      </c>
    </row>
    <row r="494" spans="1:5" ht="30.75">
      <c r="A494" s="223" t="s">
        <v>923</v>
      </c>
      <c r="B494" s="214" t="s">
        <v>57</v>
      </c>
      <c r="C494" s="220" t="s">
        <v>81</v>
      </c>
      <c r="D494" s="220">
        <v>240</v>
      </c>
      <c r="E494" s="216">
        <v>458</v>
      </c>
    </row>
    <row r="495" spans="1:5" s="197" customFormat="1" ht="15">
      <c r="A495" s="218" t="s">
        <v>927</v>
      </c>
      <c r="B495" s="214" t="s">
        <v>57</v>
      </c>
      <c r="C495" s="220" t="s">
        <v>81</v>
      </c>
      <c r="D495" s="220">
        <v>850</v>
      </c>
      <c r="E495" s="216">
        <v>1.3</v>
      </c>
    </row>
    <row r="496" spans="1:5" s="197" customFormat="1" ht="93">
      <c r="A496" s="218" t="s">
        <v>1141</v>
      </c>
      <c r="B496" s="214" t="s">
        <v>57</v>
      </c>
      <c r="C496" s="220" t="s">
        <v>1128</v>
      </c>
      <c r="D496" s="220"/>
      <c r="E496" s="216">
        <f>E497</f>
        <v>121.7</v>
      </c>
    </row>
    <row r="497" spans="1:5" s="197" customFormat="1" ht="15">
      <c r="A497" s="218" t="s">
        <v>922</v>
      </c>
      <c r="B497" s="214" t="s">
        <v>57</v>
      </c>
      <c r="C497" s="220" t="s">
        <v>1128</v>
      </c>
      <c r="D497" s="220" t="s">
        <v>5</v>
      </c>
      <c r="E497" s="216">
        <v>121.7</v>
      </c>
    </row>
    <row r="498" spans="1:5" s="219" customFormat="1" ht="78">
      <c r="A498" s="212" t="s">
        <v>608</v>
      </c>
      <c r="B498" s="203" t="s">
        <v>57</v>
      </c>
      <c r="C498" s="204" t="s">
        <v>20</v>
      </c>
      <c r="D498" s="204"/>
      <c r="E498" s="208">
        <f>E499+E502+E504+E506</f>
        <v>1935</v>
      </c>
    </row>
    <row r="499" spans="1:5" s="219" customFormat="1" ht="93">
      <c r="A499" s="223" t="s">
        <v>611</v>
      </c>
      <c r="B499" s="214" t="s">
        <v>57</v>
      </c>
      <c r="C499" s="220" t="s">
        <v>83</v>
      </c>
      <c r="D499" s="220"/>
      <c r="E499" s="216">
        <f>E500+E501</f>
        <v>320</v>
      </c>
    </row>
    <row r="500" spans="1:5" s="219" customFormat="1" ht="30.75">
      <c r="A500" s="223" t="s">
        <v>923</v>
      </c>
      <c r="B500" s="214" t="s">
        <v>57</v>
      </c>
      <c r="C500" s="220" t="s">
        <v>83</v>
      </c>
      <c r="D500" s="220">
        <v>240</v>
      </c>
      <c r="E500" s="216">
        <v>130</v>
      </c>
    </row>
    <row r="501" spans="1:5" s="209" customFormat="1" ht="15">
      <c r="A501" s="223" t="s">
        <v>926</v>
      </c>
      <c r="B501" s="214" t="s">
        <v>57</v>
      </c>
      <c r="C501" s="220" t="s">
        <v>83</v>
      </c>
      <c r="D501" s="220">
        <v>610</v>
      </c>
      <c r="E501" s="216">
        <v>190</v>
      </c>
    </row>
    <row r="502" spans="1:5" s="209" customFormat="1" ht="108.75">
      <c r="A502" s="223" t="s">
        <v>612</v>
      </c>
      <c r="B502" s="214" t="s">
        <v>57</v>
      </c>
      <c r="C502" s="220" t="s">
        <v>258</v>
      </c>
      <c r="D502" s="220"/>
      <c r="E502" s="216">
        <f>E503</f>
        <v>60</v>
      </c>
    </row>
    <row r="503" spans="1:5" s="209" customFormat="1" ht="15">
      <c r="A503" s="223" t="s">
        <v>926</v>
      </c>
      <c r="B503" s="214" t="s">
        <v>57</v>
      </c>
      <c r="C503" s="220" t="s">
        <v>258</v>
      </c>
      <c r="D503" s="220">
        <v>610</v>
      </c>
      <c r="E503" s="216">
        <v>60</v>
      </c>
    </row>
    <row r="504" spans="1:5" s="209" customFormat="1" ht="93">
      <c r="A504" s="223" t="s">
        <v>718</v>
      </c>
      <c r="B504" s="214" t="s">
        <v>57</v>
      </c>
      <c r="C504" s="220" t="s">
        <v>720</v>
      </c>
      <c r="D504" s="220"/>
      <c r="E504" s="216">
        <f>E505</f>
        <v>1500</v>
      </c>
    </row>
    <row r="505" spans="1:5" s="209" customFormat="1" ht="30.75">
      <c r="A505" s="223" t="s">
        <v>923</v>
      </c>
      <c r="B505" s="214" t="s">
        <v>57</v>
      </c>
      <c r="C505" s="220" t="s">
        <v>720</v>
      </c>
      <c r="D505" s="220">
        <v>240</v>
      </c>
      <c r="E505" s="216">
        <v>1500</v>
      </c>
    </row>
    <row r="506" spans="1:5" s="209" customFormat="1" ht="93">
      <c r="A506" s="223" t="s">
        <v>719</v>
      </c>
      <c r="B506" s="214" t="s">
        <v>57</v>
      </c>
      <c r="C506" s="220" t="s">
        <v>721</v>
      </c>
      <c r="D506" s="220"/>
      <c r="E506" s="216">
        <f>E507</f>
        <v>55</v>
      </c>
    </row>
    <row r="507" spans="1:5" s="209" customFormat="1" ht="30.75">
      <c r="A507" s="223" t="s">
        <v>923</v>
      </c>
      <c r="B507" s="214" t="s">
        <v>57</v>
      </c>
      <c r="C507" s="220" t="s">
        <v>721</v>
      </c>
      <c r="D507" s="220">
        <v>240</v>
      </c>
      <c r="E507" s="216">
        <v>55</v>
      </c>
    </row>
    <row r="508" spans="1:5" s="197" customFormat="1" ht="93">
      <c r="A508" s="212" t="s">
        <v>609</v>
      </c>
      <c r="B508" s="203" t="s">
        <v>57</v>
      </c>
      <c r="C508" s="204" t="s">
        <v>21</v>
      </c>
      <c r="D508" s="204"/>
      <c r="E508" s="208">
        <f>E509+E511+E514+E516</f>
        <v>321.7</v>
      </c>
    </row>
    <row r="509" spans="1:5" s="197" customFormat="1" ht="108.75">
      <c r="A509" s="223" t="s">
        <v>613</v>
      </c>
      <c r="B509" s="214" t="s">
        <v>57</v>
      </c>
      <c r="C509" s="220" t="s">
        <v>117</v>
      </c>
      <c r="D509" s="220"/>
      <c r="E509" s="216">
        <f>E510</f>
        <v>40</v>
      </c>
    </row>
    <row r="510" spans="1:5" s="197" customFormat="1" ht="30.75">
      <c r="A510" s="223" t="s">
        <v>923</v>
      </c>
      <c r="B510" s="214" t="s">
        <v>57</v>
      </c>
      <c r="C510" s="220" t="s">
        <v>117</v>
      </c>
      <c r="D510" s="220">
        <v>240</v>
      </c>
      <c r="E510" s="216">
        <v>40</v>
      </c>
    </row>
    <row r="511" spans="1:5" s="197" customFormat="1" ht="93">
      <c r="A511" s="223" t="s">
        <v>614</v>
      </c>
      <c r="B511" s="214" t="s">
        <v>57</v>
      </c>
      <c r="C511" s="220" t="s">
        <v>118</v>
      </c>
      <c r="D511" s="220"/>
      <c r="E511" s="216">
        <f>E512</f>
        <v>10</v>
      </c>
    </row>
    <row r="512" spans="1:5" s="197" customFormat="1" ht="30.75">
      <c r="A512" s="223" t="s">
        <v>923</v>
      </c>
      <c r="B512" s="214" t="s">
        <v>57</v>
      </c>
      <c r="C512" s="220" t="s">
        <v>118</v>
      </c>
      <c r="D512" s="220">
        <v>240</v>
      </c>
      <c r="E512" s="216">
        <v>10</v>
      </c>
    </row>
    <row r="513" spans="1:5" s="197" customFormat="1" ht="124.5">
      <c r="A513" s="223" t="s">
        <v>1142</v>
      </c>
      <c r="B513" s="214" t="s">
        <v>57</v>
      </c>
      <c r="C513" s="220" t="s">
        <v>1129</v>
      </c>
      <c r="D513" s="220"/>
      <c r="E513" s="216">
        <f>E514</f>
        <v>29.3</v>
      </c>
    </row>
    <row r="514" spans="1:5" s="197" customFormat="1" ht="30.75">
      <c r="A514" s="223" t="s">
        <v>923</v>
      </c>
      <c r="B514" s="214" t="s">
        <v>57</v>
      </c>
      <c r="C514" s="220" t="s">
        <v>1129</v>
      </c>
      <c r="D514" s="220" t="s">
        <v>914</v>
      </c>
      <c r="E514" s="216">
        <v>29.3</v>
      </c>
    </row>
    <row r="515" spans="1:5" s="197" customFormat="1" ht="108.75">
      <c r="A515" s="223" t="s">
        <v>1143</v>
      </c>
      <c r="B515" s="214" t="s">
        <v>57</v>
      </c>
      <c r="C515" s="220" t="s">
        <v>1130</v>
      </c>
      <c r="D515" s="220"/>
      <c r="E515" s="216">
        <f>E516</f>
        <v>242.4</v>
      </c>
    </row>
    <row r="516" spans="1:5" s="197" customFormat="1" ht="30.75">
      <c r="A516" s="223" t="s">
        <v>923</v>
      </c>
      <c r="B516" s="214" t="s">
        <v>57</v>
      </c>
      <c r="C516" s="220" t="s">
        <v>1130</v>
      </c>
      <c r="D516" s="220" t="s">
        <v>914</v>
      </c>
      <c r="E516" s="216">
        <v>242.4</v>
      </c>
    </row>
    <row r="517" spans="1:5" s="224" customFormat="1" ht="46.5">
      <c r="A517" s="207" t="s">
        <v>0</v>
      </c>
      <c r="B517" s="203" t="s">
        <v>57</v>
      </c>
      <c r="C517" s="211" t="s">
        <v>10</v>
      </c>
      <c r="D517" s="204"/>
      <c r="E517" s="208">
        <f>E518</f>
        <v>310</v>
      </c>
    </row>
    <row r="518" spans="1:5" s="224" customFormat="1" ht="93">
      <c r="A518" s="212" t="s">
        <v>500</v>
      </c>
      <c r="B518" s="203" t="s">
        <v>57</v>
      </c>
      <c r="C518" s="211" t="s">
        <v>40</v>
      </c>
      <c r="D518" s="204"/>
      <c r="E518" s="208">
        <f>E519</f>
        <v>310</v>
      </c>
    </row>
    <row r="519" spans="1:5" s="224" customFormat="1" ht="140.25">
      <c r="A519" s="225" t="s">
        <v>899</v>
      </c>
      <c r="B519" s="214" t="s">
        <v>57</v>
      </c>
      <c r="C519" s="232" t="s">
        <v>815</v>
      </c>
      <c r="D519" s="232"/>
      <c r="E519" s="216">
        <f>E520</f>
        <v>310</v>
      </c>
    </row>
    <row r="520" spans="1:5" s="224" customFormat="1" ht="15">
      <c r="A520" s="124" t="s">
        <v>75</v>
      </c>
      <c r="B520" s="214" t="s">
        <v>57</v>
      </c>
      <c r="C520" s="232" t="s">
        <v>815</v>
      </c>
      <c r="D520" s="232" t="s">
        <v>185</v>
      </c>
      <c r="E520" s="216">
        <v>310</v>
      </c>
    </row>
    <row r="521" spans="1:5" s="224" customFormat="1" ht="15">
      <c r="A521" s="207" t="s">
        <v>401</v>
      </c>
      <c r="B521" s="203" t="s">
        <v>57</v>
      </c>
      <c r="C521" s="267" t="s">
        <v>4</v>
      </c>
      <c r="D521" s="267"/>
      <c r="E521" s="208">
        <f>E522</f>
        <v>5309.8</v>
      </c>
    </row>
    <row r="522" spans="1:5" s="224" customFormat="1" ht="15">
      <c r="A522" s="212" t="s">
        <v>242</v>
      </c>
      <c r="B522" s="203" t="s">
        <v>57</v>
      </c>
      <c r="C522" s="267" t="s">
        <v>237</v>
      </c>
      <c r="D522" s="267"/>
      <c r="E522" s="208">
        <f>E523+E525</f>
        <v>5309.8</v>
      </c>
    </row>
    <row r="523" spans="1:5" s="224" customFormat="1" ht="62.25">
      <c r="A523" s="124" t="s">
        <v>1037</v>
      </c>
      <c r="B523" s="214" t="s">
        <v>57</v>
      </c>
      <c r="C523" s="232" t="s">
        <v>1036</v>
      </c>
      <c r="D523" s="232"/>
      <c r="E523" s="216">
        <f>E524</f>
        <v>5078</v>
      </c>
    </row>
    <row r="524" spans="1:5" s="224" customFormat="1" ht="15">
      <c r="A524" s="124" t="s">
        <v>75</v>
      </c>
      <c r="B524" s="214" t="s">
        <v>57</v>
      </c>
      <c r="C524" s="232" t="s">
        <v>1036</v>
      </c>
      <c r="D524" s="232" t="s">
        <v>185</v>
      </c>
      <c r="E524" s="216">
        <f>3478+1600</f>
        <v>5078</v>
      </c>
    </row>
    <row r="525" spans="1:5" s="224" customFormat="1" ht="46.5">
      <c r="A525" s="124" t="s">
        <v>1136</v>
      </c>
      <c r="B525" s="214" t="s">
        <v>57</v>
      </c>
      <c r="C525" s="232" t="s">
        <v>1123</v>
      </c>
      <c r="D525" s="232"/>
      <c r="E525" s="216">
        <f>E526</f>
        <v>231.8</v>
      </c>
    </row>
    <row r="526" spans="1:5" s="224" customFormat="1" ht="15">
      <c r="A526" s="124" t="s">
        <v>75</v>
      </c>
      <c r="B526" s="214" t="s">
        <v>57</v>
      </c>
      <c r="C526" s="232" t="s">
        <v>1123</v>
      </c>
      <c r="D526" s="232" t="s">
        <v>185</v>
      </c>
      <c r="E526" s="216">
        <v>231.8</v>
      </c>
    </row>
    <row r="527" spans="1:5" s="197" customFormat="1" ht="15">
      <c r="A527" s="207" t="s">
        <v>268</v>
      </c>
      <c r="B527" s="203" t="s">
        <v>269</v>
      </c>
      <c r="C527" s="204"/>
      <c r="D527" s="204"/>
      <c r="E527" s="208">
        <f>E528+E533+E554+E665+E689</f>
        <v>764474.9000000001</v>
      </c>
    </row>
    <row r="528" spans="1:5" s="197" customFormat="1" ht="15">
      <c r="A528" s="207" t="s">
        <v>137</v>
      </c>
      <c r="B528" s="203" t="s">
        <v>245</v>
      </c>
      <c r="C528" s="204"/>
      <c r="D528" s="204"/>
      <c r="E528" s="208">
        <f>E529</f>
        <v>8192</v>
      </c>
    </row>
    <row r="529" spans="1:5" s="224" customFormat="1" ht="46.5">
      <c r="A529" s="207" t="s">
        <v>0</v>
      </c>
      <c r="B529" s="203" t="s">
        <v>245</v>
      </c>
      <c r="C529" s="204" t="s">
        <v>10</v>
      </c>
      <c r="D529" s="204"/>
      <c r="E529" s="208">
        <f>E530</f>
        <v>8192</v>
      </c>
    </row>
    <row r="530" spans="1:5" s="224" customFormat="1" ht="78">
      <c r="A530" s="212" t="s">
        <v>34</v>
      </c>
      <c r="B530" s="203" t="s">
        <v>245</v>
      </c>
      <c r="C530" s="204" t="s">
        <v>35</v>
      </c>
      <c r="D530" s="204"/>
      <c r="E530" s="208">
        <f>E531</f>
        <v>8192</v>
      </c>
    </row>
    <row r="531" spans="1:5" s="209" customFormat="1" ht="93">
      <c r="A531" s="225" t="s">
        <v>484</v>
      </c>
      <c r="B531" s="214" t="s">
        <v>245</v>
      </c>
      <c r="C531" s="220" t="s">
        <v>138</v>
      </c>
      <c r="D531" s="220"/>
      <c r="E531" s="216">
        <f>E532</f>
        <v>8192</v>
      </c>
    </row>
    <row r="532" spans="1:5" s="209" customFormat="1" ht="30.75">
      <c r="A532" s="225" t="s">
        <v>930</v>
      </c>
      <c r="B532" s="214" t="s">
        <v>245</v>
      </c>
      <c r="C532" s="220" t="s">
        <v>138</v>
      </c>
      <c r="D532" s="220">
        <v>320</v>
      </c>
      <c r="E532" s="216">
        <v>8192</v>
      </c>
    </row>
    <row r="533" spans="1:5" s="197" customFormat="1" ht="15">
      <c r="A533" s="207" t="s">
        <v>115</v>
      </c>
      <c r="B533" s="203" t="s">
        <v>114</v>
      </c>
      <c r="C533" s="204"/>
      <c r="D533" s="204"/>
      <c r="E533" s="208">
        <f>E534</f>
        <v>97250</v>
      </c>
    </row>
    <row r="534" spans="1:5" s="197" customFormat="1" ht="46.5">
      <c r="A534" s="207" t="s">
        <v>0</v>
      </c>
      <c r="B534" s="203" t="s">
        <v>114</v>
      </c>
      <c r="C534" s="204" t="s">
        <v>10</v>
      </c>
      <c r="D534" s="204"/>
      <c r="E534" s="208">
        <f>E535+E543+E546+E549</f>
        <v>97250</v>
      </c>
    </row>
    <row r="535" spans="1:5" s="209" customFormat="1" ht="93">
      <c r="A535" s="212" t="s">
        <v>485</v>
      </c>
      <c r="B535" s="203" t="s">
        <v>114</v>
      </c>
      <c r="C535" s="204" t="s">
        <v>36</v>
      </c>
      <c r="D535" s="204"/>
      <c r="E535" s="208">
        <f>E538+E536</f>
        <v>96859.7</v>
      </c>
    </row>
    <row r="536" spans="1:5" s="209" customFormat="1" ht="108.75">
      <c r="A536" s="262" t="s">
        <v>979</v>
      </c>
      <c r="B536" s="214" t="s">
        <v>114</v>
      </c>
      <c r="C536" s="232" t="s">
        <v>980</v>
      </c>
      <c r="D536" s="232"/>
      <c r="E536" s="256">
        <f>E537</f>
        <v>288.7</v>
      </c>
    </row>
    <row r="537" spans="1:5" s="209" customFormat="1" ht="15">
      <c r="A537" s="213" t="s">
        <v>926</v>
      </c>
      <c r="B537" s="214" t="s">
        <v>114</v>
      </c>
      <c r="C537" s="232" t="s">
        <v>980</v>
      </c>
      <c r="D537" s="232" t="s">
        <v>917</v>
      </c>
      <c r="E537" s="256">
        <v>288.7</v>
      </c>
    </row>
    <row r="538" spans="1:5" s="219" customFormat="1" ht="93">
      <c r="A538" s="213" t="s">
        <v>486</v>
      </c>
      <c r="B538" s="214" t="s">
        <v>114</v>
      </c>
      <c r="C538" s="220" t="s">
        <v>116</v>
      </c>
      <c r="D538" s="220"/>
      <c r="E538" s="216">
        <f>E539+E540+E541+E542</f>
        <v>96571</v>
      </c>
    </row>
    <row r="539" spans="1:5" s="219" customFormat="1" ht="15">
      <c r="A539" s="213" t="s">
        <v>922</v>
      </c>
      <c r="B539" s="214" t="s">
        <v>114</v>
      </c>
      <c r="C539" s="220" t="s">
        <v>116</v>
      </c>
      <c r="D539" s="220">
        <v>110</v>
      </c>
      <c r="E539" s="216">
        <v>21608.2</v>
      </c>
    </row>
    <row r="540" spans="1:5" s="219" customFormat="1" ht="30.75">
      <c r="A540" s="213" t="s">
        <v>923</v>
      </c>
      <c r="B540" s="214" t="s">
        <v>114</v>
      </c>
      <c r="C540" s="220" t="s">
        <v>116</v>
      </c>
      <c r="D540" s="220">
        <v>240</v>
      </c>
      <c r="E540" s="216">
        <v>6832.7</v>
      </c>
    </row>
    <row r="541" spans="1:5" s="219" customFormat="1" ht="15">
      <c r="A541" s="213" t="s">
        <v>926</v>
      </c>
      <c r="B541" s="214" t="s">
        <v>114</v>
      </c>
      <c r="C541" s="220" t="s">
        <v>116</v>
      </c>
      <c r="D541" s="220">
        <v>610</v>
      </c>
      <c r="E541" s="216">
        <v>68050.1</v>
      </c>
    </row>
    <row r="542" spans="1:5" s="219" customFormat="1" ht="15">
      <c r="A542" s="218" t="s">
        <v>927</v>
      </c>
      <c r="B542" s="214" t="s">
        <v>114</v>
      </c>
      <c r="C542" s="220" t="s">
        <v>116</v>
      </c>
      <c r="D542" s="220">
        <v>850</v>
      </c>
      <c r="E542" s="216">
        <v>80</v>
      </c>
    </row>
    <row r="543" spans="1:5" s="219" customFormat="1" ht="78">
      <c r="A543" s="268" t="s">
        <v>487</v>
      </c>
      <c r="B543" s="203" t="s">
        <v>114</v>
      </c>
      <c r="C543" s="204" t="s">
        <v>37</v>
      </c>
      <c r="D543" s="204"/>
      <c r="E543" s="208">
        <f>E544</f>
        <v>10</v>
      </c>
    </row>
    <row r="544" spans="1:5" s="219" customFormat="1" ht="108.75">
      <c r="A544" s="225" t="s">
        <v>558</v>
      </c>
      <c r="B544" s="214" t="s">
        <v>114</v>
      </c>
      <c r="C544" s="220" t="s">
        <v>142</v>
      </c>
      <c r="D544" s="220"/>
      <c r="E544" s="216">
        <f>E545</f>
        <v>10</v>
      </c>
    </row>
    <row r="545" spans="1:5" s="219" customFormat="1" ht="15">
      <c r="A545" s="221" t="s">
        <v>926</v>
      </c>
      <c r="B545" s="214" t="s">
        <v>114</v>
      </c>
      <c r="C545" s="220" t="s">
        <v>142</v>
      </c>
      <c r="D545" s="220">
        <v>610</v>
      </c>
      <c r="E545" s="216">
        <v>10</v>
      </c>
    </row>
    <row r="546" spans="1:5" s="209" customFormat="1" ht="78">
      <c r="A546" s="212" t="s">
        <v>563</v>
      </c>
      <c r="B546" s="203" t="s">
        <v>114</v>
      </c>
      <c r="C546" s="204" t="s">
        <v>39</v>
      </c>
      <c r="D546" s="204"/>
      <c r="E546" s="208">
        <f>E547</f>
        <v>6</v>
      </c>
    </row>
    <row r="547" spans="1:5" s="219" customFormat="1" ht="93">
      <c r="A547" s="225" t="s">
        <v>564</v>
      </c>
      <c r="B547" s="214" t="s">
        <v>114</v>
      </c>
      <c r="C547" s="220" t="s">
        <v>143</v>
      </c>
      <c r="D547" s="220"/>
      <c r="E547" s="216">
        <f>E548</f>
        <v>6</v>
      </c>
    </row>
    <row r="548" spans="1:5" s="209" customFormat="1" ht="15">
      <c r="A548" s="221" t="s">
        <v>926</v>
      </c>
      <c r="B548" s="214" t="s">
        <v>114</v>
      </c>
      <c r="C548" s="220" t="s">
        <v>143</v>
      </c>
      <c r="D548" s="220">
        <v>610</v>
      </c>
      <c r="E548" s="216">
        <v>6</v>
      </c>
    </row>
    <row r="549" spans="1:5" s="219" customFormat="1" ht="93">
      <c r="A549" s="268" t="s">
        <v>500</v>
      </c>
      <c r="B549" s="203" t="s">
        <v>114</v>
      </c>
      <c r="C549" s="204" t="s">
        <v>40</v>
      </c>
      <c r="D549" s="204"/>
      <c r="E549" s="208">
        <f>E550+E552</f>
        <v>374.3</v>
      </c>
    </row>
    <row r="550" spans="1:5" s="219" customFormat="1" ht="124.5">
      <c r="A550" s="225" t="s">
        <v>569</v>
      </c>
      <c r="B550" s="214" t="s">
        <v>114</v>
      </c>
      <c r="C550" s="220" t="s">
        <v>285</v>
      </c>
      <c r="D550" s="220"/>
      <c r="E550" s="216">
        <f>E551</f>
        <v>124.8</v>
      </c>
    </row>
    <row r="551" spans="1:5" s="219" customFormat="1" ht="15">
      <c r="A551" s="221" t="s">
        <v>926</v>
      </c>
      <c r="B551" s="214" t="s">
        <v>114</v>
      </c>
      <c r="C551" s="220" t="s">
        <v>285</v>
      </c>
      <c r="D551" s="220">
        <v>610</v>
      </c>
      <c r="E551" s="216">
        <v>124.8</v>
      </c>
    </row>
    <row r="552" spans="1:5" s="219" customFormat="1" ht="108.75">
      <c r="A552" s="225" t="s">
        <v>1138</v>
      </c>
      <c r="B552" s="214" t="s">
        <v>114</v>
      </c>
      <c r="C552" s="220" t="s">
        <v>1125</v>
      </c>
      <c r="D552" s="220"/>
      <c r="E552" s="216">
        <f>E553</f>
        <v>249.5</v>
      </c>
    </row>
    <row r="553" spans="1:5" s="219" customFormat="1" ht="15">
      <c r="A553" s="221" t="s">
        <v>926</v>
      </c>
      <c r="B553" s="214" t="s">
        <v>114</v>
      </c>
      <c r="C553" s="220" t="s">
        <v>1125</v>
      </c>
      <c r="D553" s="220" t="s">
        <v>917</v>
      </c>
      <c r="E553" s="216">
        <v>249.5</v>
      </c>
    </row>
    <row r="554" spans="1:5" s="197" customFormat="1" ht="15">
      <c r="A554" s="207" t="s">
        <v>203</v>
      </c>
      <c r="B554" s="203" t="s">
        <v>202</v>
      </c>
      <c r="C554" s="204"/>
      <c r="D554" s="204"/>
      <c r="E554" s="208">
        <f>E555+E566+E570+E655</f>
        <v>452353.4000000001</v>
      </c>
    </row>
    <row r="555" spans="1:5" s="224" customFormat="1" ht="62.25">
      <c r="A555" s="207" t="s">
        <v>199</v>
      </c>
      <c r="B555" s="203" t="s">
        <v>202</v>
      </c>
      <c r="C555" s="204" t="s">
        <v>200</v>
      </c>
      <c r="D555" s="204"/>
      <c r="E555" s="208">
        <f>E556+E561</f>
        <v>14829.7</v>
      </c>
    </row>
    <row r="556" spans="1:5" s="224" customFormat="1" ht="108.75">
      <c r="A556" s="212" t="s">
        <v>675</v>
      </c>
      <c r="B556" s="203" t="s">
        <v>202</v>
      </c>
      <c r="C556" s="204" t="s">
        <v>399</v>
      </c>
      <c r="D556" s="204"/>
      <c r="E556" s="208">
        <f>E557+E559</f>
        <v>5903.1</v>
      </c>
    </row>
    <row r="557" spans="1:5" s="209" customFormat="1" ht="108.75">
      <c r="A557" s="124" t="s">
        <v>890</v>
      </c>
      <c r="B557" s="214" t="s">
        <v>202</v>
      </c>
      <c r="C557" s="220" t="s">
        <v>400</v>
      </c>
      <c r="D557" s="220"/>
      <c r="E557" s="216">
        <f>E558</f>
        <v>66</v>
      </c>
    </row>
    <row r="558" spans="1:5" s="237" customFormat="1" ht="30.75">
      <c r="A558" s="124" t="s">
        <v>930</v>
      </c>
      <c r="B558" s="214" t="s">
        <v>202</v>
      </c>
      <c r="C558" s="220" t="s">
        <v>400</v>
      </c>
      <c r="D558" s="220" t="s">
        <v>912</v>
      </c>
      <c r="E558" s="216">
        <f>1250-1184</f>
        <v>66</v>
      </c>
    </row>
    <row r="559" spans="1:5" s="237" customFormat="1" ht="156">
      <c r="A559" s="124" t="s">
        <v>1086</v>
      </c>
      <c r="B559" s="214" t="s">
        <v>202</v>
      </c>
      <c r="C559" s="220" t="s">
        <v>1085</v>
      </c>
      <c r="D559" s="220"/>
      <c r="E559" s="216">
        <f>E560</f>
        <v>5837.1</v>
      </c>
    </row>
    <row r="560" spans="1:5" s="237" customFormat="1" ht="30.75">
      <c r="A560" s="124" t="s">
        <v>930</v>
      </c>
      <c r="B560" s="214" t="s">
        <v>202</v>
      </c>
      <c r="C560" s="220" t="s">
        <v>1085</v>
      </c>
      <c r="D560" s="220" t="s">
        <v>912</v>
      </c>
      <c r="E560" s="216">
        <v>5837.1</v>
      </c>
    </row>
    <row r="561" spans="1:5" s="219" customFormat="1" ht="108.75">
      <c r="A561" s="260" t="s">
        <v>435</v>
      </c>
      <c r="B561" s="203" t="s">
        <v>202</v>
      </c>
      <c r="C561" s="204" t="s">
        <v>201</v>
      </c>
      <c r="D561" s="204"/>
      <c r="E561" s="208">
        <f>E564+E562</f>
        <v>8926.6</v>
      </c>
    </row>
    <row r="562" spans="1:5" s="219" customFormat="1" ht="140.25">
      <c r="A562" s="175" t="s">
        <v>1196</v>
      </c>
      <c r="B562" s="214" t="s">
        <v>202</v>
      </c>
      <c r="C562" s="253" t="s">
        <v>1195</v>
      </c>
      <c r="D562" s="253"/>
      <c r="E562" s="216">
        <f>E563</f>
        <v>3136.4</v>
      </c>
    </row>
    <row r="563" spans="1:5" s="219" customFormat="1" ht="30.75">
      <c r="A563" s="175" t="s">
        <v>930</v>
      </c>
      <c r="B563" s="214" t="s">
        <v>202</v>
      </c>
      <c r="C563" s="253" t="s">
        <v>1195</v>
      </c>
      <c r="D563" s="253" t="s">
        <v>912</v>
      </c>
      <c r="E563" s="216">
        <v>3136.4</v>
      </c>
    </row>
    <row r="564" spans="1:5" s="219" customFormat="1" ht="186.75">
      <c r="A564" s="124" t="s">
        <v>1061</v>
      </c>
      <c r="B564" s="214" t="s">
        <v>202</v>
      </c>
      <c r="C564" s="220" t="s">
        <v>1060</v>
      </c>
      <c r="D564" s="204"/>
      <c r="E564" s="216">
        <f>E565</f>
        <v>5790.200000000001</v>
      </c>
    </row>
    <row r="565" spans="1:5" s="219" customFormat="1" ht="30.75">
      <c r="A565" s="124" t="s">
        <v>930</v>
      </c>
      <c r="B565" s="214" t="s">
        <v>202</v>
      </c>
      <c r="C565" s="220" t="s">
        <v>1060</v>
      </c>
      <c r="D565" s="220" t="s">
        <v>912</v>
      </c>
      <c r="E565" s="216">
        <f>8926.6-3136.4</f>
        <v>5790.200000000001</v>
      </c>
    </row>
    <row r="566" spans="1:5" ht="46.5">
      <c r="A566" s="207" t="s">
        <v>208</v>
      </c>
      <c r="B566" s="203" t="s">
        <v>202</v>
      </c>
      <c r="C566" s="204" t="s">
        <v>8</v>
      </c>
      <c r="D566" s="204"/>
      <c r="E566" s="208">
        <f>E567</f>
        <v>28953.7</v>
      </c>
    </row>
    <row r="567" spans="1:5" ht="93">
      <c r="A567" s="212" t="s">
        <v>606</v>
      </c>
      <c r="B567" s="203" t="s">
        <v>202</v>
      </c>
      <c r="C567" s="204" t="s">
        <v>24</v>
      </c>
      <c r="D567" s="204"/>
      <c r="E567" s="208">
        <f>E568</f>
        <v>28953.7</v>
      </c>
    </row>
    <row r="568" spans="1:5" ht="108.75">
      <c r="A568" s="225" t="s">
        <v>607</v>
      </c>
      <c r="B568" s="214" t="s">
        <v>202</v>
      </c>
      <c r="C568" s="215" t="s">
        <v>73</v>
      </c>
      <c r="D568" s="220"/>
      <c r="E568" s="216">
        <f>E569</f>
        <v>28953.7</v>
      </c>
    </row>
    <row r="569" spans="1:5" ht="15">
      <c r="A569" s="221" t="s">
        <v>926</v>
      </c>
      <c r="B569" s="214" t="s">
        <v>202</v>
      </c>
      <c r="C569" s="215" t="s">
        <v>73</v>
      </c>
      <c r="D569" s="220">
        <v>610</v>
      </c>
      <c r="E569" s="216">
        <v>28953.7</v>
      </c>
    </row>
    <row r="570" spans="1:5" s="209" customFormat="1" ht="46.5">
      <c r="A570" s="207" t="s">
        <v>0</v>
      </c>
      <c r="B570" s="203" t="s">
        <v>202</v>
      </c>
      <c r="C570" s="204" t="s">
        <v>10</v>
      </c>
      <c r="D570" s="204"/>
      <c r="E570" s="208">
        <f>E571+E614+E637+E649</f>
        <v>381694.9000000001</v>
      </c>
    </row>
    <row r="571" spans="1:5" s="219" customFormat="1" ht="93">
      <c r="A571" s="212" t="s">
        <v>474</v>
      </c>
      <c r="B571" s="203" t="s">
        <v>202</v>
      </c>
      <c r="C571" s="204" t="s">
        <v>35</v>
      </c>
      <c r="D571" s="204"/>
      <c r="E571" s="208">
        <f>E575+E578+E583+E586+E589+E592+E594+E597+E599+E601+E603+E606+E572+E581+E609+E611</f>
        <v>285923.80000000005</v>
      </c>
    </row>
    <row r="572" spans="1:5" s="237" customFormat="1" ht="124.5">
      <c r="A572" s="269" t="s">
        <v>1093</v>
      </c>
      <c r="B572" s="214" t="s">
        <v>202</v>
      </c>
      <c r="C572" s="220" t="s">
        <v>1092</v>
      </c>
      <c r="D572" s="220"/>
      <c r="E572" s="216">
        <f>E573+E574</f>
        <v>937.5</v>
      </c>
    </row>
    <row r="573" spans="1:5" s="237" customFormat="1" ht="30.75">
      <c r="A573" s="213" t="s">
        <v>923</v>
      </c>
      <c r="B573" s="214" t="s">
        <v>202</v>
      </c>
      <c r="C573" s="220" t="s">
        <v>1092</v>
      </c>
      <c r="D573" s="220" t="s">
        <v>914</v>
      </c>
      <c r="E573" s="216">
        <v>0.1</v>
      </c>
    </row>
    <row r="574" spans="1:5" s="237" customFormat="1" ht="15">
      <c r="A574" s="213" t="s">
        <v>931</v>
      </c>
      <c r="B574" s="214" t="s">
        <v>202</v>
      </c>
      <c r="C574" s="220" t="s">
        <v>1092</v>
      </c>
      <c r="D574" s="220" t="s">
        <v>918</v>
      </c>
      <c r="E574" s="216">
        <v>937.4</v>
      </c>
    </row>
    <row r="575" spans="1:5" s="209" customFormat="1" ht="108.75">
      <c r="A575" s="225" t="s">
        <v>801</v>
      </c>
      <c r="B575" s="214" t="s">
        <v>202</v>
      </c>
      <c r="C575" s="220" t="s">
        <v>800</v>
      </c>
      <c r="D575" s="220"/>
      <c r="E575" s="216">
        <f>E577+E576</f>
        <v>6366.7</v>
      </c>
    </row>
    <row r="576" spans="1:5" s="209" customFormat="1" ht="30.75">
      <c r="A576" s="213" t="s">
        <v>923</v>
      </c>
      <c r="B576" s="214" t="s">
        <v>202</v>
      </c>
      <c r="C576" s="220" t="s">
        <v>800</v>
      </c>
      <c r="D576" s="220">
        <v>240</v>
      </c>
      <c r="E576" s="216">
        <v>7</v>
      </c>
    </row>
    <row r="577" spans="1:5" s="209" customFormat="1" ht="15">
      <c r="A577" s="213" t="s">
        <v>931</v>
      </c>
      <c r="B577" s="214" t="s">
        <v>202</v>
      </c>
      <c r="C577" s="220" t="s">
        <v>800</v>
      </c>
      <c r="D577" s="220">
        <v>310</v>
      </c>
      <c r="E577" s="216">
        <v>6359.7</v>
      </c>
    </row>
    <row r="578" spans="1:5" s="209" customFormat="1" ht="108.75">
      <c r="A578" s="225" t="s">
        <v>475</v>
      </c>
      <c r="B578" s="214" t="s">
        <v>202</v>
      </c>
      <c r="C578" s="220" t="s">
        <v>103</v>
      </c>
      <c r="D578" s="220"/>
      <c r="E578" s="216">
        <f>E580+E579</f>
        <v>131891.3</v>
      </c>
    </row>
    <row r="579" spans="1:5" s="209" customFormat="1" ht="30.75">
      <c r="A579" s="213" t="s">
        <v>923</v>
      </c>
      <c r="B579" s="214" t="s">
        <v>202</v>
      </c>
      <c r="C579" s="220" t="s">
        <v>103</v>
      </c>
      <c r="D579" s="220">
        <v>240</v>
      </c>
      <c r="E579" s="216">
        <v>1300</v>
      </c>
    </row>
    <row r="580" spans="1:5" s="209" customFormat="1" ht="15">
      <c r="A580" s="213" t="s">
        <v>931</v>
      </c>
      <c r="B580" s="214" t="s">
        <v>202</v>
      </c>
      <c r="C580" s="220" t="s">
        <v>103</v>
      </c>
      <c r="D580" s="220">
        <v>310</v>
      </c>
      <c r="E580" s="216">
        <v>130591.3</v>
      </c>
    </row>
    <row r="581" spans="1:5" s="209" customFormat="1" ht="171">
      <c r="A581" s="238" t="s">
        <v>1095</v>
      </c>
      <c r="B581" s="214" t="s">
        <v>202</v>
      </c>
      <c r="C581" s="220" t="s">
        <v>1094</v>
      </c>
      <c r="D581" s="220"/>
      <c r="E581" s="216">
        <f>E582</f>
        <v>43.8</v>
      </c>
    </row>
    <row r="582" spans="1:5" s="209" customFormat="1" ht="15">
      <c r="A582" s="213" t="s">
        <v>931</v>
      </c>
      <c r="B582" s="214" t="s">
        <v>202</v>
      </c>
      <c r="C582" s="220" t="s">
        <v>1094</v>
      </c>
      <c r="D582" s="220" t="s">
        <v>918</v>
      </c>
      <c r="E582" s="216">
        <v>43.8</v>
      </c>
    </row>
    <row r="583" spans="1:5" s="209" customFormat="1" ht="108.75">
      <c r="A583" s="225" t="s">
        <v>478</v>
      </c>
      <c r="B583" s="214" t="s">
        <v>202</v>
      </c>
      <c r="C583" s="220" t="s">
        <v>106</v>
      </c>
      <c r="D583" s="220"/>
      <c r="E583" s="216">
        <f>E585+E584</f>
        <v>3905.7</v>
      </c>
    </row>
    <row r="584" spans="1:5" s="209" customFormat="1" ht="30.75">
      <c r="A584" s="213" t="s">
        <v>923</v>
      </c>
      <c r="B584" s="214" t="s">
        <v>202</v>
      </c>
      <c r="C584" s="220" t="s">
        <v>106</v>
      </c>
      <c r="D584" s="220">
        <v>240</v>
      </c>
      <c r="E584" s="216">
        <v>4</v>
      </c>
    </row>
    <row r="585" spans="1:5" s="209" customFormat="1" ht="15">
      <c r="A585" s="213" t="s">
        <v>931</v>
      </c>
      <c r="B585" s="214" t="s">
        <v>202</v>
      </c>
      <c r="C585" s="220" t="s">
        <v>106</v>
      </c>
      <c r="D585" s="220">
        <v>310</v>
      </c>
      <c r="E585" s="216">
        <v>3901.7</v>
      </c>
    </row>
    <row r="586" spans="1:5" s="209" customFormat="1" ht="108.75">
      <c r="A586" s="225" t="s">
        <v>896</v>
      </c>
      <c r="B586" s="214" t="s">
        <v>202</v>
      </c>
      <c r="C586" s="220" t="s">
        <v>109</v>
      </c>
      <c r="D586" s="220"/>
      <c r="E586" s="216">
        <f>E587+E588</f>
        <v>27645.7</v>
      </c>
    </row>
    <row r="587" spans="1:5" s="209" customFormat="1" ht="30.75">
      <c r="A587" s="213" t="s">
        <v>923</v>
      </c>
      <c r="B587" s="214" t="s">
        <v>202</v>
      </c>
      <c r="C587" s="220" t="s">
        <v>109</v>
      </c>
      <c r="D587" s="220">
        <v>240</v>
      </c>
      <c r="E587" s="216">
        <v>400</v>
      </c>
    </row>
    <row r="588" spans="1:5" s="209" customFormat="1" ht="15">
      <c r="A588" s="213" t="s">
        <v>931</v>
      </c>
      <c r="B588" s="214" t="s">
        <v>202</v>
      </c>
      <c r="C588" s="220" t="s">
        <v>109</v>
      </c>
      <c r="D588" s="220">
        <v>310</v>
      </c>
      <c r="E588" s="216">
        <v>27245.7</v>
      </c>
    </row>
    <row r="589" spans="1:5" s="209" customFormat="1" ht="108.75">
      <c r="A589" s="225" t="s">
        <v>476</v>
      </c>
      <c r="B589" s="214" t="s">
        <v>202</v>
      </c>
      <c r="C589" s="220" t="s">
        <v>104</v>
      </c>
      <c r="D589" s="220"/>
      <c r="E589" s="216">
        <f>E590+E591</f>
        <v>3659.7</v>
      </c>
    </row>
    <row r="590" spans="1:5" s="209" customFormat="1" ht="30.75">
      <c r="A590" s="213" t="s">
        <v>923</v>
      </c>
      <c r="B590" s="214" t="s">
        <v>202</v>
      </c>
      <c r="C590" s="220" t="s">
        <v>104</v>
      </c>
      <c r="D590" s="220">
        <v>240</v>
      </c>
      <c r="E590" s="216">
        <v>30.7</v>
      </c>
    </row>
    <row r="591" spans="1:5" s="209" customFormat="1" ht="15">
      <c r="A591" s="213" t="s">
        <v>931</v>
      </c>
      <c r="B591" s="214" t="s">
        <v>202</v>
      </c>
      <c r="C591" s="220" t="s">
        <v>104</v>
      </c>
      <c r="D591" s="220">
        <v>310</v>
      </c>
      <c r="E591" s="216">
        <v>3629</v>
      </c>
    </row>
    <row r="592" spans="1:5" s="209" customFormat="1" ht="124.5">
      <c r="A592" s="225" t="s">
        <v>477</v>
      </c>
      <c r="B592" s="214" t="s">
        <v>202</v>
      </c>
      <c r="C592" s="220" t="s">
        <v>105</v>
      </c>
      <c r="D592" s="220"/>
      <c r="E592" s="216">
        <f>E593</f>
        <v>1612.8</v>
      </c>
    </row>
    <row r="593" spans="1:5" s="209" customFormat="1" ht="30.75">
      <c r="A593" s="225" t="s">
        <v>930</v>
      </c>
      <c r="B593" s="214" t="s">
        <v>202</v>
      </c>
      <c r="C593" s="220" t="s">
        <v>105</v>
      </c>
      <c r="D593" s="220">
        <v>320</v>
      </c>
      <c r="E593" s="216">
        <v>1612.8</v>
      </c>
    </row>
    <row r="594" spans="1:5" s="209" customFormat="1" ht="108.75">
      <c r="A594" s="225" t="s">
        <v>479</v>
      </c>
      <c r="B594" s="214" t="s">
        <v>202</v>
      </c>
      <c r="C594" s="220" t="s">
        <v>107</v>
      </c>
      <c r="D594" s="220"/>
      <c r="E594" s="216">
        <f>E595+E596</f>
        <v>905.5</v>
      </c>
    </row>
    <row r="595" spans="1:5" s="209" customFormat="1" ht="30.75">
      <c r="A595" s="213" t="s">
        <v>923</v>
      </c>
      <c r="B595" s="214" t="s">
        <v>202</v>
      </c>
      <c r="C595" s="220" t="s">
        <v>107</v>
      </c>
      <c r="D595" s="220">
        <v>240</v>
      </c>
      <c r="E595" s="216">
        <v>16</v>
      </c>
    </row>
    <row r="596" spans="1:5" s="209" customFormat="1" ht="15">
      <c r="A596" s="213" t="s">
        <v>931</v>
      </c>
      <c r="B596" s="214" t="s">
        <v>202</v>
      </c>
      <c r="C596" s="220" t="s">
        <v>107</v>
      </c>
      <c r="D596" s="220">
        <v>310</v>
      </c>
      <c r="E596" s="216">
        <v>889.5</v>
      </c>
    </row>
    <row r="597" spans="1:5" s="209" customFormat="1" ht="218.25">
      <c r="A597" s="225" t="s">
        <v>545</v>
      </c>
      <c r="B597" s="214" t="s">
        <v>202</v>
      </c>
      <c r="C597" s="220" t="s">
        <v>110</v>
      </c>
      <c r="D597" s="220"/>
      <c r="E597" s="216">
        <f>E598</f>
        <v>10</v>
      </c>
    </row>
    <row r="598" spans="1:5" s="209" customFormat="1" ht="15">
      <c r="A598" s="213" t="s">
        <v>931</v>
      </c>
      <c r="B598" s="214" t="s">
        <v>202</v>
      </c>
      <c r="C598" s="220" t="s">
        <v>110</v>
      </c>
      <c r="D598" s="220">
        <v>310</v>
      </c>
      <c r="E598" s="216">
        <v>10</v>
      </c>
    </row>
    <row r="599" spans="1:5" s="209" customFormat="1" ht="108.75">
      <c r="A599" s="225" t="s">
        <v>133</v>
      </c>
      <c r="B599" s="214" t="s">
        <v>202</v>
      </c>
      <c r="C599" s="220" t="s">
        <v>108</v>
      </c>
      <c r="D599" s="220"/>
      <c r="E599" s="216">
        <f>E600</f>
        <v>470</v>
      </c>
    </row>
    <row r="600" spans="1:5" s="209" customFormat="1" ht="15">
      <c r="A600" s="213" t="s">
        <v>931</v>
      </c>
      <c r="B600" s="214" t="s">
        <v>202</v>
      </c>
      <c r="C600" s="220" t="s">
        <v>108</v>
      </c>
      <c r="D600" s="220">
        <v>310</v>
      </c>
      <c r="E600" s="216">
        <v>470</v>
      </c>
    </row>
    <row r="601" spans="1:5" s="209" customFormat="1" ht="108.75">
      <c r="A601" s="225" t="s">
        <v>482</v>
      </c>
      <c r="B601" s="214" t="s">
        <v>202</v>
      </c>
      <c r="C601" s="220" t="s">
        <v>112</v>
      </c>
      <c r="D601" s="220"/>
      <c r="E601" s="216">
        <f>E602</f>
        <v>2185.5</v>
      </c>
    </row>
    <row r="602" spans="1:5" s="209" customFormat="1" ht="30.75">
      <c r="A602" s="225" t="s">
        <v>923</v>
      </c>
      <c r="B602" s="214" t="s">
        <v>202</v>
      </c>
      <c r="C602" s="220" t="s">
        <v>112</v>
      </c>
      <c r="D602" s="220">
        <v>240</v>
      </c>
      <c r="E602" s="216">
        <v>2185.5</v>
      </c>
    </row>
    <row r="603" spans="1:5" s="209" customFormat="1" ht="108.75">
      <c r="A603" s="225" t="s">
        <v>870</v>
      </c>
      <c r="B603" s="214" t="s">
        <v>202</v>
      </c>
      <c r="C603" s="220" t="s">
        <v>799</v>
      </c>
      <c r="D603" s="220"/>
      <c r="E603" s="216">
        <f>E605+E604</f>
        <v>40450.7</v>
      </c>
    </row>
    <row r="604" spans="1:5" s="209" customFormat="1" ht="30.75">
      <c r="A604" s="213" t="s">
        <v>923</v>
      </c>
      <c r="B604" s="214" t="s">
        <v>202</v>
      </c>
      <c r="C604" s="220" t="s">
        <v>799</v>
      </c>
      <c r="D604" s="220">
        <v>240</v>
      </c>
      <c r="E604" s="216">
        <v>406.5</v>
      </c>
    </row>
    <row r="605" spans="1:5" s="209" customFormat="1" ht="15">
      <c r="A605" s="213" t="s">
        <v>931</v>
      </c>
      <c r="B605" s="214" t="s">
        <v>202</v>
      </c>
      <c r="C605" s="220" t="s">
        <v>799</v>
      </c>
      <c r="D605" s="220">
        <v>310</v>
      </c>
      <c r="E605" s="216">
        <v>40044.2</v>
      </c>
    </row>
    <row r="606" spans="1:5" s="209" customFormat="1" ht="124.5">
      <c r="A606" s="225" t="s">
        <v>802</v>
      </c>
      <c r="B606" s="214" t="s">
        <v>202</v>
      </c>
      <c r="C606" s="220" t="s">
        <v>798</v>
      </c>
      <c r="D606" s="220"/>
      <c r="E606" s="216">
        <f>E607+E608</f>
        <v>63779.2</v>
      </c>
    </row>
    <row r="607" spans="1:5" s="209" customFormat="1" ht="30.75">
      <c r="A607" s="213" t="s">
        <v>923</v>
      </c>
      <c r="B607" s="214" t="s">
        <v>202</v>
      </c>
      <c r="C607" s="220" t="s">
        <v>798</v>
      </c>
      <c r="D607" s="220">
        <v>240</v>
      </c>
      <c r="E607" s="216">
        <v>804</v>
      </c>
    </row>
    <row r="608" spans="1:5" s="209" customFormat="1" ht="15">
      <c r="A608" s="213" t="s">
        <v>931</v>
      </c>
      <c r="B608" s="214" t="s">
        <v>202</v>
      </c>
      <c r="C608" s="220" t="s">
        <v>798</v>
      </c>
      <c r="D608" s="220">
        <v>310</v>
      </c>
      <c r="E608" s="216">
        <v>62975.2</v>
      </c>
    </row>
    <row r="609" spans="1:5" s="209" customFormat="1" ht="124.5">
      <c r="A609" s="238" t="s">
        <v>1098</v>
      </c>
      <c r="B609" s="214" t="s">
        <v>202</v>
      </c>
      <c r="C609" s="220" t="s">
        <v>1096</v>
      </c>
      <c r="D609" s="220"/>
      <c r="E609" s="216">
        <f>E610</f>
        <v>43</v>
      </c>
    </row>
    <row r="610" spans="1:5" s="209" customFormat="1" ht="15">
      <c r="A610" s="213" t="s">
        <v>931</v>
      </c>
      <c r="B610" s="214" t="s">
        <v>202</v>
      </c>
      <c r="C610" s="220" t="s">
        <v>1096</v>
      </c>
      <c r="D610" s="220" t="s">
        <v>918</v>
      </c>
      <c r="E610" s="216">
        <v>43</v>
      </c>
    </row>
    <row r="611" spans="1:5" s="209" customFormat="1" ht="140.25">
      <c r="A611" s="269" t="s">
        <v>1099</v>
      </c>
      <c r="B611" s="214" t="s">
        <v>202</v>
      </c>
      <c r="C611" s="220" t="s">
        <v>1097</v>
      </c>
      <c r="D611" s="220"/>
      <c r="E611" s="216">
        <f>E612+E613</f>
        <v>2016.7</v>
      </c>
    </row>
    <row r="612" spans="1:5" s="209" customFormat="1" ht="30.75">
      <c r="A612" s="213" t="s">
        <v>923</v>
      </c>
      <c r="B612" s="214" t="s">
        <v>202</v>
      </c>
      <c r="C612" s="220" t="s">
        <v>1097</v>
      </c>
      <c r="D612" s="220" t="s">
        <v>914</v>
      </c>
      <c r="E612" s="216">
        <v>70</v>
      </c>
    </row>
    <row r="613" spans="1:5" s="209" customFormat="1" ht="15">
      <c r="A613" s="213" t="s">
        <v>931</v>
      </c>
      <c r="B613" s="214" t="s">
        <v>202</v>
      </c>
      <c r="C613" s="220" t="s">
        <v>1097</v>
      </c>
      <c r="D613" s="220" t="s">
        <v>918</v>
      </c>
      <c r="E613" s="216">
        <v>1946.7</v>
      </c>
    </row>
    <row r="614" spans="1:5" s="222" customFormat="1" ht="78">
      <c r="A614" s="212" t="s">
        <v>556</v>
      </c>
      <c r="B614" s="203" t="s">
        <v>202</v>
      </c>
      <c r="C614" s="204" t="s">
        <v>37</v>
      </c>
      <c r="D614" s="204"/>
      <c r="E614" s="208">
        <f>E615+E617+E619+E621+E623+E625+E627+E629+E631+E634</f>
        <v>93532.4</v>
      </c>
    </row>
    <row r="615" spans="1:5" s="219" customFormat="1" ht="108.75">
      <c r="A615" s="225" t="s">
        <v>557</v>
      </c>
      <c r="B615" s="214" t="s">
        <v>202</v>
      </c>
      <c r="C615" s="220" t="s">
        <v>141</v>
      </c>
      <c r="D615" s="220"/>
      <c r="E615" s="216">
        <f>E616</f>
        <v>256.2</v>
      </c>
    </row>
    <row r="616" spans="1:5" s="219" customFormat="1" ht="30.75">
      <c r="A616" s="225" t="s">
        <v>923</v>
      </c>
      <c r="B616" s="214" t="s">
        <v>202</v>
      </c>
      <c r="C616" s="220" t="s">
        <v>141</v>
      </c>
      <c r="D616" s="220">
        <v>240</v>
      </c>
      <c r="E616" s="216">
        <v>256.2</v>
      </c>
    </row>
    <row r="617" spans="1:5" s="219" customFormat="1" ht="108.75">
      <c r="A617" s="225" t="s">
        <v>558</v>
      </c>
      <c r="B617" s="214" t="s">
        <v>202</v>
      </c>
      <c r="C617" s="220" t="s">
        <v>142</v>
      </c>
      <c r="D617" s="220"/>
      <c r="E617" s="216">
        <f>E618</f>
        <v>1146</v>
      </c>
    </row>
    <row r="618" spans="1:5" s="219" customFormat="1" ht="30.75">
      <c r="A618" s="225" t="s">
        <v>923</v>
      </c>
      <c r="B618" s="214" t="s">
        <v>202</v>
      </c>
      <c r="C618" s="220" t="s">
        <v>142</v>
      </c>
      <c r="D618" s="220">
        <v>240</v>
      </c>
      <c r="E618" s="216">
        <v>1146</v>
      </c>
    </row>
    <row r="619" spans="1:5" s="219" customFormat="1" ht="140.25">
      <c r="A619" s="225" t="s">
        <v>856</v>
      </c>
      <c r="B619" s="214" t="s">
        <v>202</v>
      </c>
      <c r="C619" s="220" t="s">
        <v>739</v>
      </c>
      <c r="D619" s="220"/>
      <c r="E619" s="216">
        <f>E620</f>
        <v>20949.7</v>
      </c>
    </row>
    <row r="620" spans="1:5" s="219" customFormat="1" ht="15">
      <c r="A620" s="213" t="s">
        <v>931</v>
      </c>
      <c r="B620" s="214" t="s">
        <v>202</v>
      </c>
      <c r="C620" s="220" t="s">
        <v>739</v>
      </c>
      <c r="D620" s="220">
        <v>310</v>
      </c>
      <c r="E620" s="216">
        <v>20949.7</v>
      </c>
    </row>
    <row r="621" spans="1:5" s="219" customFormat="1" ht="108.75">
      <c r="A621" s="225" t="s">
        <v>559</v>
      </c>
      <c r="B621" s="214" t="s">
        <v>202</v>
      </c>
      <c r="C621" s="220" t="s">
        <v>249</v>
      </c>
      <c r="D621" s="220"/>
      <c r="E621" s="216">
        <f>E622</f>
        <v>5953</v>
      </c>
    </row>
    <row r="622" spans="1:5" s="219" customFormat="1" ht="15">
      <c r="A622" s="213" t="s">
        <v>931</v>
      </c>
      <c r="B622" s="214" t="s">
        <v>202</v>
      </c>
      <c r="C622" s="220" t="s">
        <v>249</v>
      </c>
      <c r="D622" s="220">
        <v>310</v>
      </c>
      <c r="E622" s="216">
        <v>5953</v>
      </c>
    </row>
    <row r="623" spans="1:5" s="219" customFormat="1" ht="171">
      <c r="A623" s="225" t="s">
        <v>560</v>
      </c>
      <c r="B623" s="214" t="s">
        <v>202</v>
      </c>
      <c r="C623" s="220" t="s">
        <v>255</v>
      </c>
      <c r="D623" s="220"/>
      <c r="E623" s="216">
        <f>E624</f>
        <v>1111</v>
      </c>
    </row>
    <row r="624" spans="1:5" s="219" customFormat="1" ht="15">
      <c r="A624" s="213" t="s">
        <v>931</v>
      </c>
      <c r="B624" s="214" t="s">
        <v>202</v>
      </c>
      <c r="C624" s="220" t="s">
        <v>255</v>
      </c>
      <c r="D624" s="220">
        <v>310</v>
      </c>
      <c r="E624" s="216">
        <v>1111</v>
      </c>
    </row>
    <row r="625" spans="1:5" s="219" customFormat="1" ht="140.25">
      <c r="A625" s="225" t="s">
        <v>676</v>
      </c>
      <c r="B625" s="214" t="s">
        <v>202</v>
      </c>
      <c r="C625" s="220" t="s">
        <v>252</v>
      </c>
      <c r="D625" s="220"/>
      <c r="E625" s="216">
        <f>E626</f>
        <v>100</v>
      </c>
    </row>
    <row r="626" spans="1:5" s="219" customFormat="1" ht="30.75">
      <c r="A626" s="213" t="s">
        <v>923</v>
      </c>
      <c r="B626" s="214" t="s">
        <v>202</v>
      </c>
      <c r="C626" s="220" t="s">
        <v>252</v>
      </c>
      <c r="D626" s="220">
        <v>240</v>
      </c>
      <c r="E626" s="216">
        <v>100</v>
      </c>
    </row>
    <row r="627" spans="1:5" s="219" customFormat="1" ht="140.25">
      <c r="A627" s="225" t="s">
        <v>561</v>
      </c>
      <c r="B627" s="214" t="s">
        <v>202</v>
      </c>
      <c r="C627" s="220" t="s">
        <v>253</v>
      </c>
      <c r="D627" s="220"/>
      <c r="E627" s="216">
        <f>E628</f>
        <v>402</v>
      </c>
    </row>
    <row r="628" spans="1:5" s="219" customFormat="1" ht="30.75">
      <c r="A628" s="225" t="s">
        <v>930</v>
      </c>
      <c r="B628" s="214" t="s">
        <v>202</v>
      </c>
      <c r="C628" s="220" t="s">
        <v>253</v>
      </c>
      <c r="D628" s="220">
        <v>320</v>
      </c>
      <c r="E628" s="216">
        <v>402</v>
      </c>
    </row>
    <row r="629" spans="1:5" s="219" customFormat="1" ht="296.25">
      <c r="A629" s="225" t="s">
        <v>562</v>
      </c>
      <c r="B629" s="214" t="s">
        <v>202</v>
      </c>
      <c r="C629" s="220" t="s">
        <v>254</v>
      </c>
      <c r="D629" s="220"/>
      <c r="E629" s="216">
        <f>E630</f>
        <v>567.7</v>
      </c>
    </row>
    <row r="630" spans="1:5" s="219" customFormat="1" ht="30.75">
      <c r="A630" s="225" t="s">
        <v>930</v>
      </c>
      <c r="B630" s="214" t="s">
        <v>202</v>
      </c>
      <c r="C630" s="220" t="s">
        <v>254</v>
      </c>
      <c r="D630" s="220">
        <v>320</v>
      </c>
      <c r="E630" s="216">
        <v>567.7</v>
      </c>
    </row>
    <row r="631" spans="1:5" s="219" customFormat="1" ht="156">
      <c r="A631" s="225" t="s">
        <v>871</v>
      </c>
      <c r="B631" s="214" t="s">
        <v>202</v>
      </c>
      <c r="C631" s="220" t="s">
        <v>803</v>
      </c>
      <c r="D631" s="220"/>
      <c r="E631" s="216">
        <f>E633+E632</f>
        <v>46701.1</v>
      </c>
    </row>
    <row r="632" spans="1:5" s="219" customFormat="1" ht="30.75">
      <c r="A632" s="225" t="s">
        <v>923</v>
      </c>
      <c r="B632" s="214" t="s">
        <v>202</v>
      </c>
      <c r="C632" s="220" t="s">
        <v>803</v>
      </c>
      <c r="D632" s="220">
        <v>240</v>
      </c>
      <c r="E632" s="216">
        <v>25</v>
      </c>
    </row>
    <row r="633" spans="1:5" s="219" customFormat="1" ht="15">
      <c r="A633" s="213" t="s">
        <v>931</v>
      </c>
      <c r="B633" s="214" t="s">
        <v>202</v>
      </c>
      <c r="C633" s="220" t="s">
        <v>803</v>
      </c>
      <c r="D633" s="220">
        <v>310</v>
      </c>
      <c r="E633" s="216">
        <v>46676.1</v>
      </c>
    </row>
    <row r="634" spans="1:5" s="219" customFormat="1" ht="124.5">
      <c r="A634" s="213" t="s">
        <v>898</v>
      </c>
      <c r="B634" s="214" t="s">
        <v>202</v>
      </c>
      <c r="C634" s="220" t="s">
        <v>808</v>
      </c>
      <c r="D634" s="220"/>
      <c r="E634" s="256">
        <f>E636+E635</f>
        <v>16345.7</v>
      </c>
    </row>
    <row r="635" spans="1:5" s="219" customFormat="1" ht="30.75">
      <c r="A635" s="213" t="s">
        <v>923</v>
      </c>
      <c r="B635" s="214" t="s">
        <v>202</v>
      </c>
      <c r="C635" s="220" t="s">
        <v>808</v>
      </c>
      <c r="D635" s="220">
        <v>240</v>
      </c>
      <c r="E635" s="256">
        <v>21.5</v>
      </c>
    </row>
    <row r="636" spans="1:5" s="219" customFormat="1" ht="15">
      <c r="A636" s="213" t="s">
        <v>931</v>
      </c>
      <c r="B636" s="214" t="s">
        <v>202</v>
      </c>
      <c r="C636" s="220" t="s">
        <v>808</v>
      </c>
      <c r="D636" s="220">
        <v>310</v>
      </c>
      <c r="E636" s="256">
        <v>16324.2</v>
      </c>
    </row>
    <row r="637" spans="1:5" s="209" customFormat="1" ht="78">
      <c r="A637" s="212" t="s">
        <v>563</v>
      </c>
      <c r="B637" s="203" t="s">
        <v>202</v>
      </c>
      <c r="C637" s="204" t="s">
        <v>39</v>
      </c>
      <c r="D637" s="204"/>
      <c r="E637" s="208">
        <f>E640+E642+E644+E647+E638</f>
        <v>2014</v>
      </c>
    </row>
    <row r="638" spans="1:5" s="209" customFormat="1" ht="140.25">
      <c r="A638" s="238" t="s">
        <v>936</v>
      </c>
      <c r="B638" s="214" t="s">
        <v>202</v>
      </c>
      <c r="C638" s="232" t="s">
        <v>935</v>
      </c>
      <c r="D638" s="232"/>
      <c r="E638" s="216">
        <f>E639</f>
        <v>180.5</v>
      </c>
    </row>
    <row r="639" spans="1:5" s="209" customFormat="1" ht="30.75">
      <c r="A639" s="223" t="s">
        <v>235</v>
      </c>
      <c r="B639" s="214" t="s">
        <v>202</v>
      </c>
      <c r="C639" s="232" t="s">
        <v>935</v>
      </c>
      <c r="D639" s="232" t="s">
        <v>234</v>
      </c>
      <c r="E639" s="216">
        <v>180.5</v>
      </c>
    </row>
    <row r="640" spans="1:5" s="219" customFormat="1" ht="93">
      <c r="A640" s="225" t="s">
        <v>564</v>
      </c>
      <c r="B640" s="214" t="s">
        <v>202</v>
      </c>
      <c r="C640" s="220" t="s">
        <v>143</v>
      </c>
      <c r="D640" s="220"/>
      <c r="E640" s="216">
        <f>E641</f>
        <v>391</v>
      </c>
    </row>
    <row r="641" spans="1:5" s="209" customFormat="1" ht="30.75">
      <c r="A641" s="225" t="s">
        <v>923</v>
      </c>
      <c r="B641" s="214" t="s">
        <v>202</v>
      </c>
      <c r="C641" s="220" t="s">
        <v>143</v>
      </c>
      <c r="D641" s="220">
        <v>240</v>
      </c>
      <c r="E641" s="216">
        <f>1762-1371</f>
        <v>391</v>
      </c>
    </row>
    <row r="642" spans="1:5" s="219" customFormat="1" ht="93">
      <c r="A642" s="225" t="s">
        <v>565</v>
      </c>
      <c r="B642" s="214" t="s">
        <v>202</v>
      </c>
      <c r="C642" s="220" t="s">
        <v>144</v>
      </c>
      <c r="D642" s="220"/>
      <c r="E642" s="216">
        <f>E643</f>
        <v>637.5</v>
      </c>
    </row>
    <row r="643" spans="1:5" s="219" customFormat="1" ht="30.75">
      <c r="A643" s="225" t="s">
        <v>923</v>
      </c>
      <c r="B643" s="214" t="s">
        <v>202</v>
      </c>
      <c r="C643" s="220" t="s">
        <v>144</v>
      </c>
      <c r="D643" s="220">
        <v>240</v>
      </c>
      <c r="E643" s="216">
        <v>637.5</v>
      </c>
    </row>
    <row r="644" spans="1:5" s="219" customFormat="1" ht="108.75">
      <c r="A644" s="225" t="s">
        <v>566</v>
      </c>
      <c r="B644" s="214" t="s">
        <v>202</v>
      </c>
      <c r="C644" s="220" t="s">
        <v>145</v>
      </c>
      <c r="D644" s="220"/>
      <c r="E644" s="216">
        <f>E645+E646</f>
        <v>745</v>
      </c>
    </row>
    <row r="645" spans="1:5" s="219" customFormat="1" ht="30.75">
      <c r="A645" s="225" t="s">
        <v>923</v>
      </c>
      <c r="B645" s="214" t="s">
        <v>202</v>
      </c>
      <c r="C645" s="220" t="s">
        <v>145</v>
      </c>
      <c r="D645" s="220">
        <v>240</v>
      </c>
      <c r="E645" s="216">
        <v>100</v>
      </c>
    </row>
    <row r="646" spans="1:5" s="219" customFormat="1" ht="30.75">
      <c r="A646" s="225" t="s">
        <v>930</v>
      </c>
      <c r="B646" s="214" t="s">
        <v>202</v>
      </c>
      <c r="C646" s="220" t="s">
        <v>145</v>
      </c>
      <c r="D646" s="220">
        <v>320</v>
      </c>
      <c r="E646" s="216">
        <v>645</v>
      </c>
    </row>
    <row r="647" spans="1:5" s="219" customFormat="1" ht="108.75">
      <c r="A647" s="225" t="s">
        <v>499</v>
      </c>
      <c r="B647" s="214" t="s">
        <v>202</v>
      </c>
      <c r="C647" s="220" t="s">
        <v>146</v>
      </c>
      <c r="D647" s="220"/>
      <c r="E647" s="216">
        <f>E648</f>
        <v>60</v>
      </c>
    </row>
    <row r="648" spans="1:5" s="219" customFormat="1" ht="30.75">
      <c r="A648" s="225" t="s">
        <v>923</v>
      </c>
      <c r="B648" s="214" t="s">
        <v>202</v>
      </c>
      <c r="C648" s="220" t="s">
        <v>146</v>
      </c>
      <c r="D648" s="220">
        <v>240</v>
      </c>
      <c r="E648" s="216">
        <v>60</v>
      </c>
    </row>
    <row r="649" spans="1:5" s="209" customFormat="1" ht="93">
      <c r="A649" s="212" t="s">
        <v>567</v>
      </c>
      <c r="B649" s="203" t="s">
        <v>202</v>
      </c>
      <c r="C649" s="204" t="s">
        <v>40</v>
      </c>
      <c r="D649" s="204"/>
      <c r="E649" s="208">
        <f>E650+E652</f>
        <v>224.7</v>
      </c>
    </row>
    <row r="650" spans="1:5" s="219" customFormat="1" ht="108.75">
      <c r="A650" s="225" t="s">
        <v>568</v>
      </c>
      <c r="B650" s="214" t="s">
        <v>202</v>
      </c>
      <c r="C650" s="220" t="s">
        <v>284</v>
      </c>
      <c r="D650" s="220"/>
      <c r="E650" s="216">
        <f>E651</f>
        <v>25</v>
      </c>
    </row>
    <row r="651" spans="1:5" s="219" customFormat="1" ht="30.75">
      <c r="A651" s="225" t="s">
        <v>923</v>
      </c>
      <c r="B651" s="214" t="s">
        <v>202</v>
      </c>
      <c r="C651" s="220" t="s">
        <v>284</v>
      </c>
      <c r="D651" s="220">
        <v>240</v>
      </c>
      <c r="E651" s="216">
        <v>25</v>
      </c>
    </row>
    <row r="652" spans="1:5" s="219" customFormat="1" ht="124.5">
      <c r="A652" s="238" t="s">
        <v>965</v>
      </c>
      <c r="B652" s="214" t="s">
        <v>202</v>
      </c>
      <c r="C652" s="220" t="s">
        <v>964</v>
      </c>
      <c r="D652" s="220"/>
      <c r="E652" s="216">
        <f>E653+E654</f>
        <v>199.7</v>
      </c>
    </row>
    <row r="653" spans="1:5" s="219" customFormat="1" ht="30.75">
      <c r="A653" s="225" t="s">
        <v>923</v>
      </c>
      <c r="B653" s="214" t="s">
        <v>202</v>
      </c>
      <c r="C653" s="220" t="s">
        <v>964</v>
      </c>
      <c r="D653" s="220" t="s">
        <v>914</v>
      </c>
      <c r="E653" s="216">
        <v>75</v>
      </c>
    </row>
    <row r="654" spans="1:5" s="219" customFormat="1" ht="15">
      <c r="A654" s="221" t="s">
        <v>926</v>
      </c>
      <c r="B654" s="214" t="s">
        <v>202</v>
      </c>
      <c r="C654" s="220" t="s">
        <v>964</v>
      </c>
      <c r="D654" s="220" t="s">
        <v>917</v>
      </c>
      <c r="E654" s="216">
        <v>124.7</v>
      </c>
    </row>
    <row r="655" spans="1:5" s="219" customFormat="1" ht="15">
      <c r="A655" s="207" t="s">
        <v>401</v>
      </c>
      <c r="B655" s="203" t="s">
        <v>202</v>
      </c>
      <c r="C655" s="204" t="s">
        <v>4</v>
      </c>
      <c r="D655" s="204"/>
      <c r="E655" s="208">
        <f>E656</f>
        <v>26875.1</v>
      </c>
    </row>
    <row r="656" spans="1:5" s="219" customFormat="1" ht="15">
      <c r="A656" s="212" t="s">
        <v>242</v>
      </c>
      <c r="B656" s="203" t="s">
        <v>202</v>
      </c>
      <c r="C656" s="204" t="s">
        <v>237</v>
      </c>
      <c r="D656" s="204"/>
      <c r="E656" s="208">
        <f>E663+E657+E659+E661</f>
        <v>26875.1</v>
      </c>
    </row>
    <row r="657" spans="1:5" s="237" customFormat="1" ht="62.25">
      <c r="A657" s="223" t="s">
        <v>1039</v>
      </c>
      <c r="B657" s="214" t="s">
        <v>202</v>
      </c>
      <c r="C657" s="220" t="s">
        <v>1038</v>
      </c>
      <c r="D657" s="220"/>
      <c r="E657" s="216">
        <f>E658</f>
        <v>2401.5</v>
      </c>
    </row>
    <row r="658" spans="1:5" s="237" customFormat="1" ht="15">
      <c r="A658" s="124" t="s">
        <v>75</v>
      </c>
      <c r="B658" s="214" t="s">
        <v>202</v>
      </c>
      <c r="C658" s="220" t="s">
        <v>1038</v>
      </c>
      <c r="D658" s="220" t="s">
        <v>185</v>
      </c>
      <c r="E658" s="216">
        <v>2401.5</v>
      </c>
    </row>
    <row r="659" spans="1:5" s="237" customFormat="1" ht="62.25">
      <c r="A659" s="223" t="s">
        <v>1042</v>
      </c>
      <c r="B659" s="214" t="s">
        <v>202</v>
      </c>
      <c r="C659" s="220" t="s">
        <v>1040</v>
      </c>
      <c r="D659" s="220"/>
      <c r="E659" s="216">
        <f>E660</f>
        <v>9879.6</v>
      </c>
    </row>
    <row r="660" spans="1:5" s="237" customFormat="1" ht="15">
      <c r="A660" s="124" t="s">
        <v>75</v>
      </c>
      <c r="B660" s="214" t="s">
        <v>202</v>
      </c>
      <c r="C660" s="220" t="s">
        <v>1040</v>
      </c>
      <c r="D660" s="220" t="s">
        <v>185</v>
      </c>
      <c r="E660" s="216">
        <v>9879.6</v>
      </c>
    </row>
    <row r="661" spans="1:5" s="237" customFormat="1" ht="46.5">
      <c r="A661" s="223" t="s">
        <v>1043</v>
      </c>
      <c r="B661" s="214" t="s">
        <v>202</v>
      </c>
      <c r="C661" s="220" t="s">
        <v>1041</v>
      </c>
      <c r="D661" s="220"/>
      <c r="E661" s="216">
        <f>E662</f>
        <v>12441</v>
      </c>
    </row>
    <row r="662" spans="1:5" s="237" customFormat="1" ht="15">
      <c r="A662" s="124" t="s">
        <v>75</v>
      </c>
      <c r="B662" s="214" t="s">
        <v>202</v>
      </c>
      <c r="C662" s="220" t="s">
        <v>1041</v>
      </c>
      <c r="D662" s="220" t="s">
        <v>185</v>
      </c>
      <c r="E662" s="216">
        <v>12441</v>
      </c>
    </row>
    <row r="663" spans="1:5" s="219" customFormat="1" ht="62.25">
      <c r="A663" s="218" t="s">
        <v>973</v>
      </c>
      <c r="B663" s="214" t="s">
        <v>202</v>
      </c>
      <c r="C663" s="220" t="s">
        <v>972</v>
      </c>
      <c r="D663" s="220"/>
      <c r="E663" s="216">
        <f>E664</f>
        <v>2153</v>
      </c>
    </row>
    <row r="664" spans="1:5" s="219" customFormat="1" ht="15">
      <c r="A664" s="213" t="s">
        <v>931</v>
      </c>
      <c r="B664" s="214" t="s">
        <v>202</v>
      </c>
      <c r="C664" s="220" t="s">
        <v>972</v>
      </c>
      <c r="D664" s="220" t="s">
        <v>918</v>
      </c>
      <c r="E664" s="216">
        <v>2153</v>
      </c>
    </row>
    <row r="665" spans="1:5" s="197" customFormat="1" ht="15">
      <c r="A665" s="207" t="s">
        <v>182</v>
      </c>
      <c r="B665" s="203" t="s">
        <v>183</v>
      </c>
      <c r="C665" s="204"/>
      <c r="D665" s="204"/>
      <c r="E665" s="208">
        <f>E666+E672+E676</f>
        <v>180309.7</v>
      </c>
    </row>
    <row r="666" spans="1:5" s="224" customFormat="1" ht="62.25">
      <c r="A666" s="207" t="s">
        <v>199</v>
      </c>
      <c r="B666" s="203" t="s">
        <v>183</v>
      </c>
      <c r="C666" s="204" t="s">
        <v>200</v>
      </c>
      <c r="D666" s="204"/>
      <c r="E666" s="208">
        <f>E667</f>
        <v>91580.8</v>
      </c>
    </row>
    <row r="667" spans="1:5" s="270" customFormat="1" ht="140.25">
      <c r="A667" s="212" t="s">
        <v>678</v>
      </c>
      <c r="B667" s="203" t="s">
        <v>183</v>
      </c>
      <c r="C667" s="204" t="s">
        <v>59</v>
      </c>
      <c r="D667" s="204"/>
      <c r="E667" s="208">
        <f>E670+E668</f>
        <v>91580.8</v>
      </c>
    </row>
    <row r="668" spans="1:5" s="217" customFormat="1" ht="186.75">
      <c r="A668" s="223" t="s">
        <v>754</v>
      </c>
      <c r="B668" s="214" t="s">
        <v>183</v>
      </c>
      <c r="C668" s="220" t="s">
        <v>753</v>
      </c>
      <c r="D668" s="220"/>
      <c r="E668" s="216">
        <f>E669</f>
        <v>2191.7</v>
      </c>
    </row>
    <row r="669" spans="1:5" s="217" customFormat="1" ht="15">
      <c r="A669" s="221" t="s">
        <v>924</v>
      </c>
      <c r="B669" s="214" t="s">
        <v>183</v>
      </c>
      <c r="C669" s="220" t="s">
        <v>753</v>
      </c>
      <c r="D669" s="220">
        <v>410</v>
      </c>
      <c r="E669" s="216">
        <v>2191.7</v>
      </c>
    </row>
    <row r="670" spans="1:5" s="217" customFormat="1" ht="186.75">
      <c r="A670" s="223" t="s">
        <v>677</v>
      </c>
      <c r="B670" s="214" t="s">
        <v>183</v>
      </c>
      <c r="C670" s="220" t="s">
        <v>60</v>
      </c>
      <c r="D670" s="220"/>
      <c r="E670" s="216">
        <f>E671</f>
        <v>89389.1</v>
      </c>
    </row>
    <row r="671" spans="1:5" s="217" customFormat="1" ht="15">
      <c r="A671" s="221" t="s">
        <v>928</v>
      </c>
      <c r="B671" s="214" t="s">
        <v>183</v>
      </c>
      <c r="C671" s="220" t="s">
        <v>60</v>
      </c>
      <c r="D671" s="220">
        <v>410</v>
      </c>
      <c r="E671" s="216">
        <v>89389.1</v>
      </c>
    </row>
    <row r="672" spans="1:5" ht="46.5">
      <c r="A672" s="207" t="s">
        <v>208</v>
      </c>
      <c r="B672" s="203" t="s">
        <v>183</v>
      </c>
      <c r="C672" s="204" t="s">
        <v>8</v>
      </c>
      <c r="D672" s="204"/>
      <c r="E672" s="208">
        <f>E673</f>
        <v>15974.4</v>
      </c>
    </row>
    <row r="673" spans="1:5" ht="78">
      <c r="A673" s="212" t="s">
        <v>592</v>
      </c>
      <c r="B673" s="203" t="s">
        <v>183</v>
      </c>
      <c r="C673" s="204" t="s">
        <v>22</v>
      </c>
      <c r="D673" s="204"/>
      <c r="E673" s="208">
        <f>E674</f>
        <v>15974.4</v>
      </c>
    </row>
    <row r="674" spans="1:5" ht="78">
      <c r="A674" s="213" t="s">
        <v>605</v>
      </c>
      <c r="B674" s="214" t="s">
        <v>183</v>
      </c>
      <c r="C674" s="215" t="s">
        <v>68</v>
      </c>
      <c r="D674" s="220" t="s">
        <v>177</v>
      </c>
      <c r="E674" s="216">
        <f>E675</f>
        <v>15974.4</v>
      </c>
    </row>
    <row r="675" spans="1:5" ht="15">
      <c r="A675" s="213" t="s">
        <v>931</v>
      </c>
      <c r="B675" s="214" t="s">
        <v>183</v>
      </c>
      <c r="C675" s="215" t="s">
        <v>68</v>
      </c>
      <c r="D675" s="220">
        <v>310</v>
      </c>
      <c r="E675" s="216">
        <v>15974.4</v>
      </c>
    </row>
    <row r="676" spans="1:5" s="197" customFormat="1" ht="46.5">
      <c r="A676" s="207" t="s">
        <v>0</v>
      </c>
      <c r="B676" s="203" t="s">
        <v>183</v>
      </c>
      <c r="C676" s="204" t="s">
        <v>10</v>
      </c>
      <c r="D676" s="204"/>
      <c r="E676" s="208">
        <f>E677+E680</f>
        <v>72754.5</v>
      </c>
    </row>
    <row r="677" spans="1:5" s="197" customFormat="1" ht="93">
      <c r="A677" s="212" t="s">
        <v>474</v>
      </c>
      <c r="B677" s="203" t="s">
        <v>183</v>
      </c>
      <c r="C677" s="204" t="s">
        <v>35</v>
      </c>
      <c r="D677" s="204"/>
      <c r="E677" s="208">
        <f>E678</f>
        <v>15663.5</v>
      </c>
    </row>
    <row r="678" spans="1:5" s="209" customFormat="1" ht="93">
      <c r="A678" s="225" t="s">
        <v>481</v>
      </c>
      <c r="B678" s="214" t="s">
        <v>183</v>
      </c>
      <c r="C678" s="220" t="s">
        <v>111</v>
      </c>
      <c r="D678" s="220"/>
      <c r="E678" s="216">
        <f>E679</f>
        <v>15663.5</v>
      </c>
    </row>
    <row r="679" spans="1:5" s="209" customFormat="1" ht="15">
      <c r="A679" s="213" t="s">
        <v>931</v>
      </c>
      <c r="B679" s="214" t="s">
        <v>183</v>
      </c>
      <c r="C679" s="220" t="s">
        <v>111</v>
      </c>
      <c r="D679" s="220">
        <v>310</v>
      </c>
      <c r="E679" s="216">
        <v>15663.5</v>
      </c>
    </row>
    <row r="680" spans="1:5" s="197" customFormat="1" ht="78">
      <c r="A680" s="212" t="s">
        <v>556</v>
      </c>
      <c r="B680" s="203" t="s">
        <v>183</v>
      </c>
      <c r="C680" s="204" t="s">
        <v>37</v>
      </c>
      <c r="D680" s="204"/>
      <c r="E680" s="208">
        <f>E683+E685+E687+E681</f>
        <v>57091</v>
      </c>
    </row>
    <row r="681" spans="1:5" s="197" customFormat="1" ht="124.5">
      <c r="A681" s="231" t="s">
        <v>1103</v>
      </c>
      <c r="B681" s="214" t="s">
        <v>183</v>
      </c>
      <c r="C681" s="220" t="s">
        <v>1102</v>
      </c>
      <c r="D681" s="204"/>
      <c r="E681" s="216">
        <f>E682</f>
        <v>7595</v>
      </c>
    </row>
    <row r="682" spans="1:5" s="197" customFormat="1" ht="15">
      <c r="A682" s="213" t="s">
        <v>931</v>
      </c>
      <c r="B682" s="214" t="s">
        <v>183</v>
      </c>
      <c r="C682" s="220" t="s">
        <v>1102</v>
      </c>
      <c r="D682" s="220">
        <v>310</v>
      </c>
      <c r="E682" s="216">
        <v>7595</v>
      </c>
    </row>
    <row r="683" spans="1:5" s="197" customFormat="1" ht="108.75">
      <c r="A683" s="225" t="s">
        <v>756</v>
      </c>
      <c r="B683" s="214" t="s">
        <v>183</v>
      </c>
      <c r="C683" s="220" t="s">
        <v>755</v>
      </c>
      <c r="D683" s="220"/>
      <c r="E683" s="216">
        <f>E684</f>
        <v>975.4</v>
      </c>
    </row>
    <row r="684" spans="1:5" s="197" customFormat="1" ht="15">
      <c r="A684" s="213" t="s">
        <v>931</v>
      </c>
      <c r="B684" s="214" t="s">
        <v>183</v>
      </c>
      <c r="C684" s="220" t="s">
        <v>755</v>
      </c>
      <c r="D684" s="220">
        <v>310</v>
      </c>
      <c r="E684" s="216">
        <v>975.4</v>
      </c>
    </row>
    <row r="685" spans="1:5" s="219" customFormat="1" ht="108.75">
      <c r="A685" s="225" t="s">
        <v>570</v>
      </c>
      <c r="B685" s="214" t="s">
        <v>183</v>
      </c>
      <c r="C685" s="220" t="s">
        <v>250</v>
      </c>
      <c r="D685" s="220"/>
      <c r="E685" s="216">
        <f>E686</f>
        <v>18547.9</v>
      </c>
    </row>
    <row r="686" spans="1:5" s="219" customFormat="1" ht="15">
      <c r="A686" s="213" t="s">
        <v>931</v>
      </c>
      <c r="B686" s="214" t="s">
        <v>183</v>
      </c>
      <c r="C686" s="220" t="s">
        <v>250</v>
      </c>
      <c r="D686" s="220">
        <v>310</v>
      </c>
      <c r="E686" s="216">
        <v>18547.9</v>
      </c>
    </row>
    <row r="687" spans="1:5" s="219" customFormat="1" ht="108.75">
      <c r="A687" s="225" t="s">
        <v>1199</v>
      </c>
      <c r="B687" s="214" t="s">
        <v>183</v>
      </c>
      <c r="C687" s="220" t="s">
        <v>251</v>
      </c>
      <c r="D687" s="220"/>
      <c r="E687" s="216">
        <f>E688</f>
        <v>29972.7</v>
      </c>
    </row>
    <row r="688" spans="1:5" s="219" customFormat="1" ht="15">
      <c r="A688" s="213" t="s">
        <v>931</v>
      </c>
      <c r="B688" s="214" t="s">
        <v>183</v>
      </c>
      <c r="C688" s="220" t="s">
        <v>251</v>
      </c>
      <c r="D688" s="220">
        <v>310</v>
      </c>
      <c r="E688" s="216">
        <v>29972.7</v>
      </c>
    </row>
    <row r="689" spans="1:5" s="197" customFormat="1" ht="15">
      <c r="A689" s="207" t="s">
        <v>173</v>
      </c>
      <c r="B689" s="203" t="s">
        <v>172</v>
      </c>
      <c r="C689" s="204"/>
      <c r="D689" s="204"/>
      <c r="E689" s="208">
        <f>E690+E695+E699</f>
        <v>26369.800000000003</v>
      </c>
    </row>
    <row r="690" spans="1:5" s="197" customFormat="1" ht="46.5">
      <c r="A690" s="207" t="s">
        <v>0</v>
      </c>
      <c r="B690" s="203" t="s">
        <v>172</v>
      </c>
      <c r="C690" s="204" t="s">
        <v>10</v>
      </c>
      <c r="D690" s="204"/>
      <c r="E690" s="208">
        <f>E691</f>
        <v>25050.600000000002</v>
      </c>
    </row>
    <row r="691" spans="1:5" s="209" customFormat="1" ht="108.75">
      <c r="A691" s="212" t="s">
        <v>494</v>
      </c>
      <c r="B691" s="203" t="s">
        <v>172</v>
      </c>
      <c r="C691" s="204" t="s">
        <v>38</v>
      </c>
      <c r="D691" s="204"/>
      <c r="E691" s="208">
        <f>E692</f>
        <v>25050.600000000002</v>
      </c>
    </row>
    <row r="692" spans="1:5" s="219" customFormat="1" ht="124.5">
      <c r="A692" s="225" t="s">
        <v>495</v>
      </c>
      <c r="B692" s="214" t="s">
        <v>172</v>
      </c>
      <c r="C692" s="220" t="s">
        <v>256</v>
      </c>
      <c r="D692" s="220"/>
      <c r="E692" s="216">
        <f>E693+E694</f>
        <v>25050.600000000002</v>
      </c>
    </row>
    <row r="693" spans="1:5" s="219" customFormat="1" ht="30.75">
      <c r="A693" s="218" t="s">
        <v>913</v>
      </c>
      <c r="B693" s="214" t="s">
        <v>172</v>
      </c>
      <c r="C693" s="220" t="s">
        <v>256</v>
      </c>
      <c r="D693" s="220">
        <v>120</v>
      </c>
      <c r="E693" s="216">
        <v>23583.9</v>
      </c>
    </row>
    <row r="694" spans="1:5" s="219" customFormat="1" ht="30.75">
      <c r="A694" s="225" t="s">
        <v>923</v>
      </c>
      <c r="B694" s="214" t="s">
        <v>172</v>
      </c>
      <c r="C694" s="220" t="s">
        <v>256</v>
      </c>
      <c r="D694" s="220">
        <v>240</v>
      </c>
      <c r="E694" s="216">
        <v>1466.7</v>
      </c>
    </row>
    <row r="695" spans="1:5" s="222" customFormat="1" ht="46.5">
      <c r="A695" s="207" t="s">
        <v>1</v>
      </c>
      <c r="B695" s="203" t="s">
        <v>172</v>
      </c>
      <c r="C695" s="204" t="s">
        <v>11</v>
      </c>
      <c r="D695" s="204"/>
      <c r="E695" s="208">
        <f>E696</f>
        <v>50</v>
      </c>
    </row>
    <row r="696" spans="1:5" s="271" customFormat="1" ht="78">
      <c r="A696" s="212" t="s">
        <v>595</v>
      </c>
      <c r="B696" s="203" t="s">
        <v>172</v>
      </c>
      <c r="C696" s="204" t="s">
        <v>41</v>
      </c>
      <c r="D696" s="204"/>
      <c r="E696" s="208">
        <f>E697</f>
        <v>50</v>
      </c>
    </row>
    <row r="697" spans="1:5" s="206" customFormat="1" ht="171">
      <c r="A697" s="238" t="s">
        <v>937</v>
      </c>
      <c r="B697" s="214" t="s">
        <v>172</v>
      </c>
      <c r="C697" s="220" t="s">
        <v>934</v>
      </c>
      <c r="D697" s="220"/>
      <c r="E697" s="216">
        <f>E698</f>
        <v>50</v>
      </c>
    </row>
    <row r="698" spans="1:5" s="217" customFormat="1" ht="46.5">
      <c r="A698" s="223" t="s">
        <v>136</v>
      </c>
      <c r="B698" s="214" t="s">
        <v>172</v>
      </c>
      <c r="C698" s="220" t="s">
        <v>934</v>
      </c>
      <c r="D698" s="220" t="s">
        <v>93</v>
      </c>
      <c r="E698" s="216">
        <v>50</v>
      </c>
    </row>
    <row r="699" spans="1:5" s="222" customFormat="1" ht="46.5">
      <c r="A699" s="207" t="s">
        <v>679</v>
      </c>
      <c r="B699" s="203" t="s">
        <v>172</v>
      </c>
      <c r="C699" s="204" t="s">
        <v>14</v>
      </c>
      <c r="D699" s="204"/>
      <c r="E699" s="208">
        <f>E700</f>
        <v>1269.2</v>
      </c>
    </row>
    <row r="700" spans="1:5" s="222" customFormat="1" ht="78">
      <c r="A700" s="212" t="s">
        <v>704</v>
      </c>
      <c r="B700" s="203" t="s">
        <v>172</v>
      </c>
      <c r="C700" s="204" t="s">
        <v>53</v>
      </c>
      <c r="D700" s="204"/>
      <c r="E700" s="208">
        <f>E701+E703</f>
        <v>1269.2</v>
      </c>
    </row>
    <row r="701" spans="1:5" s="197" customFormat="1" ht="124.5">
      <c r="A701" s="223" t="s">
        <v>879</v>
      </c>
      <c r="B701" s="214" t="s">
        <v>172</v>
      </c>
      <c r="C701" s="220" t="s">
        <v>933</v>
      </c>
      <c r="D701" s="220"/>
      <c r="E701" s="216">
        <f>E702</f>
        <v>372</v>
      </c>
    </row>
    <row r="702" spans="1:5" s="209" customFormat="1" ht="30.75">
      <c r="A702" s="223" t="s">
        <v>235</v>
      </c>
      <c r="B702" s="214" t="s">
        <v>172</v>
      </c>
      <c r="C702" s="220" t="s">
        <v>933</v>
      </c>
      <c r="D702" s="220" t="s">
        <v>234</v>
      </c>
      <c r="E702" s="216">
        <v>372</v>
      </c>
    </row>
    <row r="703" spans="1:5" s="209" customFormat="1" ht="124.5">
      <c r="A703" s="238" t="s">
        <v>969</v>
      </c>
      <c r="B703" s="214" t="s">
        <v>172</v>
      </c>
      <c r="C703" s="220" t="s">
        <v>968</v>
      </c>
      <c r="D703" s="220"/>
      <c r="E703" s="216">
        <f>E704</f>
        <v>897.2</v>
      </c>
    </row>
    <row r="704" spans="1:5" s="209" customFormat="1" ht="30.75">
      <c r="A704" s="223" t="s">
        <v>235</v>
      </c>
      <c r="B704" s="214" t="s">
        <v>172</v>
      </c>
      <c r="C704" s="220" t="s">
        <v>968</v>
      </c>
      <c r="D704" s="220" t="s">
        <v>234</v>
      </c>
      <c r="E704" s="216">
        <v>897.2</v>
      </c>
    </row>
    <row r="705" spans="1:5" s="209" customFormat="1" ht="15">
      <c r="A705" s="207" t="s">
        <v>283</v>
      </c>
      <c r="B705" s="203" t="s">
        <v>278</v>
      </c>
      <c r="C705" s="204"/>
      <c r="D705" s="204"/>
      <c r="E705" s="208">
        <f>E706</f>
        <v>3341</v>
      </c>
    </row>
    <row r="706" spans="1:5" s="209" customFormat="1" ht="15">
      <c r="A706" s="207" t="s">
        <v>65</v>
      </c>
      <c r="B706" s="203" t="s">
        <v>64</v>
      </c>
      <c r="C706" s="204"/>
      <c r="D706" s="204"/>
      <c r="E706" s="208">
        <f>E707+E724</f>
        <v>3341</v>
      </c>
    </row>
    <row r="707" spans="1:5" s="222" customFormat="1" ht="46.5">
      <c r="A707" s="207" t="s">
        <v>207</v>
      </c>
      <c r="B707" s="203" t="s">
        <v>64</v>
      </c>
      <c r="C707" s="204" t="s">
        <v>7</v>
      </c>
      <c r="D707" s="204"/>
      <c r="E707" s="208">
        <f>E708+E715+E718+E721</f>
        <v>3291</v>
      </c>
    </row>
    <row r="708" spans="1:5" s="222" customFormat="1" ht="78">
      <c r="A708" s="212" t="s">
        <v>680</v>
      </c>
      <c r="B708" s="203" t="s">
        <v>64</v>
      </c>
      <c r="C708" s="204" t="s">
        <v>15</v>
      </c>
      <c r="D708" s="204"/>
      <c r="E708" s="208">
        <f>E709+E711+E713</f>
        <v>895</v>
      </c>
    </row>
    <row r="709" spans="1:5" s="209" customFormat="1" ht="108.75">
      <c r="A709" s="223" t="s">
        <v>723</v>
      </c>
      <c r="B709" s="214" t="s">
        <v>64</v>
      </c>
      <c r="C709" s="220" t="s">
        <v>722</v>
      </c>
      <c r="D709" s="220"/>
      <c r="E709" s="216">
        <f>E710</f>
        <v>560</v>
      </c>
    </row>
    <row r="710" spans="1:5" s="209" customFormat="1" ht="30.75">
      <c r="A710" s="225" t="s">
        <v>923</v>
      </c>
      <c r="B710" s="214" t="s">
        <v>64</v>
      </c>
      <c r="C710" s="220" t="s">
        <v>722</v>
      </c>
      <c r="D710" s="220">
        <v>240</v>
      </c>
      <c r="E710" s="216">
        <v>560</v>
      </c>
    </row>
    <row r="711" spans="1:5" s="209" customFormat="1" ht="124.5">
      <c r="A711" s="225" t="s">
        <v>726</v>
      </c>
      <c r="B711" s="214" t="s">
        <v>64</v>
      </c>
      <c r="C711" s="220" t="s">
        <v>724</v>
      </c>
      <c r="D711" s="220"/>
      <c r="E711" s="216">
        <f>E712</f>
        <v>235</v>
      </c>
    </row>
    <row r="712" spans="1:5" s="209" customFormat="1" ht="30.75">
      <c r="A712" s="225" t="s">
        <v>923</v>
      </c>
      <c r="B712" s="214" t="s">
        <v>64</v>
      </c>
      <c r="C712" s="220" t="s">
        <v>724</v>
      </c>
      <c r="D712" s="220">
        <v>240</v>
      </c>
      <c r="E712" s="216">
        <v>235</v>
      </c>
    </row>
    <row r="713" spans="1:5" s="209" customFormat="1" ht="93">
      <c r="A713" s="225" t="s">
        <v>727</v>
      </c>
      <c r="B713" s="214" t="s">
        <v>64</v>
      </c>
      <c r="C713" s="220" t="s">
        <v>725</v>
      </c>
      <c r="D713" s="220"/>
      <c r="E713" s="216">
        <f>E714</f>
        <v>100</v>
      </c>
    </row>
    <row r="714" spans="1:5" s="209" customFormat="1" ht="30.75">
      <c r="A714" s="225" t="s">
        <v>923</v>
      </c>
      <c r="B714" s="214" t="s">
        <v>64</v>
      </c>
      <c r="C714" s="220" t="s">
        <v>725</v>
      </c>
      <c r="D714" s="220">
        <v>240</v>
      </c>
      <c r="E714" s="216">
        <v>100</v>
      </c>
    </row>
    <row r="715" spans="1:5" ht="93">
      <c r="A715" s="212" t="s">
        <v>681</v>
      </c>
      <c r="B715" s="203" t="s">
        <v>64</v>
      </c>
      <c r="C715" s="204" t="s">
        <v>16</v>
      </c>
      <c r="D715" s="204"/>
      <c r="E715" s="208">
        <f>E716</f>
        <v>80</v>
      </c>
    </row>
    <row r="716" spans="1:5" ht="108.75">
      <c r="A716" s="223" t="s">
        <v>646</v>
      </c>
      <c r="B716" s="214" t="s">
        <v>64</v>
      </c>
      <c r="C716" s="220" t="s">
        <v>119</v>
      </c>
      <c r="D716" s="220"/>
      <c r="E716" s="216">
        <f>E717</f>
        <v>80</v>
      </c>
    </row>
    <row r="717" spans="1:5" ht="15">
      <c r="A717" s="223" t="s">
        <v>926</v>
      </c>
      <c r="B717" s="214" t="s">
        <v>64</v>
      </c>
      <c r="C717" s="220" t="s">
        <v>119</v>
      </c>
      <c r="D717" s="220">
        <v>610</v>
      </c>
      <c r="E717" s="216">
        <v>80</v>
      </c>
    </row>
    <row r="718" spans="1:5" s="219" customFormat="1" ht="93">
      <c r="A718" s="212" t="s">
        <v>647</v>
      </c>
      <c r="B718" s="203" t="s">
        <v>64</v>
      </c>
      <c r="C718" s="204" t="s">
        <v>17</v>
      </c>
      <c r="D718" s="204"/>
      <c r="E718" s="208">
        <f>E719</f>
        <v>55</v>
      </c>
    </row>
    <row r="719" spans="1:5" s="219" customFormat="1" ht="124.5">
      <c r="A719" s="223" t="s">
        <v>682</v>
      </c>
      <c r="B719" s="214" t="s">
        <v>64</v>
      </c>
      <c r="C719" s="220" t="s">
        <v>683</v>
      </c>
      <c r="D719" s="220"/>
      <c r="E719" s="216">
        <f>E720</f>
        <v>55</v>
      </c>
    </row>
    <row r="720" spans="1:5" s="209" customFormat="1" ht="15">
      <c r="A720" s="223" t="s">
        <v>926</v>
      </c>
      <c r="B720" s="214" t="s">
        <v>64</v>
      </c>
      <c r="C720" s="220" t="s">
        <v>683</v>
      </c>
      <c r="D720" s="220">
        <v>610</v>
      </c>
      <c r="E720" s="216">
        <v>55</v>
      </c>
    </row>
    <row r="721" spans="1:5" s="222" customFormat="1" ht="78">
      <c r="A721" s="212" t="s">
        <v>604</v>
      </c>
      <c r="B721" s="203" t="s">
        <v>64</v>
      </c>
      <c r="C721" s="204" t="s">
        <v>18</v>
      </c>
      <c r="D721" s="204"/>
      <c r="E721" s="208">
        <f>E722</f>
        <v>2261</v>
      </c>
    </row>
    <row r="722" spans="1:5" s="209" customFormat="1" ht="108.75">
      <c r="A722" s="223" t="s">
        <v>880</v>
      </c>
      <c r="B722" s="214" t="s">
        <v>64</v>
      </c>
      <c r="C722" s="220" t="s">
        <v>120</v>
      </c>
      <c r="D722" s="220"/>
      <c r="E722" s="216">
        <f>E723</f>
        <v>2261</v>
      </c>
    </row>
    <row r="723" spans="1:5" s="209" customFormat="1" ht="15">
      <c r="A723" s="223" t="s">
        <v>61</v>
      </c>
      <c r="B723" s="214" t="s">
        <v>64</v>
      </c>
      <c r="C723" s="220" t="s">
        <v>120</v>
      </c>
      <c r="D723" s="220" t="s">
        <v>185</v>
      </c>
      <c r="E723" s="216">
        <v>2261</v>
      </c>
    </row>
    <row r="724" spans="1:5" s="222" customFormat="1" ht="15">
      <c r="A724" s="207" t="s">
        <v>401</v>
      </c>
      <c r="B724" s="203" t="s">
        <v>64</v>
      </c>
      <c r="C724" s="204" t="s">
        <v>4</v>
      </c>
      <c r="D724" s="204"/>
      <c r="E724" s="208">
        <f>E725</f>
        <v>50</v>
      </c>
    </row>
    <row r="725" spans="1:5" s="222" customFormat="1" ht="15">
      <c r="A725" s="212" t="s">
        <v>242</v>
      </c>
      <c r="B725" s="203" t="s">
        <v>64</v>
      </c>
      <c r="C725" s="204" t="s">
        <v>237</v>
      </c>
      <c r="D725" s="204"/>
      <c r="E725" s="208">
        <f>E726</f>
        <v>50</v>
      </c>
    </row>
    <row r="726" spans="1:5" s="209" customFormat="1" ht="62.25">
      <c r="A726" s="223" t="s">
        <v>1037</v>
      </c>
      <c r="B726" s="214" t="s">
        <v>64</v>
      </c>
      <c r="C726" s="220" t="s">
        <v>1036</v>
      </c>
      <c r="D726" s="220"/>
      <c r="E726" s="216">
        <f>E727</f>
        <v>50</v>
      </c>
    </row>
    <row r="727" spans="1:5" s="209" customFormat="1" ht="15">
      <c r="A727" s="223" t="s">
        <v>61</v>
      </c>
      <c r="B727" s="214" t="s">
        <v>64</v>
      </c>
      <c r="C727" s="220" t="s">
        <v>1036</v>
      </c>
      <c r="D727" s="220" t="s">
        <v>185</v>
      </c>
      <c r="E727" s="216">
        <v>50</v>
      </c>
    </row>
    <row r="728" spans="1:5" s="219" customFormat="1" ht="15">
      <c r="A728" s="130" t="s">
        <v>710</v>
      </c>
      <c r="B728" s="203" t="s">
        <v>711</v>
      </c>
      <c r="C728" s="204"/>
      <c r="D728" s="204"/>
      <c r="E728" s="208">
        <f>E729</f>
        <v>544.5</v>
      </c>
    </row>
    <row r="729" spans="1:5" s="219" customFormat="1" ht="30.75">
      <c r="A729" s="130" t="s">
        <v>715</v>
      </c>
      <c r="B729" s="203" t="s">
        <v>713</v>
      </c>
      <c r="C729" s="204"/>
      <c r="D729" s="204"/>
      <c r="E729" s="208">
        <f>E730</f>
        <v>544.5</v>
      </c>
    </row>
    <row r="730" spans="1:5" s="219" customFormat="1" ht="15">
      <c r="A730" s="207" t="s">
        <v>401</v>
      </c>
      <c r="B730" s="203" t="s">
        <v>713</v>
      </c>
      <c r="C730" s="204" t="s">
        <v>4</v>
      </c>
      <c r="D730" s="204"/>
      <c r="E730" s="208">
        <f>E731</f>
        <v>544.5</v>
      </c>
    </row>
    <row r="731" spans="1:5" s="219" customFormat="1" ht="15">
      <c r="A731" s="212" t="s">
        <v>242</v>
      </c>
      <c r="B731" s="203" t="s">
        <v>713</v>
      </c>
      <c r="C731" s="204" t="s">
        <v>237</v>
      </c>
      <c r="D731" s="204"/>
      <c r="E731" s="208">
        <f>E732</f>
        <v>544.5</v>
      </c>
    </row>
    <row r="732" spans="1:5" s="219" customFormat="1" ht="30.75">
      <c r="A732" s="213" t="s">
        <v>716</v>
      </c>
      <c r="B732" s="214" t="s">
        <v>713</v>
      </c>
      <c r="C732" s="215" t="s">
        <v>717</v>
      </c>
      <c r="D732" s="215"/>
      <c r="E732" s="216">
        <f>E733</f>
        <v>544.5</v>
      </c>
    </row>
    <row r="733" spans="1:5" ht="15">
      <c r="A733" s="213" t="s">
        <v>714</v>
      </c>
      <c r="B733" s="214" t="s">
        <v>713</v>
      </c>
      <c r="C733" s="215" t="s">
        <v>717</v>
      </c>
      <c r="D733" s="215">
        <v>730</v>
      </c>
      <c r="E733" s="216">
        <v>544.5</v>
      </c>
    </row>
    <row r="734" spans="1:5" s="219" customFormat="1" ht="46.5">
      <c r="A734" s="130" t="s">
        <v>423</v>
      </c>
      <c r="B734" s="203" t="s">
        <v>279</v>
      </c>
      <c r="C734" s="204"/>
      <c r="D734" s="204"/>
      <c r="E734" s="208">
        <f>E735+E742</f>
        <v>146836.6</v>
      </c>
    </row>
    <row r="735" spans="1:5" s="219" customFormat="1" ht="46.5">
      <c r="A735" s="130" t="s">
        <v>397</v>
      </c>
      <c r="B735" s="203" t="s">
        <v>280</v>
      </c>
      <c r="C735" s="204"/>
      <c r="D735" s="204"/>
      <c r="E735" s="208">
        <f>E736</f>
        <v>125278.6</v>
      </c>
    </row>
    <row r="736" spans="1:5" s="219" customFormat="1" ht="15">
      <c r="A736" s="207" t="s">
        <v>401</v>
      </c>
      <c r="B736" s="203" t="s">
        <v>280</v>
      </c>
      <c r="C736" s="204" t="s">
        <v>4</v>
      </c>
      <c r="D736" s="204"/>
      <c r="E736" s="208">
        <f>E737</f>
        <v>125278.6</v>
      </c>
    </row>
    <row r="737" spans="1:5" s="219" customFormat="1" ht="15">
      <c r="A737" s="212" t="s">
        <v>242</v>
      </c>
      <c r="B737" s="203" t="s">
        <v>280</v>
      </c>
      <c r="C737" s="204" t="s">
        <v>237</v>
      </c>
      <c r="D737" s="204"/>
      <c r="E737" s="272">
        <f>E738+E740</f>
        <v>125278.6</v>
      </c>
    </row>
    <row r="738" spans="1:5" s="219" customFormat="1" ht="30.75">
      <c r="A738" s="213" t="s">
        <v>410</v>
      </c>
      <c r="B738" s="214" t="s">
        <v>280</v>
      </c>
      <c r="C738" s="215" t="s">
        <v>407</v>
      </c>
      <c r="D738" s="215"/>
      <c r="E738" s="216">
        <f>E739</f>
        <v>30953.4</v>
      </c>
    </row>
    <row r="739" spans="1:5" ht="15">
      <c r="A739" s="213" t="s">
        <v>929</v>
      </c>
      <c r="B739" s="214" t="s">
        <v>280</v>
      </c>
      <c r="C739" s="215" t="s">
        <v>407</v>
      </c>
      <c r="D739" s="215">
        <v>510</v>
      </c>
      <c r="E739" s="216">
        <v>30953.4</v>
      </c>
    </row>
    <row r="740" spans="1:5" ht="78">
      <c r="A740" s="213" t="s">
        <v>402</v>
      </c>
      <c r="B740" s="214" t="s">
        <v>280</v>
      </c>
      <c r="C740" s="215" t="s">
        <v>236</v>
      </c>
      <c r="D740" s="215"/>
      <c r="E740" s="216">
        <f>E741</f>
        <v>94325.2</v>
      </c>
    </row>
    <row r="741" spans="1:5" s="239" customFormat="1" ht="15">
      <c r="A741" s="213" t="s">
        <v>929</v>
      </c>
      <c r="B741" s="214" t="s">
        <v>280</v>
      </c>
      <c r="C741" s="215" t="s">
        <v>236</v>
      </c>
      <c r="D741" s="215">
        <v>510</v>
      </c>
      <c r="E741" s="216">
        <v>94325.2</v>
      </c>
    </row>
    <row r="742" spans="1:5" s="239" customFormat="1" ht="15">
      <c r="A742" s="130" t="s">
        <v>976</v>
      </c>
      <c r="B742" s="203" t="s">
        <v>977</v>
      </c>
      <c r="C742" s="267"/>
      <c r="D742" s="267"/>
      <c r="E742" s="208">
        <f>E743</f>
        <v>21558</v>
      </c>
    </row>
    <row r="743" spans="1:5" s="239" customFormat="1" ht="15">
      <c r="A743" s="207" t="s">
        <v>401</v>
      </c>
      <c r="B743" s="203" t="s">
        <v>977</v>
      </c>
      <c r="C743" s="267" t="s">
        <v>4</v>
      </c>
      <c r="D743" s="267"/>
      <c r="E743" s="208">
        <f>E744</f>
        <v>21558</v>
      </c>
    </row>
    <row r="744" spans="1:5" s="239" customFormat="1" ht="15">
      <c r="A744" s="212" t="s">
        <v>242</v>
      </c>
      <c r="B744" s="203" t="s">
        <v>977</v>
      </c>
      <c r="C744" s="267" t="s">
        <v>237</v>
      </c>
      <c r="D744" s="267"/>
      <c r="E744" s="208">
        <f>E745</f>
        <v>21558</v>
      </c>
    </row>
    <row r="745" spans="1:5" s="239" customFormat="1" ht="93">
      <c r="A745" s="231" t="s">
        <v>1002</v>
      </c>
      <c r="B745" s="214" t="s">
        <v>977</v>
      </c>
      <c r="C745" s="230" t="s">
        <v>983</v>
      </c>
      <c r="D745" s="230"/>
      <c r="E745" s="245">
        <f>E746</f>
        <v>21558</v>
      </c>
    </row>
    <row r="746" spans="1:5" s="239" customFormat="1" ht="15">
      <c r="A746" s="223" t="s">
        <v>61</v>
      </c>
      <c r="B746" s="214" t="s">
        <v>977</v>
      </c>
      <c r="C746" s="230" t="s">
        <v>983</v>
      </c>
      <c r="D746" s="230">
        <v>540</v>
      </c>
      <c r="E746" s="245">
        <f>21038+520</f>
        <v>21558</v>
      </c>
    </row>
    <row r="747" spans="1:5" ht="15">
      <c r="A747" s="452" t="s">
        <v>56</v>
      </c>
      <c r="B747" s="452"/>
      <c r="C747" s="452"/>
      <c r="D747" s="452"/>
      <c r="E747" s="208">
        <f>E734+E728+E705+E527+E488+E294+E258+E187+E167+E13</f>
        <v>2666595.6</v>
      </c>
    </row>
  </sheetData>
  <sheetProtection/>
  <autoFilter ref="A12:E747"/>
  <mergeCells count="2">
    <mergeCell ref="A747:D747"/>
    <mergeCell ref="A9:D9"/>
  </mergeCells>
  <printOptions/>
  <pageMargins left="0.5118110236220472" right="0" top="0" bottom="0" header="0" footer="0"/>
  <pageSetup fitToHeight="35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5"/>
  <sheetViews>
    <sheetView zoomScale="85" zoomScaleNormal="85" zoomScalePageLayoutView="0" workbookViewId="0" topLeftCell="A1">
      <selection activeCell="F6" sqref="F6"/>
    </sheetView>
  </sheetViews>
  <sheetFormatPr defaultColWidth="9.140625" defaultRowHeight="15"/>
  <cols>
    <col min="1" max="1" width="56.57421875" style="196" customWidth="1"/>
    <col min="2" max="2" width="9.421875" style="386" customWidth="1"/>
    <col min="3" max="3" width="7.421875" style="274" customWidth="1"/>
    <col min="4" max="4" width="12.140625" style="274" customWidth="1"/>
    <col min="5" max="5" width="7.8515625" style="274" customWidth="1"/>
    <col min="6" max="6" width="17.140625" style="387" customWidth="1"/>
    <col min="7" max="16384" width="8.8515625" style="316" customWidth="1"/>
  </cols>
  <sheetData>
    <row r="1" spans="2:6" ht="15">
      <c r="B1" s="315"/>
      <c r="F1" s="198" t="s">
        <v>171</v>
      </c>
    </row>
    <row r="2" spans="2:6" ht="15">
      <c r="B2" s="315"/>
      <c r="F2" s="199" t="s">
        <v>170</v>
      </c>
    </row>
    <row r="3" spans="2:6" ht="15">
      <c r="B3" s="317"/>
      <c r="F3" s="199" t="s">
        <v>298</v>
      </c>
    </row>
    <row r="4" spans="2:6" ht="15">
      <c r="B4" s="318"/>
      <c r="F4" s="199" t="s">
        <v>945</v>
      </c>
    </row>
    <row r="5" spans="2:6" ht="15">
      <c r="B5" s="318"/>
      <c r="F5" s="199" t="s">
        <v>1206</v>
      </c>
    </row>
    <row r="6" spans="2:6" ht="15">
      <c r="B6" s="315"/>
      <c r="F6" s="319" t="s">
        <v>693</v>
      </c>
    </row>
    <row r="7" spans="2:6" ht="15">
      <c r="B7" s="315"/>
      <c r="F7" s="320"/>
    </row>
    <row r="8" spans="2:6" ht="15">
      <c r="B8" s="315"/>
      <c r="F8" s="320"/>
    </row>
    <row r="9" spans="1:6" ht="36.75" customHeight="1">
      <c r="A9" s="454" t="s">
        <v>1172</v>
      </c>
      <c r="B9" s="454"/>
      <c r="C9" s="454"/>
      <c r="D9" s="454"/>
      <c r="E9" s="454"/>
      <c r="F9" s="316"/>
    </row>
    <row r="12" spans="1:6" s="273" customFormat="1" ht="30.75">
      <c r="A12" s="203" t="s">
        <v>169</v>
      </c>
      <c r="B12" s="291" t="s">
        <v>813</v>
      </c>
      <c r="C12" s="203" t="s">
        <v>166</v>
      </c>
      <c r="D12" s="277" t="s">
        <v>168</v>
      </c>
      <c r="E12" s="277" t="s">
        <v>167</v>
      </c>
      <c r="F12" s="291" t="s">
        <v>165</v>
      </c>
    </row>
    <row r="13" spans="1:6" s="322" customFormat="1" ht="46.5">
      <c r="A13" s="207" t="s">
        <v>685</v>
      </c>
      <c r="B13" s="291" t="s">
        <v>113</v>
      </c>
      <c r="C13" s="203"/>
      <c r="D13" s="277"/>
      <c r="E13" s="277"/>
      <c r="F13" s="321">
        <f>F14+F26+F38</f>
        <v>638822.0000000001</v>
      </c>
    </row>
    <row r="14" spans="1:6" s="274" customFormat="1" ht="15">
      <c r="A14" s="207" t="s">
        <v>267</v>
      </c>
      <c r="B14" s="291" t="s">
        <v>113</v>
      </c>
      <c r="C14" s="203" t="s">
        <v>266</v>
      </c>
      <c r="D14" s="277"/>
      <c r="E14" s="277"/>
      <c r="F14" s="321">
        <f>F15+F21</f>
        <v>5778</v>
      </c>
    </row>
    <row r="15" spans="1:6" s="274" customFormat="1" ht="62.25">
      <c r="A15" s="207" t="s">
        <v>149</v>
      </c>
      <c r="B15" s="291" t="s">
        <v>113</v>
      </c>
      <c r="C15" s="203" t="s">
        <v>148</v>
      </c>
      <c r="D15" s="277"/>
      <c r="E15" s="277"/>
      <c r="F15" s="321">
        <f>F16</f>
        <v>5603.5</v>
      </c>
    </row>
    <row r="16" spans="1:6" s="323" customFormat="1" ht="62.25">
      <c r="A16" s="207" t="s">
        <v>0</v>
      </c>
      <c r="B16" s="291" t="s">
        <v>113</v>
      </c>
      <c r="C16" s="203" t="s">
        <v>148</v>
      </c>
      <c r="D16" s="277" t="s">
        <v>10</v>
      </c>
      <c r="E16" s="277"/>
      <c r="F16" s="321">
        <f>F17</f>
        <v>5603.5</v>
      </c>
    </row>
    <row r="17" spans="1:6" s="323" customFormat="1" ht="124.5">
      <c r="A17" s="212" t="s">
        <v>494</v>
      </c>
      <c r="B17" s="291" t="s">
        <v>113</v>
      </c>
      <c r="C17" s="203" t="s">
        <v>148</v>
      </c>
      <c r="D17" s="277" t="s">
        <v>38</v>
      </c>
      <c r="E17" s="277"/>
      <c r="F17" s="321">
        <f>F18</f>
        <v>5603.5</v>
      </c>
    </row>
    <row r="18" spans="1:6" s="324" customFormat="1" ht="140.25">
      <c r="A18" s="225" t="s">
        <v>546</v>
      </c>
      <c r="B18" s="287" t="s">
        <v>113</v>
      </c>
      <c r="C18" s="214" t="s">
        <v>148</v>
      </c>
      <c r="D18" s="253" t="s">
        <v>257</v>
      </c>
      <c r="E18" s="253"/>
      <c r="F18" s="256">
        <f>F19+F20</f>
        <v>5603.5</v>
      </c>
    </row>
    <row r="19" spans="1:6" s="324" customFormat="1" ht="30.75">
      <c r="A19" s="225" t="s">
        <v>913</v>
      </c>
      <c r="B19" s="287" t="s">
        <v>113</v>
      </c>
      <c r="C19" s="214" t="s">
        <v>148</v>
      </c>
      <c r="D19" s="253" t="s">
        <v>257</v>
      </c>
      <c r="E19" s="253">
        <v>120</v>
      </c>
      <c r="F19" s="256">
        <v>4752.5</v>
      </c>
    </row>
    <row r="20" spans="1:6" s="324" customFormat="1" ht="30.75">
      <c r="A20" s="225" t="s">
        <v>923</v>
      </c>
      <c r="B20" s="287" t="s">
        <v>113</v>
      </c>
      <c r="C20" s="214" t="s">
        <v>148</v>
      </c>
      <c r="D20" s="253" t="s">
        <v>257</v>
      </c>
      <c r="E20" s="253">
        <v>240</v>
      </c>
      <c r="F20" s="256">
        <v>851</v>
      </c>
    </row>
    <row r="21" spans="1:6" s="274" customFormat="1" ht="15">
      <c r="A21" s="207" t="s">
        <v>153</v>
      </c>
      <c r="B21" s="291" t="s">
        <v>113</v>
      </c>
      <c r="C21" s="203" t="s">
        <v>151</v>
      </c>
      <c r="D21" s="277"/>
      <c r="E21" s="277"/>
      <c r="F21" s="321">
        <f>F22</f>
        <v>174.5</v>
      </c>
    </row>
    <row r="22" spans="1:6" s="324" customFormat="1" ht="93">
      <c r="A22" s="207" t="s">
        <v>2</v>
      </c>
      <c r="B22" s="291" t="s">
        <v>113</v>
      </c>
      <c r="C22" s="203" t="s">
        <v>151</v>
      </c>
      <c r="D22" s="277" t="s">
        <v>12</v>
      </c>
      <c r="E22" s="277"/>
      <c r="F22" s="321">
        <f>F23</f>
        <v>174.5</v>
      </c>
    </row>
    <row r="23" spans="1:6" s="324" customFormat="1" ht="124.5">
      <c r="A23" s="212" t="s">
        <v>701</v>
      </c>
      <c r="B23" s="291" t="s">
        <v>113</v>
      </c>
      <c r="C23" s="203" t="s">
        <v>151</v>
      </c>
      <c r="D23" s="277" t="s">
        <v>45</v>
      </c>
      <c r="E23" s="277"/>
      <c r="F23" s="321">
        <f>F24</f>
        <v>174.5</v>
      </c>
    </row>
    <row r="24" spans="1:6" s="325" customFormat="1" ht="156">
      <c r="A24" s="223" t="s">
        <v>700</v>
      </c>
      <c r="B24" s="287" t="s">
        <v>113</v>
      </c>
      <c r="C24" s="214" t="s">
        <v>151</v>
      </c>
      <c r="D24" s="253" t="s">
        <v>191</v>
      </c>
      <c r="E24" s="253"/>
      <c r="F24" s="256">
        <f>F25</f>
        <v>174.5</v>
      </c>
    </row>
    <row r="25" spans="1:6" s="325" customFormat="1" ht="30.75">
      <c r="A25" s="225" t="s">
        <v>923</v>
      </c>
      <c r="B25" s="287" t="s">
        <v>113</v>
      </c>
      <c r="C25" s="214" t="s">
        <v>151</v>
      </c>
      <c r="D25" s="253" t="s">
        <v>191</v>
      </c>
      <c r="E25" s="253">
        <v>240</v>
      </c>
      <c r="F25" s="256">
        <v>174.5</v>
      </c>
    </row>
    <row r="26" spans="1:6" s="274" customFormat="1" ht="15">
      <c r="A26" s="207" t="s">
        <v>275</v>
      </c>
      <c r="B26" s="291" t="s">
        <v>113</v>
      </c>
      <c r="C26" s="203" t="s">
        <v>274</v>
      </c>
      <c r="D26" s="277"/>
      <c r="E26" s="277"/>
      <c r="F26" s="321">
        <f>F27</f>
        <v>48102</v>
      </c>
    </row>
    <row r="27" spans="1:6" s="274" customFormat="1" ht="15">
      <c r="A27" s="207" t="s">
        <v>135</v>
      </c>
      <c r="B27" s="291" t="s">
        <v>113</v>
      </c>
      <c r="C27" s="203" t="s">
        <v>102</v>
      </c>
      <c r="D27" s="277"/>
      <c r="E27" s="277"/>
      <c r="F27" s="321">
        <f>F28</f>
        <v>48102</v>
      </c>
    </row>
    <row r="28" spans="1:6" s="323" customFormat="1" ht="62.25">
      <c r="A28" s="207" t="s">
        <v>0</v>
      </c>
      <c r="B28" s="291" t="s">
        <v>113</v>
      </c>
      <c r="C28" s="203" t="s">
        <v>102</v>
      </c>
      <c r="D28" s="277" t="s">
        <v>10</v>
      </c>
      <c r="E28" s="277"/>
      <c r="F28" s="321">
        <f>F29</f>
        <v>48102</v>
      </c>
    </row>
    <row r="29" spans="1:6" s="274" customFormat="1" ht="93">
      <c r="A29" s="223" t="s">
        <v>474</v>
      </c>
      <c r="B29" s="287" t="s">
        <v>113</v>
      </c>
      <c r="C29" s="214" t="s">
        <v>102</v>
      </c>
      <c r="D29" s="253" t="s">
        <v>35</v>
      </c>
      <c r="E29" s="253"/>
      <c r="F29" s="256">
        <f>F30+F32+F34+F36</f>
        <v>48102</v>
      </c>
    </row>
    <row r="30" spans="1:6" s="325" customFormat="1" ht="171">
      <c r="A30" s="225" t="s">
        <v>483</v>
      </c>
      <c r="B30" s="287" t="s">
        <v>113</v>
      </c>
      <c r="C30" s="214" t="s">
        <v>102</v>
      </c>
      <c r="D30" s="253" t="s">
        <v>134</v>
      </c>
      <c r="E30" s="253"/>
      <c r="F30" s="256">
        <f>F31</f>
        <v>21000</v>
      </c>
    </row>
    <row r="31" spans="1:6" s="325" customFormat="1" ht="46.5">
      <c r="A31" s="223" t="s">
        <v>136</v>
      </c>
      <c r="B31" s="287" t="s">
        <v>113</v>
      </c>
      <c r="C31" s="214" t="s">
        <v>102</v>
      </c>
      <c r="D31" s="253" t="s">
        <v>134</v>
      </c>
      <c r="E31" s="253" t="s">
        <v>93</v>
      </c>
      <c r="F31" s="256">
        <f>17500+3500</f>
        <v>21000</v>
      </c>
    </row>
    <row r="32" spans="1:6" s="325" customFormat="1" ht="156">
      <c r="A32" s="238" t="s">
        <v>962</v>
      </c>
      <c r="B32" s="287" t="s">
        <v>113</v>
      </c>
      <c r="C32" s="214" t="s">
        <v>102</v>
      </c>
      <c r="D32" s="285" t="s">
        <v>960</v>
      </c>
      <c r="E32" s="285"/>
      <c r="F32" s="256">
        <f>F33</f>
        <v>25307</v>
      </c>
    </row>
    <row r="33" spans="1:6" s="325" customFormat="1" ht="46.5">
      <c r="A33" s="223" t="s">
        <v>136</v>
      </c>
      <c r="B33" s="287" t="s">
        <v>113</v>
      </c>
      <c r="C33" s="214" t="s">
        <v>102</v>
      </c>
      <c r="D33" s="285" t="s">
        <v>960</v>
      </c>
      <c r="E33" s="285" t="s">
        <v>93</v>
      </c>
      <c r="F33" s="256">
        <v>25307</v>
      </c>
    </row>
    <row r="34" spans="1:6" s="325" customFormat="1" ht="126" customHeight="1">
      <c r="A34" s="238" t="s">
        <v>963</v>
      </c>
      <c r="B34" s="287" t="s">
        <v>113</v>
      </c>
      <c r="C34" s="214" t="s">
        <v>102</v>
      </c>
      <c r="D34" s="285" t="s">
        <v>961</v>
      </c>
      <c r="E34" s="285"/>
      <c r="F34" s="256">
        <f>F35</f>
        <v>466.6</v>
      </c>
    </row>
    <row r="35" spans="1:6" s="325" customFormat="1" ht="46.5">
      <c r="A35" s="223" t="s">
        <v>136</v>
      </c>
      <c r="B35" s="287" t="s">
        <v>113</v>
      </c>
      <c r="C35" s="214" t="s">
        <v>102</v>
      </c>
      <c r="D35" s="285" t="s">
        <v>961</v>
      </c>
      <c r="E35" s="285" t="s">
        <v>93</v>
      </c>
      <c r="F35" s="256">
        <v>466.6</v>
      </c>
    </row>
    <row r="36" spans="1:6" s="325" customFormat="1" ht="171">
      <c r="A36" s="238" t="s">
        <v>1101</v>
      </c>
      <c r="B36" s="287" t="s">
        <v>113</v>
      </c>
      <c r="C36" s="214" t="s">
        <v>102</v>
      </c>
      <c r="D36" s="285" t="s">
        <v>1100</v>
      </c>
      <c r="E36" s="285"/>
      <c r="F36" s="256">
        <f>F37</f>
        <v>1328.4</v>
      </c>
    </row>
    <row r="37" spans="1:6" s="325" customFormat="1" ht="46.5">
      <c r="A37" s="223" t="s">
        <v>136</v>
      </c>
      <c r="B37" s="287" t="s">
        <v>113</v>
      </c>
      <c r="C37" s="214" t="s">
        <v>102</v>
      </c>
      <c r="D37" s="285" t="s">
        <v>1100</v>
      </c>
      <c r="E37" s="285" t="s">
        <v>93</v>
      </c>
      <c r="F37" s="256">
        <v>1328.4</v>
      </c>
    </row>
    <row r="38" spans="1:6" s="274" customFormat="1" ht="15">
      <c r="A38" s="207" t="s">
        <v>268</v>
      </c>
      <c r="B38" s="291" t="s">
        <v>113</v>
      </c>
      <c r="C38" s="203" t="s">
        <v>269</v>
      </c>
      <c r="D38" s="277"/>
      <c r="E38" s="277"/>
      <c r="F38" s="321">
        <f>F39+F44+F65+F151+F165</f>
        <v>584942.0000000001</v>
      </c>
    </row>
    <row r="39" spans="1:6" s="274" customFormat="1" ht="15">
      <c r="A39" s="207" t="s">
        <v>137</v>
      </c>
      <c r="B39" s="291" t="s">
        <v>113</v>
      </c>
      <c r="C39" s="203" t="s">
        <v>245</v>
      </c>
      <c r="D39" s="277"/>
      <c r="E39" s="277"/>
      <c r="F39" s="321">
        <f>F40</f>
        <v>8192</v>
      </c>
    </row>
    <row r="40" spans="1:6" s="323" customFormat="1" ht="62.25">
      <c r="A40" s="207" t="s">
        <v>0</v>
      </c>
      <c r="B40" s="291" t="s">
        <v>113</v>
      </c>
      <c r="C40" s="203" t="s">
        <v>245</v>
      </c>
      <c r="D40" s="277" t="s">
        <v>10</v>
      </c>
      <c r="E40" s="277"/>
      <c r="F40" s="321">
        <f>F41</f>
        <v>8192</v>
      </c>
    </row>
    <row r="41" spans="1:6" s="323" customFormat="1" ht="108.75">
      <c r="A41" s="212" t="s">
        <v>474</v>
      </c>
      <c r="B41" s="291" t="s">
        <v>113</v>
      </c>
      <c r="C41" s="203" t="s">
        <v>245</v>
      </c>
      <c r="D41" s="277" t="s">
        <v>35</v>
      </c>
      <c r="E41" s="277"/>
      <c r="F41" s="321">
        <f>F42</f>
        <v>8192</v>
      </c>
    </row>
    <row r="42" spans="1:6" s="325" customFormat="1" ht="108.75">
      <c r="A42" s="225" t="s">
        <v>484</v>
      </c>
      <c r="B42" s="287" t="s">
        <v>113</v>
      </c>
      <c r="C42" s="214" t="s">
        <v>245</v>
      </c>
      <c r="D42" s="253" t="s">
        <v>138</v>
      </c>
      <c r="E42" s="253"/>
      <c r="F42" s="256">
        <f>F43</f>
        <v>8192</v>
      </c>
    </row>
    <row r="43" spans="1:6" s="325" customFormat="1" ht="30.75">
      <c r="A43" s="225" t="s">
        <v>930</v>
      </c>
      <c r="B43" s="287" t="s">
        <v>113</v>
      </c>
      <c r="C43" s="214" t="s">
        <v>245</v>
      </c>
      <c r="D43" s="253" t="s">
        <v>138</v>
      </c>
      <c r="E43" s="253">
        <v>320</v>
      </c>
      <c r="F43" s="256">
        <v>8192</v>
      </c>
    </row>
    <row r="44" spans="1:6" s="274" customFormat="1" ht="15">
      <c r="A44" s="207" t="s">
        <v>115</v>
      </c>
      <c r="B44" s="291" t="s">
        <v>113</v>
      </c>
      <c r="C44" s="203" t="s">
        <v>114</v>
      </c>
      <c r="D44" s="277"/>
      <c r="E44" s="277"/>
      <c r="F44" s="321">
        <f>F45</f>
        <v>97250</v>
      </c>
    </row>
    <row r="45" spans="1:6" s="274" customFormat="1" ht="62.25">
      <c r="A45" s="207" t="s">
        <v>0</v>
      </c>
      <c r="B45" s="291" t="s">
        <v>113</v>
      </c>
      <c r="C45" s="203" t="s">
        <v>114</v>
      </c>
      <c r="D45" s="277" t="s">
        <v>10</v>
      </c>
      <c r="E45" s="277"/>
      <c r="F45" s="321">
        <f>F46+F54+F60+F57</f>
        <v>97250</v>
      </c>
    </row>
    <row r="46" spans="1:6" s="325" customFormat="1" ht="108.75">
      <c r="A46" s="212" t="s">
        <v>485</v>
      </c>
      <c r="B46" s="291" t="s">
        <v>113</v>
      </c>
      <c r="C46" s="203" t="s">
        <v>114</v>
      </c>
      <c r="D46" s="277" t="s">
        <v>36</v>
      </c>
      <c r="E46" s="277"/>
      <c r="F46" s="321">
        <f>F47+F52</f>
        <v>96859.7</v>
      </c>
    </row>
    <row r="47" spans="1:6" s="324" customFormat="1" ht="108.75">
      <c r="A47" s="213" t="s">
        <v>486</v>
      </c>
      <c r="B47" s="287" t="s">
        <v>113</v>
      </c>
      <c r="C47" s="214" t="s">
        <v>114</v>
      </c>
      <c r="D47" s="253" t="s">
        <v>116</v>
      </c>
      <c r="E47" s="253"/>
      <c r="F47" s="256">
        <f>F48+F49+F51+F50</f>
        <v>96571</v>
      </c>
    </row>
    <row r="48" spans="1:6" s="324" customFormat="1" ht="15">
      <c r="A48" s="213" t="s">
        <v>922</v>
      </c>
      <c r="B48" s="287" t="s">
        <v>113</v>
      </c>
      <c r="C48" s="214" t="s">
        <v>114</v>
      </c>
      <c r="D48" s="253" t="s">
        <v>116</v>
      </c>
      <c r="E48" s="253">
        <v>110</v>
      </c>
      <c r="F48" s="256">
        <v>21608.2</v>
      </c>
    </row>
    <row r="49" spans="1:6" s="324" customFormat="1" ht="30.75">
      <c r="A49" s="213" t="s">
        <v>923</v>
      </c>
      <c r="B49" s="287" t="s">
        <v>113</v>
      </c>
      <c r="C49" s="214" t="s">
        <v>114</v>
      </c>
      <c r="D49" s="253" t="s">
        <v>116</v>
      </c>
      <c r="E49" s="253">
        <v>240</v>
      </c>
      <c r="F49" s="256">
        <v>6832.7</v>
      </c>
    </row>
    <row r="50" spans="1:6" s="324" customFormat="1" ht="15">
      <c r="A50" s="213" t="s">
        <v>926</v>
      </c>
      <c r="B50" s="287" t="s">
        <v>113</v>
      </c>
      <c r="C50" s="214" t="s">
        <v>114</v>
      </c>
      <c r="D50" s="253" t="s">
        <v>116</v>
      </c>
      <c r="E50" s="253">
        <v>610</v>
      </c>
      <c r="F50" s="256">
        <v>68050.1</v>
      </c>
    </row>
    <row r="51" spans="1:6" s="324" customFormat="1" ht="15">
      <c r="A51" s="218" t="s">
        <v>927</v>
      </c>
      <c r="B51" s="287" t="s">
        <v>113</v>
      </c>
      <c r="C51" s="214" t="s">
        <v>114</v>
      </c>
      <c r="D51" s="253" t="s">
        <v>116</v>
      </c>
      <c r="E51" s="253">
        <v>850</v>
      </c>
      <c r="F51" s="256">
        <v>80</v>
      </c>
    </row>
    <row r="52" spans="1:6" s="324" customFormat="1" ht="124.5">
      <c r="A52" s="262" t="s">
        <v>979</v>
      </c>
      <c r="B52" s="287" t="s">
        <v>113</v>
      </c>
      <c r="C52" s="214" t="s">
        <v>114</v>
      </c>
      <c r="D52" s="253" t="s">
        <v>980</v>
      </c>
      <c r="E52" s="253"/>
      <c r="F52" s="256">
        <f>F53</f>
        <v>288.7</v>
      </c>
    </row>
    <row r="53" spans="1:6" s="324" customFormat="1" ht="15">
      <c r="A53" s="213" t="s">
        <v>926</v>
      </c>
      <c r="B53" s="287" t="s">
        <v>113</v>
      </c>
      <c r="C53" s="214" t="s">
        <v>114</v>
      </c>
      <c r="D53" s="253" t="s">
        <v>980</v>
      </c>
      <c r="E53" s="253" t="s">
        <v>917</v>
      </c>
      <c r="F53" s="256">
        <v>288.7</v>
      </c>
    </row>
    <row r="54" spans="1:6" s="324" customFormat="1" ht="108.75">
      <c r="A54" s="268" t="s">
        <v>487</v>
      </c>
      <c r="B54" s="291" t="s">
        <v>113</v>
      </c>
      <c r="C54" s="203" t="s">
        <v>114</v>
      </c>
      <c r="D54" s="277" t="s">
        <v>37</v>
      </c>
      <c r="E54" s="277"/>
      <c r="F54" s="321">
        <f>F55</f>
        <v>10</v>
      </c>
    </row>
    <row r="55" spans="1:6" s="324" customFormat="1" ht="124.5">
      <c r="A55" s="225" t="s">
        <v>558</v>
      </c>
      <c r="B55" s="287" t="s">
        <v>113</v>
      </c>
      <c r="C55" s="214" t="s">
        <v>114</v>
      </c>
      <c r="D55" s="253" t="s">
        <v>142</v>
      </c>
      <c r="E55" s="253"/>
      <c r="F55" s="256">
        <f>F56</f>
        <v>10</v>
      </c>
    </row>
    <row r="56" spans="1:6" s="324" customFormat="1" ht="15">
      <c r="A56" s="221" t="s">
        <v>926</v>
      </c>
      <c r="B56" s="287" t="s">
        <v>113</v>
      </c>
      <c r="C56" s="214" t="s">
        <v>114</v>
      </c>
      <c r="D56" s="253" t="s">
        <v>142</v>
      </c>
      <c r="E56" s="253">
        <v>610</v>
      </c>
      <c r="F56" s="256">
        <v>10</v>
      </c>
    </row>
    <row r="57" spans="1:6" s="324" customFormat="1" ht="108.75">
      <c r="A57" s="212" t="s">
        <v>563</v>
      </c>
      <c r="B57" s="287" t="s">
        <v>113</v>
      </c>
      <c r="C57" s="203" t="s">
        <v>114</v>
      </c>
      <c r="D57" s="277" t="s">
        <v>39</v>
      </c>
      <c r="E57" s="277"/>
      <c r="F57" s="321">
        <f>F58</f>
        <v>6</v>
      </c>
    </row>
    <row r="58" spans="1:6" s="324" customFormat="1" ht="108.75">
      <c r="A58" s="225" t="s">
        <v>564</v>
      </c>
      <c r="B58" s="287" t="s">
        <v>113</v>
      </c>
      <c r="C58" s="214" t="s">
        <v>114</v>
      </c>
      <c r="D58" s="253" t="s">
        <v>143</v>
      </c>
      <c r="E58" s="253"/>
      <c r="F58" s="256">
        <f>F59</f>
        <v>6</v>
      </c>
    </row>
    <row r="59" spans="1:6" s="324" customFormat="1" ht="15">
      <c r="A59" s="221" t="s">
        <v>926</v>
      </c>
      <c r="B59" s="287" t="s">
        <v>113</v>
      </c>
      <c r="C59" s="214" t="s">
        <v>114</v>
      </c>
      <c r="D59" s="253" t="s">
        <v>143</v>
      </c>
      <c r="E59" s="253">
        <v>610</v>
      </c>
      <c r="F59" s="256">
        <v>6</v>
      </c>
    </row>
    <row r="60" spans="1:6" s="324" customFormat="1" ht="108.75">
      <c r="A60" s="268" t="s">
        <v>500</v>
      </c>
      <c r="B60" s="291" t="s">
        <v>113</v>
      </c>
      <c r="C60" s="203" t="s">
        <v>114</v>
      </c>
      <c r="D60" s="277" t="s">
        <v>40</v>
      </c>
      <c r="E60" s="277"/>
      <c r="F60" s="321">
        <f>F61+F63</f>
        <v>374.3</v>
      </c>
    </row>
    <row r="61" spans="1:6" s="324" customFormat="1" ht="140.25">
      <c r="A61" s="225" t="s">
        <v>569</v>
      </c>
      <c r="B61" s="287" t="s">
        <v>113</v>
      </c>
      <c r="C61" s="214" t="s">
        <v>114</v>
      </c>
      <c r="D61" s="253" t="s">
        <v>285</v>
      </c>
      <c r="E61" s="253"/>
      <c r="F61" s="256">
        <f>F62</f>
        <v>124.8</v>
      </c>
    </row>
    <row r="62" spans="1:6" s="324" customFormat="1" ht="15">
      <c r="A62" s="221" t="s">
        <v>926</v>
      </c>
      <c r="B62" s="287" t="s">
        <v>113</v>
      </c>
      <c r="C62" s="214" t="s">
        <v>114</v>
      </c>
      <c r="D62" s="253" t="s">
        <v>285</v>
      </c>
      <c r="E62" s="253">
        <v>610</v>
      </c>
      <c r="F62" s="256">
        <v>124.8</v>
      </c>
    </row>
    <row r="63" spans="1:6" s="324" customFormat="1" ht="139.5" customHeight="1">
      <c r="A63" s="225" t="s">
        <v>1138</v>
      </c>
      <c r="B63" s="326" t="s">
        <v>113</v>
      </c>
      <c r="C63" s="214" t="s">
        <v>114</v>
      </c>
      <c r="D63" s="253" t="s">
        <v>1125</v>
      </c>
      <c r="E63" s="253"/>
      <c r="F63" s="256">
        <f>F64</f>
        <v>249.5</v>
      </c>
    </row>
    <row r="64" spans="1:6" s="324" customFormat="1" ht="15">
      <c r="A64" s="221" t="s">
        <v>926</v>
      </c>
      <c r="B64" s="326" t="s">
        <v>113</v>
      </c>
      <c r="C64" s="214" t="s">
        <v>114</v>
      </c>
      <c r="D64" s="253" t="s">
        <v>1125</v>
      </c>
      <c r="E64" s="253" t="s">
        <v>917</v>
      </c>
      <c r="F64" s="256">
        <v>249.5</v>
      </c>
    </row>
    <row r="65" spans="1:6" s="274" customFormat="1" ht="15">
      <c r="A65" s="207" t="s">
        <v>203</v>
      </c>
      <c r="B65" s="291" t="s">
        <v>113</v>
      </c>
      <c r="C65" s="203" t="s">
        <v>202</v>
      </c>
      <c r="D65" s="277"/>
      <c r="E65" s="277"/>
      <c r="F65" s="321">
        <f>F66</f>
        <v>381694.9000000001</v>
      </c>
    </row>
    <row r="66" spans="1:6" s="325" customFormat="1" ht="76.5" customHeight="1">
      <c r="A66" s="207" t="s">
        <v>0</v>
      </c>
      <c r="B66" s="291" t="s">
        <v>113</v>
      </c>
      <c r="C66" s="203" t="s">
        <v>202</v>
      </c>
      <c r="D66" s="277" t="s">
        <v>10</v>
      </c>
      <c r="E66" s="277"/>
      <c r="F66" s="321">
        <f>F67+F110+F133+F145</f>
        <v>381694.9000000001</v>
      </c>
    </row>
    <row r="67" spans="1:6" s="324" customFormat="1" ht="108" customHeight="1">
      <c r="A67" s="212" t="s">
        <v>474</v>
      </c>
      <c r="B67" s="291" t="s">
        <v>113</v>
      </c>
      <c r="C67" s="203" t="s">
        <v>202</v>
      </c>
      <c r="D67" s="277" t="s">
        <v>35</v>
      </c>
      <c r="E67" s="277"/>
      <c r="F67" s="321">
        <f>F71+F74+F79+F82+F85+F88+F90+F93+F95+F97+F99+F102+F68+F105+F107+F77</f>
        <v>285923.80000000005</v>
      </c>
    </row>
    <row r="68" spans="1:6" s="327" customFormat="1" ht="156">
      <c r="A68" s="269" t="s">
        <v>1093</v>
      </c>
      <c r="B68" s="287" t="s">
        <v>113</v>
      </c>
      <c r="C68" s="214" t="s">
        <v>202</v>
      </c>
      <c r="D68" s="253" t="s">
        <v>1092</v>
      </c>
      <c r="E68" s="253"/>
      <c r="F68" s="256">
        <f>F69+F70</f>
        <v>937.5</v>
      </c>
    </row>
    <row r="69" spans="1:6" s="327" customFormat="1" ht="30.75">
      <c r="A69" s="213" t="s">
        <v>923</v>
      </c>
      <c r="B69" s="287" t="s">
        <v>113</v>
      </c>
      <c r="C69" s="214" t="s">
        <v>202</v>
      </c>
      <c r="D69" s="253" t="s">
        <v>1092</v>
      </c>
      <c r="E69" s="253" t="s">
        <v>914</v>
      </c>
      <c r="F69" s="256">
        <v>0.1</v>
      </c>
    </row>
    <row r="70" spans="1:6" s="327" customFormat="1" ht="30.75">
      <c r="A70" s="231" t="s">
        <v>931</v>
      </c>
      <c r="B70" s="287" t="s">
        <v>113</v>
      </c>
      <c r="C70" s="214" t="s">
        <v>202</v>
      </c>
      <c r="D70" s="253" t="s">
        <v>1092</v>
      </c>
      <c r="E70" s="253" t="s">
        <v>918</v>
      </c>
      <c r="F70" s="256">
        <v>937.4</v>
      </c>
    </row>
    <row r="71" spans="1:6" s="324" customFormat="1" ht="140.25">
      <c r="A71" s="225" t="s">
        <v>801</v>
      </c>
      <c r="B71" s="287" t="s">
        <v>113</v>
      </c>
      <c r="C71" s="214" t="s">
        <v>202</v>
      </c>
      <c r="D71" s="253" t="s">
        <v>800</v>
      </c>
      <c r="E71" s="253"/>
      <c r="F71" s="256">
        <f>F72+F73</f>
        <v>6366.7</v>
      </c>
    </row>
    <row r="72" spans="1:6" s="324" customFormat="1" ht="30.75">
      <c r="A72" s="213" t="s">
        <v>923</v>
      </c>
      <c r="B72" s="287" t="s">
        <v>113</v>
      </c>
      <c r="C72" s="214" t="s">
        <v>202</v>
      </c>
      <c r="D72" s="253" t="s">
        <v>800</v>
      </c>
      <c r="E72" s="253">
        <v>240</v>
      </c>
      <c r="F72" s="256">
        <v>7</v>
      </c>
    </row>
    <row r="73" spans="1:6" s="324" customFormat="1" ht="30.75">
      <c r="A73" s="213" t="s">
        <v>931</v>
      </c>
      <c r="B73" s="287" t="s">
        <v>113</v>
      </c>
      <c r="C73" s="214" t="s">
        <v>202</v>
      </c>
      <c r="D73" s="253" t="s">
        <v>800</v>
      </c>
      <c r="E73" s="253">
        <v>310</v>
      </c>
      <c r="F73" s="256">
        <v>6359.7</v>
      </c>
    </row>
    <row r="74" spans="1:6" s="325" customFormat="1" ht="124.5">
      <c r="A74" s="225" t="s">
        <v>475</v>
      </c>
      <c r="B74" s="287" t="s">
        <v>113</v>
      </c>
      <c r="C74" s="214" t="s">
        <v>202</v>
      </c>
      <c r="D74" s="253" t="s">
        <v>103</v>
      </c>
      <c r="E74" s="253"/>
      <c r="F74" s="256">
        <f>F75+F76</f>
        <v>131891.3</v>
      </c>
    </row>
    <row r="75" spans="1:6" s="325" customFormat="1" ht="30.75">
      <c r="A75" s="213" t="s">
        <v>923</v>
      </c>
      <c r="B75" s="287" t="s">
        <v>113</v>
      </c>
      <c r="C75" s="214" t="s">
        <v>202</v>
      </c>
      <c r="D75" s="253" t="s">
        <v>103</v>
      </c>
      <c r="E75" s="253">
        <v>240</v>
      </c>
      <c r="F75" s="256">
        <v>1300</v>
      </c>
    </row>
    <row r="76" spans="1:6" s="325" customFormat="1" ht="30.75">
      <c r="A76" s="213" t="s">
        <v>931</v>
      </c>
      <c r="B76" s="287" t="s">
        <v>113</v>
      </c>
      <c r="C76" s="214" t="s">
        <v>202</v>
      </c>
      <c r="D76" s="253" t="s">
        <v>103</v>
      </c>
      <c r="E76" s="253">
        <v>310</v>
      </c>
      <c r="F76" s="256">
        <v>130591.3</v>
      </c>
    </row>
    <row r="77" spans="1:6" s="325" customFormat="1" ht="186.75">
      <c r="A77" s="238" t="s">
        <v>1095</v>
      </c>
      <c r="B77" s="287" t="s">
        <v>113</v>
      </c>
      <c r="C77" s="214" t="s">
        <v>202</v>
      </c>
      <c r="D77" s="253" t="s">
        <v>1094</v>
      </c>
      <c r="E77" s="253"/>
      <c r="F77" s="256">
        <f>F78</f>
        <v>43.8</v>
      </c>
    </row>
    <row r="78" spans="1:6" s="325" customFormat="1" ht="30.75">
      <c r="A78" s="213" t="s">
        <v>931</v>
      </c>
      <c r="B78" s="287" t="s">
        <v>113</v>
      </c>
      <c r="C78" s="214" t="s">
        <v>202</v>
      </c>
      <c r="D78" s="253" t="s">
        <v>1094</v>
      </c>
      <c r="E78" s="253" t="s">
        <v>918</v>
      </c>
      <c r="F78" s="256">
        <v>43.8</v>
      </c>
    </row>
    <row r="79" spans="1:6" s="325" customFormat="1" ht="140.25">
      <c r="A79" s="225" t="s">
        <v>478</v>
      </c>
      <c r="B79" s="287" t="s">
        <v>113</v>
      </c>
      <c r="C79" s="214" t="s">
        <v>202</v>
      </c>
      <c r="D79" s="253" t="s">
        <v>106</v>
      </c>
      <c r="E79" s="253"/>
      <c r="F79" s="256">
        <f>F80+F81</f>
        <v>3905.7</v>
      </c>
    </row>
    <row r="80" spans="1:6" s="325" customFormat="1" ht="30.75">
      <c r="A80" s="213" t="s">
        <v>923</v>
      </c>
      <c r="B80" s="287" t="s">
        <v>113</v>
      </c>
      <c r="C80" s="214" t="s">
        <v>202</v>
      </c>
      <c r="D80" s="253" t="s">
        <v>106</v>
      </c>
      <c r="E80" s="253">
        <v>240</v>
      </c>
      <c r="F80" s="256">
        <v>4</v>
      </c>
    </row>
    <row r="81" spans="1:6" s="325" customFormat="1" ht="30.75">
      <c r="A81" s="213" t="s">
        <v>931</v>
      </c>
      <c r="B81" s="287" t="s">
        <v>113</v>
      </c>
      <c r="C81" s="214" t="s">
        <v>202</v>
      </c>
      <c r="D81" s="253" t="s">
        <v>106</v>
      </c>
      <c r="E81" s="253">
        <v>310</v>
      </c>
      <c r="F81" s="256">
        <v>3901.7</v>
      </c>
    </row>
    <row r="82" spans="1:6" s="325" customFormat="1" ht="124.5">
      <c r="A82" s="225" t="s">
        <v>897</v>
      </c>
      <c r="B82" s="287" t="s">
        <v>113</v>
      </c>
      <c r="C82" s="214" t="s">
        <v>202</v>
      </c>
      <c r="D82" s="253" t="s">
        <v>109</v>
      </c>
      <c r="E82" s="253"/>
      <c r="F82" s="256">
        <f>F84+F83</f>
        <v>27645.7</v>
      </c>
    </row>
    <row r="83" spans="1:6" s="325" customFormat="1" ht="30.75">
      <c r="A83" s="213" t="s">
        <v>923</v>
      </c>
      <c r="B83" s="287" t="s">
        <v>113</v>
      </c>
      <c r="C83" s="214" t="s">
        <v>202</v>
      </c>
      <c r="D83" s="253" t="s">
        <v>109</v>
      </c>
      <c r="E83" s="253">
        <v>240</v>
      </c>
      <c r="F83" s="256">
        <v>400</v>
      </c>
    </row>
    <row r="84" spans="1:6" s="325" customFormat="1" ht="30.75">
      <c r="A84" s="213" t="s">
        <v>931</v>
      </c>
      <c r="B84" s="287" t="s">
        <v>113</v>
      </c>
      <c r="C84" s="214" t="s">
        <v>202</v>
      </c>
      <c r="D84" s="253" t="s">
        <v>109</v>
      </c>
      <c r="E84" s="253">
        <v>310</v>
      </c>
      <c r="F84" s="256">
        <v>27245.7</v>
      </c>
    </row>
    <row r="85" spans="1:6" s="325" customFormat="1" ht="124.5">
      <c r="A85" s="225" t="s">
        <v>476</v>
      </c>
      <c r="B85" s="287" t="s">
        <v>113</v>
      </c>
      <c r="C85" s="214" t="s">
        <v>202</v>
      </c>
      <c r="D85" s="253" t="s">
        <v>104</v>
      </c>
      <c r="E85" s="253"/>
      <c r="F85" s="256">
        <f>F87+F86</f>
        <v>3659.7</v>
      </c>
    </row>
    <row r="86" spans="1:6" s="325" customFormat="1" ht="30.75">
      <c r="A86" s="213" t="s">
        <v>923</v>
      </c>
      <c r="B86" s="287" t="s">
        <v>113</v>
      </c>
      <c r="C86" s="214" t="s">
        <v>202</v>
      </c>
      <c r="D86" s="253" t="s">
        <v>104</v>
      </c>
      <c r="E86" s="253">
        <v>240</v>
      </c>
      <c r="F86" s="256">
        <v>30.7</v>
      </c>
    </row>
    <row r="87" spans="1:6" s="325" customFormat="1" ht="30.75">
      <c r="A87" s="213" t="s">
        <v>931</v>
      </c>
      <c r="B87" s="287" t="s">
        <v>113</v>
      </c>
      <c r="C87" s="214" t="s">
        <v>202</v>
      </c>
      <c r="D87" s="253" t="s">
        <v>104</v>
      </c>
      <c r="E87" s="253">
        <v>310</v>
      </c>
      <c r="F87" s="256">
        <v>3629</v>
      </c>
    </row>
    <row r="88" spans="1:6" s="325" customFormat="1" ht="156">
      <c r="A88" s="225" t="s">
        <v>477</v>
      </c>
      <c r="B88" s="287" t="s">
        <v>113</v>
      </c>
      <c r="C88" s="214" t="s">
        <v>202</v>
      </c>
      <c r="D88" s="253" t="s">
        <v>105</v>
      </c>
      <c r="E88" s="253"/>
      <c r="F88" s="256">
        <f>F89</f>
        <v>1612.8</v>
      </c>
    </row>
    <row r="89" spans="1:6" s="325" customFormat="1" ht="30.75">
      <c r="A89" s="225" t="s">
        <v>930</v>
      </c>
      <c r="B89" s="287" t="s">
        <v>113</v>
      </c>
      <c r="C89" s="214" t="s">
        <v>202</v>
      </c>
      <c r="D89" s="253" t="s">
        <v>105</v>
      </c>
      <c r="E89" s="253">
        <v>320</v>
      </c>
      <c r="F89" s="256">
        <v>1612.8</v>
      </c>
    </row>
    <row r="90" spans="1:6" s="325" customFormat="1" ht="124.5">
      <c r="A90" s="225" t="s">
        <v>479</v>
      </c>
      <c r="B90" s="287" t="s">
        <v>113</v>
      </c>
      <c r="C90" s="214" t="s">
        <v>202</v>
      </c>
      <c r="D90" s="253" t="s">
        <v>107</v>
      </c>
      <c r="E90" s="253"/>
      <c r="F90" s="256">
        <f>F91+F92</f>
        <v>905.5</v>
      </c>
    </row>
    <row r="91" spans="1:6" s="325" customFormat="1" ht="30.75">
      <c r="A91" s="213" t="s">
        <v>923</v>
      </c>
      <c r="B91" s="287" t="s">
        <v>113</v>
      </c>
      <c r="C91" s="214" t="s">
        <v>202</v>
      </c>
      <c r="D91" s="253" t="s">
        <v>107</v>
      </c>
      <c r="E91" s="253">
        <v>240</v>
      </c>
      <c r="F91" s="256">
        <v>16</v>
      </c>
    </row>
    <row r="92" spans="1:6" s="325" customFormat="1" ht="30.75">
      <c r="A92" s="213" t="s">
        <v>931</v>
      </c>
      <c r="B92" s="287" t="s">
        <v>113</v>
      </c>
      <c r="C92" s="214" t="s">
        <v>202</v>
      </c>
      <c r="D92" s="253" t="s">
        <v>107</v>
      </c>
      <c r="E92" s="253">
        <v>310</v>
      </c>
      <c r="F92" s="256">
        <v>889.5</v>
      </c>
    </row>
    <row r="93" spans="1:6" s="325" customFormat="1" ht="264.75">
      <c r="A93" s="225" t="s">
        <v>545</v>
      </c>
      <c r="B93" s="287" t="s">
        <v>113</v>
      </c>
      <c r="C93" s="214" t="s">
        <v>202</v>
      </c>
      <c r="D93" s="253" t="s">
        <v>110</v>
      </c>
      <c r="E93" s="253"/>
      <c r="F93" s="256">
        <f>F94</f>
        <v>10</v>
      </c>
    </row>
    <row r="94" spans="1:6" s="325" customFormat="1" ht="30.75">
      <c r="A94" s="213" t="s">
        <v>931</v>
      </c>
      <c r="B94" s="287" t="s">
        <v>113</v>
      </c>
      <c r="C94" s="214" t="s">
        <v>202</v>
      </c>
      <c r="D94" s="253" t="s">
        <v>110</v>
      </c>
      <c r="E94" s="253">
        <v>310</v>
      </c>
      <c r="F94" s="256">
        <v>10</v>
      </c>
    </row>
    <row r="95" spans="1:6" s="325" customFormat="1" ht="124.5">
      <c r="A95" s="225" t="s">
        <v>133</v>
      </c>
      <c r="B95" s="287" t="s">
        <v>113</v>
      </c>
      <c r="C95" s="214" t="s">
        <v>202</v>
      </c>
      <c r="D95" s="253" t="s">
        <v>108</v>
      </c>
      <c r="E95" s="253"/>
      <c r="F95" s="256">
        <f>F96</f>
        <v>470</v>
      </c>
    </row>
    <row r="96" spans="1:6" s="325" customFormat="1" ht="30.75">
      <c r="A96" s="213" t="s">
        <v>931</v>
      </c>
      <c r="B96" s="287" t="s">
        <v>113</v>
      </c>
      <c r="C96" s="214" t="s">
        <v>202</v>
      </c>
      <c r="D96" s="253" t="s">
        <v>108</v>
      </c>
      <c r="E96" s="253">
        <v>310</v>
      </c>
      <c r="F96" s="256">
        <v>470</v>
      </c>
    </row>
    <row r="97" spans="1:6" s="325" customFormat="1" ht="140.25">
      <c r="A97" s="225" t="s">
        <v>482</v>
      </c>
      <c r="B97" s="287" t="s">
        <v>113</v>
      </c>
      <c r="C97" s="214" t="s">
        <v>202</v>
      </c>
      <c r="D97" s="253" t="s">
        <v>112</v>
      </c>
      <c r="E97" s="253"/>
      <c r="F97" s="256">
        <f>F98</f>
        <v>2185.5</v>
      </c>
    </row>
    <row r="98" spans="1:6" s="325" customFormat="1" ht="30.75">
      <c r="A98" s="225" t="s">
        <v>923</v>
      </c>
      <c r="B98" s="287" t="s">
        <v>113</v>
      </c>
      <c r="C98" s="214" t="s">
        <v>202</v>
      </c>
      <c r="D98" s="253" t="s">
        <v>112</v>
      </c>
      <c r="E98" s="253">
        <v>240</v>
      </c>
      <c r="F98" s="256">
        <v>2185.5</v>
      </c>
    </row>
    <row r="99" spans="1:6" s="325" customFormat="1" ht="140.25">
      <c r="A99" s="225" t="s">
        <v>870</v>
      </c>
      <c r="B99" s="287" t="s">
        <v>113</v>
      </c>
      <c r="C99" s="214" t="s">
        <v>202</v>
      </c>
      <c r="D99" s="253" t="s">
        <v>799</v>
      </c>
      <c r="E99" s="253"/>
      <c r="F99" s="256">
        <f>F100+F101</f>
        <v>40450.7</v>
      </c>
    </row>
    <row r="100" spans="1:6" s="209" customFormat="1" ht="30.75">
      <c r="A100" s="213" t="s">
        <v>923</v>
      </c>
      <c r="B100" s="287" t="s">
        <v>113</v>
      </c>
      <c r="C100" s="214" t="s">
        <v>202</v>
      </c>
      <c r="D100" s="285" t="s">
        <v>799</v>
      </c>
      <c r="E100" s="285">
        <v>240</v>
      </c>
      <c r="F100" s="256">
        <f>400+4.5+2</f>
        <v>406.5</v>
      </c>
    </row>
    <row r="101" spans="1:6" s="209" customFormat="1" ht="30.75">
      <c r="A101" s="213" t="s">
        <v>931</v>
      </c>
      <c r="B101" s="287" t="s">
        <v>113</v>
      </c>
      <c r="C101" s="214" t="s">
        <v>202</v>
      </c>
      <c r="D101" s="285" t="s">
        <v>799</v>
      </c>
      <c r="E101" s="285">
        <v>310</v>
      </c>
      <c r="F101" s="256">
        <v>40044.2</v>
      </c>
    </row>
    <row r="102" spans="1:6" s="325" customFormat="1" ht="140.25">
      <c r="A102" s="225" t="s">
        <v>802</v>
      </c>
      <c r="B102" s="287" t="s">
        <v>113</v>
      </c>
      <c r="C102" s="214" t="s">
        <v>202</v>
      </c>
      <c r="D102" s="253" t="s">
        <v>798</v>
      </c>
      <c r="E102" s="253"/>
      <c r="F102" s="256">
        <f>F103+F104</f>
        <v>63779.2</v>
      </c>
    </row>
    <row r="103" spans="1:6" s="325" customFormat="1" ht="30.75">
      <c r="A103" s="213" t="s">
        <v>923</v>
      </c>
      <c r="B103" s="287" t="s">
        <v>113</v>
      </c>
      <c r="C103" s="214" t="s">
        <v>202</v>
      </c>
      <c r="D103" s="253" t="s">
        <v>798</v>
      </c>
      <c r="E103" s="253">
        <v>240</v>
      </c>
      <c r="F103" s="256">
        <f>680+4+120</f>
        <v>804</v>
      </c>
    </row>
    <row r="104" spans="1:6" s="325" customFormat="1" ht="30.75">
      <c r="A104" s="213" t="s">
        <v>931</v>
      </c>
      <c r="B104" s="287" t="s">
        <v>113</v>
      </c>
      <c r="C104" s="214" t="s">
        <v>202</v>
      </c>
      <c r="D104" s="253" t="s">
        <v>798</v>
      </c>
      <c r="E104" s="253">
        <v>310</v>
      </c>
      <c r="F104" s="256">
        <v>62975.2</v>
      </c>
    </row>
    <row r="105" spans="1:6" s="325" customFormat="1" ht="140.25">
      <c r="A105" s="238" t="s">
        <v>1098</v>
      </c>
      <c r="B105" s="287" t="s">
        <v>113</v>
      </c>
      <c r="C105" s="214" t="s">
        <v>202</v>
      </c>
      <c r="D105" s="285" t="s">
        <v>1096</v>
      </c>
      <c r="E105" s="285"/>
      <c r="F105" s="256">
        <f>F106</f>
        <v>43</v>
      </c>
    </row>
    <row r="106" spans="1:6" s="325" customFormat="1" ht="30.75">
      <c r="A106" s="213" t="s">
        <v>931</v>
      </c>
      <c r="B106" s="287" t="s">
        <v>113</v>
      </c>
      <c r="C106" s="214" t="s">
        <v>202</v>
      </c>
      <c r="D106" s="285" t="s">
        <v>1096</v>
      </c>
      <c r="E106" s="285" t="s">
        <v>918</v>
      </c>
      <c r="F106" s="256">
        <v>43</v>
      </c>
    </row>
    <row r="107" spans="1:6" s="325" customFormat="1" ht="156">
      <c r="A107" s="269" t="s">
        <v>1099</v>
      </c>
      <c r="B107" s="287" t="s">
        <v>113</v>
      </c>
      <c r="C107" s="214" t="s">
        <v>202</v>
      </c>
      <c r="D107" s="285" t="s">
        <v>1097</v>
      </c>
      <c r="E107" s="285"/>
      <c r="F107" s="256">
        <f>F108+F109</f>
        <v>2016.7</v>
      </c>
    </row>
    <row r="108" spans="1:6" s="325" customFormat="1" ht="30.75">
      <c r="A108" s="213" t="s">
        <v>923</v>
      </c>
      <c r="B108" s="287" t="s">
        <v>113</v>
      </c>
      <c r="C108" s="214" t="s">
        <v>202</v>
      </c>
      <c r="D108" s="285" t="s">
        <v>1097</v>
      </c>
      <c r="E108" s="285" t="s">
        <v>914</v>
      </c>
      <c r="F108" s="256">
        <v>70</v>
      </c>
    </row>
    <row r="109" spans="1:6" s="325" customFormat="1" ht="30.75">
      <c r="A109" s="213" t="s">
        <v>931</v>
      </c>
      <c r="B109" s="287" t="s">
        <v>113</v>
      </c>
      <c r="C109" s="214" t="s">
        <v>202</v>
      </c>
      <c r="D109" s="285" t="s">
        <v>1097</v>
      </c>
      <c r="E109" s="285" t="s">
        <v>918</v>
      </c>
      <c r="F109" s="256">
        <v>1946.7</v>
      </c>
    </row>
    <row r="110" spans="1:6" s="328" customFormat="1" ht="108.75">
      <c r="A110" s="212" t="s">
        <v>556</v>
      </c>
      <c r="B110" s="291" t="s">
        <v>113</v>
      </c>
      <c r="C110" s="203" t="s">
        <v>202</v>
      </c>
      <c r="D110" s="277" t="s">
        <v>37</v>
      </c>
      <c r="E110" s="277"/>
      <c r="F110" s="321">
        <f>F111+F113+F115+F117+F119+F121+F123+F125+F127+F130</f>
        <v>93532.4</v>
      </c>
    </row>
    <row r="111" spans="1:6" s="324" customFormat="1" ht="140.25">
      <c r="A111" s="225" t="s">
        <v>557</v>
      </c>
      <c r="B111" s="287" t="s">
        <v>113</v>
      </c>
      <c r="C111" s="214" t="s">
        <v>202</v>
      </c>
      <c r="D111" s="253" t="s">
        <v>141</v>
      </c>
      <c r="E111" s="253"/>
      <c r="F111" s="256">
        <f>F112</f>
        <v>256.2</v>
      </c>
    </row>
    <row r="112" spans="1:6" s="324" customFormat="1" ht="30.75">
      <c r="A112" s="225" t="s">
        <v>923</v>
      </c>
      <c r="B112" s="287" t="s">
        <v>113</v>
      </c>
      <c r="C112" s="214" t="s">
        <v>202</v>
      </c>
      <c r="D112" s="253" t="s">
        <v>141</v>
      </c>
      <c r="E112" s="253">
        <v>240</v>
      </c>
      <c r="F112" s="256">
        <v>256.2</v>
      </c>
    </row>
    <row r="113" spans="1:6" s="324" customFormat="1" ht="124.5">
      <c r="A113" s="225" t="s">
        <v>558</v>
      </c>
      <c r="B113" s="287" t="s">
        <v>113</v>
      </c>
      <c r="C113" s="214" t="s">
        <v>202</v>
      </c>
      <c r="D113" s="253" t="s">
        <v>142</v>
      </c>
      <c r="E113" s="253"/>
      <c r="F113" s="256">
        <f>F114</f>
        <v>1146</v>
      </c>
    </row>
    <row r="114" spans="1:6" s="324" customFormat="1" ht="30.75">
      <c r="A114" s="225" t="s">
        <v>923</v>
      </c>
      <c r="B114" s="287" t="s">
        <v>113</v>
      </c>
      <c r="C114" s="214" t="s">
        <v>202</v>
      </c>
      <c r="D114" s="253" t="s">
        <v>142</v>
      </c>
      <c r="E114" s="253">
        <v>240</v>
      </c>
      <c r="F114" s="256">
        <v>1146</v>
      </c>
    </row>
    <row r="115" spans="1:6" s="324" customFormat="1" ht="171">
      <c r="A115" s="225" t="s">
        <v>856</v>
      </c>
      <c r="B115" s="287" t="s">
        <v>113</v>
      </c>
      <c r="C115" s="214" t="s">
        <v>202</v>
      </c>
      <c r="D115" s="253" t="s">
        <v>739</v>
      </c>
      <c r="E115" s="253"/>
      <c r="F115" s="256">
        <f>F116</f>
        <v>20949.7</v>
      </c>
    </row>
    <row r="116" spans="1:6" s="324" customFormat="1" ht="30.75">
      <c r="A116" s="213" t="s">
        <v>931</v>
      </c>
      <c r="B116" s="287" t="s">
        <v>113</v>
      </c>
      <c r="C116" s="214" t="s">
        <v>202</v>
      </c>
      <c r="D116" s="253" t="s">
        <v>739</v>
      </c>
      <c r="E116" s="253">
        <v>310</v>
      </c>
      <c r="F116" s="256">
        <v>20949.7</v>
      </c>
    </row>
    <row r="117" spans="1:6" s="324" customFormat="1" ht="140.25">
      <c r="A117" s="225" t="s">
        <v>559</v>
      </c>
      <c r="B117" s="287" t="s">
        <v>113</v>
      </c>
      <c r="C117" s="214" t="s">
        <v>202</v>
      </c>
      <c r="D117" s="253" t="s">
        <v>249</v>
      </c>
      <c r="E117" s="253"/>
      <c r="F117" s="256">
        <f>F118</f>
        <v>5953</v>
      </c>
    </row>
    <row r="118" spans="1:6" s="324" customFormat="1" ht="30.75">
      <c r="A118" s="213" t="s">
        <v>931</v>
      </c>
      <c r="B118" s="287" t="s">
        <v>113</v>
      </c>
      <c r="C118" s="214" t="s">
        <v>202</v>
      </c>
      <c r="D118" s="253" t="s">
        <v>249</v>
      </c>
      <c r="E118" s="253">
        <v>310</v>
      </c>
      <c r="F118" s="256">
        <v>5953</v>
      </c>
    </row>
    <row r="119" spans="1:6" s="324" customFormat="1" ht="218.25">
      <c r="A119" s="225" t="s">
        <v>560</v>
      </c>
      <c r="B119" s="287" t="s">
        <v>113</v>
      </c>
      <c r="C119" s="214" t="s">
        <v>202</v>
      </c>
      <c r="D119" s="253" t="s">
        <v>255</v>
      </c>
      <c r="E119" s="253"/>
      <c r="F119" s="256">
        <f>F120</f>
        <v>1111</v>
      </c>
    </row>
    <row r="120" spans="1:6" s="324" customFormat="1" ht="30.75">
      <c r="A120" s="213" t="s">
        <v>931</v>
      </c>
      <c r="B120" s="287" t="s">
        <v>113</v>
      </c>
      <c r="C120" s="214" t="s">
        <v>202</v>
      </c>
      <c r="D120" s="253" t="s">
        <v>255</v>
      </c>
      <c r="E120" s="253">
        <v>310</v>
      </c>
      <c r="F120" s="256">
        <v>1111</v>
      </c>
    </row>
    <row r="121" spans="1:6" s="324" customFormat="1" ht="171">
      <c r="A121" s="225" t="s">
        <v>139</v>
      </c>
      <c r="B121" s="287" t="s">
        <v>113</v>
      </c>
      <c r="C121" s="214" t="s">
        <v>202</v>
      </c>
      <c r="D121" s="253" t="s">
        <v>252</v>
      </c>
      <c r="E121" s="253"/>
      <c r="F121" s="256">
        <f>F122</f>
        <v>100</v>
      </c>
    </row>
    <row r="122" spans="1:6" s="324" customFormat="1" ht="30.75">
      <c r="A122" s="213" t="s">
        <v>923</v>
      </c>
      <c r="B122" s="287" t="s">
        <v>113</v>
      </c>
      <c r="C122" s="214" t="s">
        <v>202</v>
      </c>
      <c r="D122" s="253" t="s">
        <v>252</v>
      </c>
      <c r="E122" s="253">
        <v>240</v>
      </c>
      <c r="F122" s="256">
        <v>100</v>
      </c>
    </row>
    <row r="123" spans="1:6" s="324" customFormat="1" ht="186.75">
      <c r="A123" s="225" t="s">
        <v>561</v>
      </c>
      <c r="B123" s="287" t="s">
        <v>113</v>
      </c>
      <c r="C123" s="214" t="s">
        <v>202</v>
      </c>
      <c r="D123" s="253" t="s">
        <v>253</v>
      </c>
      <c r="E123" s="253"/>
      <c r="F123" s="256">
        <f>F124</f>
        <v>402</v>
      </c>
    </row>
    <row r="124" spans="1:6" s="324" customFormat="1" ht="30.75">
      <c r="A124" s="225" t="s">
        <v>930</v>
      </c>
      <c r="B124" s="287" t="s">
        <v>113</v>
      </c>
      <c r="C124" s="214" t="s">
        <v>202</v>
      </c>
      <c r="D124" s="253" t="s">
        <v>253</v>
      </c>
      <c r="E124" s="253">
        <v>320</v>
      </c>
      <c r="F124" s="256">
        <v>402</v>
      </c>
    </row>
    <row r="125" spans="1:6" s="324" customFormat="1" ht="358.5">
      <c r="A125" s="225" t="s">
        <v>562</v>
      </c>
      <c r="B125" s="287" t="s">
        <v>113</v>
      </c>
      <c r="C125" s="214" t="s">
        <v>202</v>
      </c>
      <c r="D125" s="253" t="s">
        <v>254</v>
      </c>
      <c r="E125" s="253"/>
      <c r="F125" s="256">
        <f>F126</f>
        <v>567.7</v>
      </c>
    </row>
    <row r="126" spans="1:6" s="324" customFormat="1" ht="30.75">
      <c r="A126" s="225" t="s">
        <v>930</v>
      </c>
      <c r="B126" s="287" t="s">
        <v>113</v>
      </c>
      <c r="C126" s="214" t="s">
        <v>202</v>
      </c>
      <c r="D126" s="253" t="s">
        <v>254</v>
      </c>
      <c r="E126" s="253">
        <v>320</v>
      </c>
      <c r="F126" s="256">
        <v>567.7</v>
      </c>
    </row>
    <row r="127" spans="1:6" s="324" customFormat="1" ht="186.75">
      <c r="A127" s="225" t="s">
        <v>871</v>
      </c>
      <c r="B127" s="287" t="s">
        <v>113</v>
      </c>
      <c r="C127" s="214" t="s">
        <v>202</v>
      </c>
      <c r="D127" s="253" t="s">
        <v>803</v>
      </c>
      <c r="E127" s="253"/>
      <c r="F127" s="256">
        <f>F129+F128</f>
        <v>46701.1</v>
      </c>
    </row>
    <row r="128" spans="1:6" s="324" customFormat="1" ht="30.75">
      <c r="A128" s="213" t="s">
        <v>923</v>
      </c>
      <c r="B128" s="287" t="s">
        <v>113</v>
      </c>
      <c r="C128" s="214" t="s">
        <v>202</v>
      </c>
      <c r="D128" s="253" t="s">
        <v>803</v>
      </c>
      <c r="E128" s="253">
        <v>240</v>
      </c>
      <c r="F128" s="256">
        <v>25</v>
      </c>
    </row>
    <row r="129" spans="1:6" s="324" customFormat="1" ht="30.75">
      <c r="A129" s="213" t="s">
        <v>931</v>
      </c>
      <c r="B129" s="287" t="s">
        <v>113</v>
      </c>
      <c r="C129" s="214" t="s">
        <v>202</v>
      </c>
      <c r="D129" s="253" t="s">
        <v>803</v>
      </c>
      <c r="E129" s="253">
        <v>310</v>
      </c>
      <c r="F129" s="256">
        <v>46676.1</v>
      </c>
    </row>
    <row r="130" spans="1:6" s="324" customFormat="1" ht="159" customHeight="1">
      <c r="A130" s="213" t="s">
        <v>898</v>
      </c>
      <c r="B130" s="287" t="s">
        <v>113</v>
      </c>
      <c r="C130" s="214" t="s">
        <v>202</v>
      </c>
      <c r="D130" s="253" t="s">
        <v>808</v>
      </c>
      <c r="E130" s="253"/>
      <c r="F130" s="256">
        <f>F131+F132</f>
        <v>16345.7</v>
      </c>
    </row>
    <row r="131" spans="1:6" s="324" customFormat="1" ht="30.75">
      <c r="A131" s="213" t="s">
        <v>923</v>
      </c>
      <c r="B131" s="287" t="s">
        <v>113</v>
      </c>
      <c r="C131" s="214" t="s">
        <v>202</v>
      </c>
      <c r="D131" s="253" t="s">
        <v>808</v>
      </c>
      <c r="E131" s="253">
        <v>240</v>
      </c>
      <c r="F131" s="256">
        <v>21.5</v>
      </c>
    </row>
    <row r="132" spans="1:6" s="324" customFormat="1" ht="30.75">
      <c r="A132" s="213" t="s">
        <v>931</v>
      </c>
      <c r="B132" s="287" t="s">
        <v>113</v>
      </c>
      <c r="C132" s="214" t="s">
        <v>202</v>
      </c>
      <c r="D132" s="253" t="s">
        <v>808</v>
      </c>
      <c r="E132" s="253">
        <v>310</v>
      </c>
      <c r="F132" s="256">
        <v>16324.2</v>
      </c>
    </row>
    <row r="133" spans="1:6" s="325" customFormat="1" ht="108.75">
      <c r="A133" s="212" t="s">
        <v>563</v>
      </c>
      <c r="B133" s="291" t="s">
        <v>113</v>
      </c>
      <c r="C133" s="203" t="s">
        <v>202</v>
      </c>
      <c r="D133" s="277" t="s">
        <v>39</v>
      </c>
      <c r="E133" s="277"/>
      <c r="F133" s="321">
        <f>F136+F138+F140+F143+F134</f>
        <v>2014</v>
      </c>
    </row>
    <row r="134" spans="1:6" s="325" customFormat="1" ht="171">
      <c r="A134" s="238" t="s">
        <v>936</v>
      </c>
      <c r="B134" s="287" t="s">
        <v>113</v>
      </c>
      <c r="C134" s="214" t="s">
        <v>202</v>
      </c>
      <c r="D134" s="253" t="s">
        <v>935</v>
      </c>
      <c r="E134" s="253"/>
      <c r="F134" s="256">
        <f>F135</f>
        <v>180.5</v>
      </c>
    </row>
    <row r="135" spans="1:6" s="325" customFormat="1" ht="46.5">
      <c r="A135" s="223" t="s">
        <v>235</v>
      </c>
      <c r="B135" s="287" t="s">
        <v>113</v>
      </c>
      <c r="C135" s="214" t="s">
        <v>202</v>
      </c>
      <c r="D135" s="253" t="s">
        <v>935</v>
      </c>
      <c r="E135" s="253" t="s">
        <v>234</v>
      </c>
      <c r="F135" s="256">
        <v>180.5</v>
      </c>
    </row>
    <row r="136" spans="1:6" s="324" customFormat="1" ht="108.75">
      <c r="A136" s="225" t="s">
        <v>564</v>
      </c>
      <c r="B136" s="287" t="s">
        <v>113</v>
      </c>
      <c r="C136" s="214" t="s">
        <v>202</v>
      </c>
      <c r="D136" s="253" t="s">
        <v>143</v>
      </c>
      <c r="E136" s="253"/>
      <c r="F136" s="256">
        <f>F137</f>
        <v>391</v>
      </c>
    </row>
    <row r="137" spans="1:6" s="325" customFormat="1" ht="30.75">
      <c r="A137" s="225" t="s">
        <v>923</v>
      </c>
      <c r="B137" s="287" t="s">
        <v>113</v>
      </c>
      <c r="C137" s="214" t="s">
        <v>202</v>
      </c>
      <c r="D137" s="253" t="s">
        <v>143</v>
      </c>
      <c r="E137" s="253">
        <v>240</v>
      </c>
      <c r="F137" s="256">
        <v>391</v>
      </c>
    </row>
    <row r="138" spans="1:6" s="324" customFormat="1" ht="124.5">
      <c r="A138" s="225" t="s">
        <v>565</v>
      </c>
      <c r="B138" s="287" t="s">
        <v>113</v>
      </c>
      <c r="C138" s="214" t="s">
        <v>202</v>
      </c>
      <c r="D138" s="253" t="s">
        <v>144</v>
      </c>
      <c r="E138" s="253"/>
      <c r="F138" s="256">
        <f>F139</f>
        <v>637.5</v>
      </c>
    </row>
    <row r="139" spans="1:6" s="324" customFormat="1" ht="30.75">
      <c r="A139" s="225" t="s">
        <v>923</v>
      </c>
      <c r="B139" s="287" t="s">
        <v>113</v>
      </c>
      <c r="C139" s="214" t="s">
        <v>202</v>
      </c>
      <c r="D139" s="253" t="s">
        <v>144</v>
      </c>
      <c r="E139" s="253">
        <v>240</v>
      </c>
      <c r="F139" s="256">
        <v>637.5</v>
      </c>
    </row>
    <row r="140" spans="1:6" s="324" customFormat="1" ht="124.5">
      <c r="A140" s="225" t="s">
        <v>566</v>
      </c>
      <c r="B140" s="287" t="s">
        <v>113</v>
      </c>
      <c r="C140" s="214" t="s">
        <v>202</v>
      </c>
      <c r="D140" s="253" t="s">
        <v>145</v>
      </c>
      <c r="E140" s="253"/>
      <c r="F140" s="256">
        <f>F141+F142</f>
        <v>745</v>
      </c>
    </row>
    <row r="141" spans="1:6" s="324" customFormat="1" ht="30.75">
      <c r="A141" s="225" t="s">
        <v>923</v>
      </c>
      <c r="B141" s="287" t="s">
        <v>113</v>
      </c>
      <c r="C141" s="214" t="s">
        <v>202</v>
      </c>
      <c r="D141" s="253" t="s">
        <v>145</v>
      </c>
      <c r="E141" s="253">
        <v>240</v>
      </c>
      <c r="F141" s="256">
        <v>100</v>
      </c>
    </row>
    <row r="142" spans="1:6" s="324" customFormat="1" ht="30.75">
      <c r="A142" s="225" t="s">
        <v>930</v>
      </c>
      <c r="B142" s="287" t="s">
        <v>113</v>
      </c>
      <c r="C142" s="214" t="s">
        <v>202</v>
      </c>
      <c r="D142" s="253" t="s">
        <v>145</v>
      </c>
      <c r="E142" s="253">
        <v>320</v>
      </c>
      <c r="F142" s="256">
        <v>645</v>
      </c>
    </row>
    <row r="143" spans="1:6" s="324" customFormat="1" ht="124.5">
      <c r="A143" s="225" t="s">
        <v>499</v>
      </c>
      <c r="B143" s="287" t="s">
        <v>113</v>
      </c>
      <c r="C143" s="214" t="s">
        <v>202</v>
      </c>
      <c r="D143" s="253" t="s">
        <v>146</v>
      </c>
      <c r="E143" s="253"/>
      <c r="F143" s="256">
        <f>F144</f>
        <v>60</v>
      </c>
    </row>
    <row r="144" spans="1:6" s="324" customFormat="1" ht="30.75">
      <c r="A144" s="225" t="s">
        <v>923</v>
      </c>
      <c r="B144" s="287" t="s">
        <v>113</v>
      </c>
      <c r="C144" s="214" t="s">
        <v>202</v>
      </c>
      <c r="D144" s="253" t="s">
        <v>146</v>
      </c>
      <c r="E144" s="253">
        <v>240</v>
      </c>
      <c r="F144" s="256">
        <v>60</v>
      </c>
    </row>
    <row r="145" spans="1:6" s="325" customFormat="1" ht="108.75">
      <c r="A145" s="212" t="s">
        <v>567</v>
      </c>
      <c r="B145" s="291" t="s">
        <v>113</v>
      </c>
      <c r="C145" s="203" t="s">
        <v>202</v>
      </c>
      <c r="D145" s="277" t="s">
        <v>40</v>
      </c>
      <c r="E145" s="277"/>
      <c r="F145" s="321">
        <f>F146+F148</f>
        <v>224.7</v>
      </c>
    </row>
    <row r="146" spans="1:6" s="324" customFormat="1" ht="140.25">
      <c r="A146" s="225" t="s">
        <v>568</v>
      </c>
      <c r="B146" s="287" t="s">
        <v>113</v>
      </c>
      <c r="C146" s="214" t="s">
        <v>202</v>
      </c>
      <c r="D146" s="253" t="s">
        <v>284</v>
      </c>
      <c r="E146" s="253"/>
      <c r="F146" s="256">
        <f>F147</f>
        <v>25</v>
      </c>
    </row>
    <row r="147" spans="1:6" s="324" customFormat="1" ht="30.75">
      <c r="A147" s="225" t="s">
        <v>923</v>
      </c>
      <c r="B147" s="287" t="s">
        <v>113</v>
      </c>
      <c r="C147" s="214" t="s">
        <v>202</v>
      </c>
      <c r="D147" s="253" t="s">
        <v>284</v>
      </c>
      <c r="E147" s="253">
        <v>240</v>
      </c>
      <c r="F147" s="256">
        <v>25</v>
      </c>
    </row>
    <row r="148" spans="1:6" s="324" customFormat="1" ht="140.25">
      <c r="A148" s="238" t="s">
        <v>965</v>
      </c>
      <c r="B148" s="287" t="s">
        <v>113</v>
      </c>
      <c r="C148" s="214" t="s">
        <v>202</v>
      </c>
      <c r="D148" s="285" t="s">
        <v>964</v>
      </c>
      <c r="E148" s="285"/>
      <c r="F148" s="256">
        <f>F149+F150</f>
        <v>199.7</v>
      </c>
    </row>
    <row r="149" spans="1:6" s="324" customFormat="1" ht="30.75">
      <c r="A149" s="225" t="s">
        <v>923</v>
      </c>
      <c r="B149" s="287" t="s">
        <v>113</v>
      </c>
      <c r="C149" s="214" t="s">
        <v>202</v>
      </c>
      <c r="D149" s="285" t="s">
        <v>964</v>
      </c>
      <c r="E149" s="285" t="s">
        <v>914</v>
      </c>
      <c r="F149" s="256">
        <v>75</v>
      </c>
    </row>
    <row r="150" spans="1:6" s="324" customFormat="1" ht="15">
      <c r="A150" s="221" t="s">
        <v>926</v>
      </c>
      <c r="B150" s="287" t="s">
        <v>113</v>
      </c>
      <c r="C150" s="214" t="s">
        <v>202</v>
      </c>
      <c r="D150" s="285" t="s">
        <v>964</v>
      </c>
      <c r="E150" s="285" t="s">
        <v>917</v>
      </c>
      <c r="F150" s="256">
        <v>124.7</v>
      </c>
    </row>
    <row r="151" spans="1:6" s="274" customFormat="1" ht="15">
      <c r="A151" s="207" t="s">
        <v>182</v>
      </c>
      <c r="B151" s="291" t="s">
        <v>113</v>
      </c>
      <c r="C151" s="203" t="s">
        <v>183</v>
      </c>
      <c r="D151" s="277"/>
      <c r="E151" s="277"/>
      <c r="F151" s="321">
        <f>F152</f>
        <v>72754.5</v>
      </c>
    </row>
    <row r="152" spans="1:6" s="274" customFormat="1" ht="69.75" customHeight="1">
      <c r="A152" s="207" t="s">
        <v>0</v>
      </c>
      <c r="B152" s="291" t="s">
        <v>113</v>
      </c>
      <c r="C152" s="203" t="s">
        <v>183</v>
      </c>
      <c r="D152" s="277" t="s">
        <v>10</v>
      </c>
      <c r="E152" s="277"/>
      <c r="F152" s="321">
        <f>F153+F156</f>
        <v>72754.5</v>
      </c>
    </row>
    <row r="153" spans="1:6" s="274" customFormat="1" ht="122.25" customHeight="1">
      <c r="A153" s="212" t="s">
        <v>474</v>
      </c>
      <c r="B153" s="291" t="s">
        <v>113</v>
      </c>
      <c r="C153" s="203" t="s">
        <v>183</v>
      </c>
      <c r="D153" s="277" t="s">
        <v>35</v>
      </c>
      <c r="E153" s="277"/>
      <c r="F153" s="321">
        <f>F154</f>
        <v>15663.5</v>
      </c>
    </row>
    <row r="154" spans="1:6" s="325" customFormat="1" ht="124.5">
      <c r="A154" s="225" t="s">
        <v>481</v>
      </c>
      <c r="B154" s="287" t="s">
        <v>113</v>
      </c>
      <c r="C154" s="214" t="s">
        <v>183</v>
      </c>
      <c r="D154" s="253" t="s">
        <v>111</v>
      </c>
      <c r="E154" s="253"/>
      <c r="F154" s="256">
        <f>F155</f>
        <v>15663.5</v>
      </c>
    </row>
    <row r="155" spans="1:6" s="325" customFormat="1" ht="30.75">
      <c r="A155" s="213" t="s">
        <v>931</v>
      </c>
      <c r="B155" s="287" t="s">
        <v>113</v>
      </c>
      <c r="C155" s="214" t="s">
        <v>183</v>
      </c>
      <c r="D155" s="253" t="s">
        <v>111</v>
      </c>
      <c r="E155" s="253">
        <v>310</v>
      </c>
      <c r="F155" s="256">
        <v>15663.5</v>
      </c>
    </row>
    <row r="156" spans="1:6" s="274" customFormat="1" ht="108.75">
      <c r="A156" s="212" t="s">
        <v>556</v>
      </c>
      <c r="B156" s="291" t="s">
        <v>113</v>
      </c>
      <c r="C156" s="203" t="s">
        <v>183</v>
      </c>
      <c r="D156" s="277" t="s">
        <v>37</v>
      </c>
      <c r="E156" s="277"/>
      <c r="F156" s="321">
        <f>F159+F161+F163+F157</f>
        <v>57091</v>
      </c>
    </row>
    <row r="157" spans="1:6" s="274" customFormat="1" ht="140.25">
      <c r="A157" s="231" t="s">
        <v>1103</v>
      </c>
      <c r="B157" s="287" t="s">
        <v>113</v>
      </c>
      <c r="C157" s="214" t="s">
        <v>183</v>
      </c>
      <c r="D157" s="285" t="s">
        <v>1102</v>
      </c>
      <c r="E157" s="329"/>
      <c r="F157" s="256">
        <f>F158</f>
        <v>7595</v>
      </c>
    </row>
    <row r="158" spans="1:6" s="274" customFormat="1" ht="30.75">
      <c r="A158" s="213" t="s">
        <v>931</v>
      </c>
      <c r="B158" s="287" t="s">
        <v>113</v>
      </c>
      <c r="C158" s="214" t="s">
        <v>183</v>
      </c>
      <c r="D158" s="285" t="s">
        <v>1102</v>
      </c>
      <c r="E158" s="285">
        <v>310</v>
      </c>
      <c r="F158" s="256">
        <v>7595</v>
      </c>
    </row>
    <row r="159" spans="1:6" s="274" customFormat="1" ht="124.5">
      <c r="A159" s="238" t="s">
        <v>756</v>
      </c>
      <c r="B159" s="287" t="s">
        <v>113</v>
      </c>
      <c r="C159" s="214" t="s">
        <v>183</v>
      </c>
      <c r="D159" s="253" t="s">
        <v>755</v>
      </c>
      <c r="E159" s="253"/>
      <c r="F159" s="256">
        <f>F160</f>
        <v>975.4</v>
      </c>
    </row>
    <row r="160" spans="1:6" s="274" customFormat="1" ht="30.75">
      <c r="A160" s="231" t="s">
        <v>931</v>
      </c>
      <c r="B160" s="287" t="s">
        <v>113</v>
      </c>
      <c r="C160" s="214" t="s">
        <v>183</v>
      </c>
      <c r="D160" s="253" t="s">
        <v>755</v>
      </c>
      <c r="E160" s="253">
        <v>310</v>
      </c>
      <c r="F160" s="256">
        <v>975.4</v>
      </c>
    </row>
    <row r="161" spans="1:6" s="324" customFormat="1" ht="140.25">
      <c r="A161" s="225" t="s">
        <v>570</v>
      </c>
      <c r="B161" s="287" t="s">
        <v>113</v>
      </c>
      <c r="C161" s="214" t="s">
        <v>183</v>
      </c>
      <c r="D161" s="253" t="s">
        <v>250</v>
      </c>
      <c r="E161" s="253"/>
      <c r="F161" s="256">
        <f>F162</f>
        <v>18547.9</v>
      </c>
    </row>
    <row r="162" spans="1:6" s="324" customFormat="1" ht="30.75">
      <c r="A162" s="213" t="s">
        <v>931</v>
      </c>
      <c r="B162" s="287" t="s">
        <v>113</v>
      </c>
      <c r="C162" s="214" t="s">
        <v>183</v>
      </c>
      <c r="D162" s="253" t="s">
        <v>250</v>
      </c>
      <c r="E162" s="253">
        <v>310</v>
      </c>
      <c r="F162" s="256">
        <v>18547.9</v>
      </c>
    </row>
    <row r="163" spans="1:6" s="324" customFormat="1" ht="124.5">
      <c r="A163" s="225" t="s">
        <v>1201</v>
      </c>
      <c r="B163" s="287" t="s">
        <v>113</v>
      </c>
      <c r="C163" s="214" t="s">
        <v>183</v>
      </c>
      <c r="D163" s="253" t="s">
        <v>251</v>
      </c>
      <c r="E163" s="253"/>
      <c r="F163" s="256">
        <f>F164</f>
        <v>29972.7</v>
      </c>
    </row>
    <row r="164" spans="1:6" s="324" customFormat="1" ht="30.75">
      <c r="A164" s="213" t="s">
        <v>931</v>
      </c>
      <c r="B164" s="287" t="s">
        <v>113</v>
      </c>
      <c r="C164" s="214" t="s">
        <v>183</v>
      </c>
      <c r="D164" s="253" t="s">
        <v>251</v>
      </c>
      <c r="E164" s="253">
        <v>310</v>
      </c>
      <c r="F164" s="256">
        <v>29972.7</v>
      </c>
    </row>
    <row r="165" spans="1:6" s="274" customFormat="1" ht="15">
      <c r="A165" s="207" t="s">
        <v>173</v>
      </c>
      <c r="B165" s="291" t="s">
        <v>113</v>
      </c>
      <c r="C165" s="203" t="s">
        <v>172</v>
      </c>
      <c r="D165" s="277"/>
      <c r="E165" s="277"/>
      <c r="F165" s="321">
        <f>F166</f>
        <v>25050.600000000002</v>
      </c>
    </row>
    <row r="166" spans="1:6" s="274" customFormat="1" ht="83.25" customHeight="1">
      <c r="A166" s="207" t="s">
        <v>0</v>
      </c>
      <c r="B166" s="291" t="s">
        <v>113</v>
      </c>
      <c r="C166" s="203" t="s">
        <v>172</v>
      </c>
      <c r="D166" s="277" t="s">
        <v>10</v>
      </c>
      <c r="E166" s="277"/>
      <c r="F166" s="321">
        <f>F167</f>
        <v>25050.600000000002</v>
      </c>
    </row>
    <row r="167" spans="1:6" s="325" customFormat="1" ht="127.5" customHeight="1">
      <c r="A167" s="212" t="s">
        <v>494</v>
      </c>
      <c r="B167" s="291" t="s">
        <v>113</v>
      </c>
      <c r="C167" s="203" t="s">
        <v>172</v>
      </c>
      <c r="D167" s="277" t="s">
        <v>38</v>
      </c>
      <c r="E167" s="277"/>
      <c r="F167" s="321">
        <f>F168</f>
        <v>25050.600000000002</v>
      </c>
    </row>
    <row r="168" spans="1:6" s="324" customFormat="1" ht="140.25">
      <c r="A168" s="225" t="s">
        <v>495</v>
      </c>
      <c r="B168" s="287" t="s">
        <v>113</v>
      </c>
      <c r="C168" s="214" t="s">
        <v>172</v>
      </c>
      <c r="D168" s="253" t="s">
        <v>256</v>
      </c>
      <c r="E168" s="253"/>
      <c r="F168" s="256">
        <f>F169+F170</f>
        <v>25050.600000000002</v>
      </c>
    </row>
    <row r="169" spans="1:6" s="324" customFormat="1" ht="30.75">
      <c r="A169" s="218" t="s">
        <v>913</v>
      </c>
      <c r="B169" s="287" t="s">
        <v>113</v>
      </c>
      <c r="C169" s="214" t="s">
        <v>172</v>
      </c>
      <c r="D169" s="253" t="s">
        <v>256</v>
      </c>
      <c r="E169" s="253">
        <v>120</v>
      </c>
      <c r="F169" s="256">
        <v>23583.9</v>
      </c>
    </row>
    <row r="170" spans="1:6" s="324" customFormat="1" ht="30.75">
      <c r="A170" s="225" t="s">
        <v>923</v>
      </c>
      <c r="B170" s="287" t="s">
        <v>113</v>
      </c>
      <c r="C170" s="214" t="s">
        <v>172</v>
      </c>
      <c r="D170" s="253" t="s">
        <v>256</v>
      </c>
      <c r="E170" s="253">
        <v>240</v>
      </c>
      <c r="F170" s="256">
        <v>1466.7</v>
      </c>
    </row>
    <row r="171" spans="1:6" s="274" customFormat="1" ht="30.75">
      <c r="A171" s="207" t="s">
        <v>688</v>
      </c>
      <c r="B171" s="291" t="s">
        <v>5</v>
      </c>
      <c r="C171" s="203"/>
      <c r="D171" s="277"/>
      <c r="E171" s="277"/>
      <c r="F171" s="321">
        <f>F172++F253+F269+F313+F352+F360+F324+F401</f>
        <v>233230.10000000003</v>
      </c>
    </row>
    <row r="172" spans="1:6" s="278" customFormat="1" ht="15">
      <c r="A172" s="207" t="s">
        <v>267</v>
      </c>
      <c r="B172" s="291" t="s">
        <v>5</v>
      </c>
      <c r="C172" s="203" t="s">
        <v>266</v>
      </c>
      <c r="D172" s="277"/>
      <c r="E172" s="277"/>
      <c r="F172" s="321">
        <f>F173+F210</f>
        <v>82402.6</v>
      </c>
    </row>
    <row r="173" spans="1:6" s="278" customFormat="1" ht="46.5">
      <c r="A173" s="207" t="s">
        <v>205</v>
      </c>
      <c r="B173" s="291" t="s">
        <v>5</v>
      </c>
      <c r="C173" s="203" t="s">
        <v>148</v>
      </c>
      <c r="D173" s="277"/>
      <c r="E173" s="277"/>
      <c r="F173" s="321">
        <f>F174+F179+F184+F192</f>
        <v>73054.6</v>
      </c>
    </row>
    <row r="174" spans="1:6" s="278" customFormat="1" ht="78">
      <c r="A174" s="207" t="s">
        <v>199</v>
      </c>
      <c r="B174" s="291" t="s">
        <v>5</v>
      </c>
      <c r="C174" s="203" t="s">
        <v>148</v>
      </c>
      <c r="D174" s="277" t="s">
        <v>200</v>
      </c>
      <c r="E174" s="277"/>
      <c r="F174" s="321">
        <f>F175</f>
        <v>668.4</v>
      </c>
    </row>
    <row r="175" spans="1:6" s="324" customFormat="1" ht="140.25">
      <c r="A175" s="212" t="s">
        <v>555</v>
      </c>
      <c r="B175" s="291" t="s">
        <v>5</v>
      </c>
      <c r="C175" s="203" t="s">
        <v>148</v>
      </c>
      <c r="D175" s="277" t="s">
        <v>201</v>
      </c>
      <c r="E175" s="277"/>
      <c r="F175" s="321">
        <f>F176</f>
        <v>668.4</v>
      </c>
    </row>
    <row r="176" spans="1:6" s="325" customFormat="1" ht="186.75">
      <c r="A176" s="124" t="s">
        <v>571</v>
      </c>
      <c r="B176" s="287" t="s">
        <v>5</v>
      </c>
      <c r="C176" s="214" t="s">
        <v>148</v>
      </c>
      <c r="D176" s="253" t="s">
        <v>204</v>
      </c>
      <c r="E176" s="253"/>
      <c r="F176" s="256">
        <f>F177+F178</f>
        <v>668.4</v>
      </c>
    </row>
    <row r="177" spans="1:6" s="325" customFormat="1" ht="30.75">
      <c r="A177" s="221" t="s">
        <v>913</v>
      </c>
      <c r="B177" s="287" t="s">
        <v>5</v>
      </c>
      <c r="C177" s="214" t="s">
        <v>148</v>
      </c>
      <c r="D177" s="253" t="s">
        <v>204</v>
      </c>
      <c r="E177" s="253">
        <v>120</v>
      </c>
      <c r="F177" s="256">
        <v>648.9</v>
      </c>
    </row>
    <row r="178" spans="1:6" s="325" customFormat="1" ht="30.75">
      <c r="A178" s="221" t="s">
        <v>923</v>
      </c>
      <c r="B178" s="287" t="s">
        <v>5</v>
      </c>
      <c r="C178" s="214" t="s">
        <v>148</v>
      </c>
      <c r="D178" s="253" t="s">
        <v>204</v>
      </c>
      <c r="E178" s="253">
        <v>240</v>
      </c>
      <c r="F178" s="256">
        <v>19.5</v>
      </c>
    </row>
    <row r="179" spans="1:6" s="325" customFormat="1" ht="62.25">
      <c r="A179" s="207" t="s">
        <v>209</v>
      </c>
      <c r="B179" s="291" t="s">
        <v>5</v>
      </c>
      <c r="C179" s="330" t="s">
        <v>148</v>
      </c>
      <c r="D179" s="277" t="s">
        <v>9</v>
      </c>
      <c r="E179" s="277"/>
      <c r="F179" s="321">
        <f>F180</f>
        <v>1106.7</v>
      </c>
    </row>
    <row r="180" spans="1:6" s="325" customFormat="1" ht="134.25" customHeight="1">
      <c r="A180" s="212" t="s">
        <v>543</v>
      </c>
      <c r="B180" s="291" t="s">
        <v>5</v>
      </c>
      <c r="C180" s="203" t="s">
        <v>148</v>
      </c>
      <c r="D180" s="277" t="s">
        <v>32</v>
      </c>
      <c r="E180" s="277"/>
      <c r="F180" s="321">
        <f>F181</f>
        <v>1106.7</v>
      </c>
    </row>
    <row r="181" spans="1:6" s="325" customFormat="1" ht="171">
      <c r="A181" s="223" t="s">
        <v>1202</v>
      </c>
      <c r="B181" s="287" t="s">
        <v>5</v>
      </c>
      <c r="C181" s="214" t="s">
        <v>148</v>
      </c>
      <c r="D181" s="253" t="s">
        <v>97</v>
      </c>
      <c r="E181" s="253"/>
      <c r="F181" s="256">
        <f>F182+F183</f>
        <v>1106.7</v>
      </c>
    </row>
    <row r="182" spans="1:6" s="325" customFormat="1" ht="30.75">
      <c r="A182" s="218" t="s">
        <v>913</v>
      </c>
      <c r="B182" s="287" t="s">
        <v>5</v>
      </c>
      <c r="C182" s="214" t="s">
        <v>148</v>
      </c>
      <c r="D182" s="253" t="s">
        <v>97</v>
      </c>
      <c r="E182" s="253">
        <v>120</v>
      </c>
      <c r="F182" s="256">
        <v>922.2</v>
      </c>
    </row>
    <row r="183" spans="1:6" s="325" customFormat="1" ht="30.75">
      <c r="A183" s="221" t="s">
        <v>923</v>
      </c>
      <c r="B183" s="287" t="s">
        <v>5</v>
      </c>
      <c r="C183" s="214" t="s">
        <v>148</v>
      </c>
      <c r="D183" s="253" t="s">
        <v>97</v>
      </c>
      <c r="E183" s="253">
        <v>240</v>
      </c>
      <c r="F183" s="256">
        <v>184.5</v>
      </c>
    </row>
    <row r="184" spans="1:6" s="325" customFormat="1" ht="46.5">
      <c r="A184" s="207" t="s">
        <v>425</v>
      </c>
      <c r="B184" s="291" t="s">
        <v>5</v>
      </c>
      <c r="C184" s="203" t="s">
        <v>148</v>
      </c>
      <c r="D184" s="277" t="s">
        <v>13</v>
      </c>
      <c r="E184" s="277"/>
      <c r="F184" s="321">
        <f>F185</f>
        <v>3039.7000000000003</v>
      </c>
    </row>
    <row r="185" spans="1:6" s="324" customFormat="1" ht="93">
      <c r="A185" s="212" t="s">
        <v>572</v>
      </c>
      <c r="B185" s="291" t="s">
        <v>5</v>
      </c>
      <c r="C185" s="203" t="s">
        <v>148</v>
      </c>
      <c r="D185" s="277" t="s">
        <v>46</v>
      </c>
      <c r="E185" s="277"/>
      <c r="F185" s="321">
        <f>F189+F186</f>
        <v>3039.7000000000003</v>
      </c>
    </row>
    <row r="186" spans="1:6" s="325" customFormat="1" ht="156">
      <c r="A186" s="223" t="s">
        <v>426</v>
      </c>
      <c r="B186" s="287" t="s">
        <v>5</v>
      </c>
      <c r="C186" s="214" t="s">
        <v>148</v>
      </c>
      <c r="D186" s="253" t="s">
        <v>193</v>
      </c>
      <c r="E186" s="253"/>
      <c r="F186" s="256">
        <f>F187+F188</f>
        <v>2416.6000000000004</v>
      </c>
    </row>
    <row r="187" spans="1:6" s="325" customFormat="1" ht="30.75">
      <c r="A187" s="218" t="s">
        <v>913</v>
      </c>
      <c r="B187" s="287" t="s">
        <v>5</v>
      </c>
      <c r="C187" s="214" t="s">
        <v>148</v>
      </c>
      <c r="D187" s="253" t="s">
        <v>193</v>
      </c>
      <c r="E187" s="253">
        <v>120</v>
      </c>
      <c r="F187" s="256">
        <v>2315.8</v>
      </c>
    </row>
    <row r="188" spans="1:6" s="325" customFormat="1" ht="30.75">
      <c r="A188" s="218" t="s">
        <v>923</v>
      </c>
      <c r="B188" s="287" t="s">
        <v>5</v>
      </c>
      <c r="C188" s="214" t="s">
        <v>148</v>
      </c>
      <c r="D188" s="253" t="s">
        <v>193</v>
      </c>
      <c r="E188" s="253">
        <v>240</v>
      </c>
      <c r="F188" s="256">
        <v>100.8</v>
      </c>
    </row>
    <row r="189" spans="1:6" s="325" customFormat="1" ht="156">
      <c r="A189" s="223" t="s">
        <v>573</v>
      </c>
      <c r="B189" s="287" t="s">
        <v>5</v>
      </c>
      <c r="C189" s="214" t="s">
        <v>148</v>
      </c>
      <c r="D189" s="253" t="s">
        <v>192</v>
      </c>
      <c r="E189" s="253"/>
      <c r="F189" s="256">
        <f>F190+F191</f>
        <v>623.1</v>
      </c>
    </row>
    <row r="190" spans="1:6" s="325" customFormat="1" ht="30.75">
      <c r="A190" s="218" t="s">
        <v>913</v>
      </c>
      <c r="B190" s="287" t="s">
        <v>5</v>
      </c>
      <c r="C190" s="214" t="s">
        <v>148</v>
      </c>
      <c r="D190" s="253" t="s">
        <v>192</v>
      </c>
      <c r="E190" s="253">
        <v>120</v>
      </c>
      <c r="F190" s="256">
        <v>578.9</v>
      </c>
    </row>
    <row r="191" spans="1:6" s="325" customFormat="1" ht="30.75">
      <c r="A191" s="218" t="s">
        <v>923</v>
      </c>
      <c r="B191" s="287" t="s">
        <v>5</v>
      </c>
      <c r="C191" s="214" t="s">
        <v>148</v>
      </c>
      <c r="D191" s="253" t="s">
        <v>192</v>
      </c>
      <c r="E191" s="253">
        <v>240</v>
      </c>
      <c r="F191" s="256">
        <v>44.2</v>
      </c>
    </row>
    <row r="192" spans="1:6" s="333" customFormat="1" ht="46.5">
      <c r="A192" s="207" t="s">
        <v>164</v>
      </c>
      <c r="B192" s="331" t="s">
        <v>5</v>
      </c>
      <c r="C192" s="203" t="s">
        <v>148</v>
      </c>
      <c r="D192" s="300" t="s">
        <v>163</v>
      </c>
      <c r="E192" s="300"/>
      <c r="F192" s="332">
        <f>F193+F196</f>
        <v>68239.8</v>
      </c>
    </row>
    <row r="193" spans="1:6" s="333" customFormat="1" ht="46.5">
      <c r="A193" s="212" t="s">
        <v>162</v>
      </c>
      <c r="B193" s="291" t="s">
        <v>5</v>
      </c>
      <c r="C193" s="203" t="s">
        <v>148</v>
      </c>
      <c r="D193" s="277" t="s">
        <v>161</v>
      </c>
      <c r="E193" s="277"/>
      <c r="F193" s="321">
        <f>F194</f>
        <v>3335</v>
      </c>
    </row>
    <row r="194" spans="1:6" ht="78">
      <c r="A194" s="231" t="s">
        <v>87</v>
      </c>
      <c r="B194" s="334" t="s">
        <v>5</v>
      </c>
      <c r="C194" s="214" t="s">
        <v>148</v>
      </c>
      <c r="D194" s="230" t="s">
        <v>160</v>
      </c>
      <c r="E194" s="230"/>
      <c r="F194" s="335">
        <f>F195</f>
        <v>3335</v>
      </c>
    </row>
    <row r="195" spans="1:6" ht="30.75">
      <c r="A195" s="218" t="s">
        <v>913</v>
      </c>
      <c r="B195" s="334" t="s">
        <v>5</v>
      </c>
      <c r="C195" s="214" t="s">
        <v>148</v>
      </c>
      <c r="D195" s="230" t="s">
        <v>160</v>
      </c>
      <c r="E195" s="230">
        <v>120</v>
      </c>
      <c r="F195" s="335">
        <v>3335</v>
      </c>
    </row>
    <row r="196" spans="1:6" s="333" customFormat="1" ht="15">
      <c r="A196" s="212" t="s">
        <v>159</v>
      </c>
      <c r="B196" s="291" t="s">
        <v>5</v>
      </c>
      <c r="C196" s="203" t="s">
        <v>148</v>
      </c>
      <c r="D196" s="277" t="s">
        <v>158</v>
      </c>
      <c r="E196" s="277"/>
      <c r="F196" s="321">
        <f>F197+F199+F205+F207+F203</f>
        <v>64904.8</v>
      </c>
    </row>
    <row r="197" spans="1:6" ht="46.5">
      <c r="A197" s="231" t="s">
        <v>88</v>
      </c>
      <c r="B197" s="334" t="s">
        <v>5</v>
      </c>
      <c r="C197" s="214" t="s">
        <v>148</v>
      </c>
      <c r="D197" s="230" t="s">
        <v>152</v>
      </c>
      <c r="E197" s="230"/>
      <c r="F197" s="335">
        <f>F198</f>
        <v>44697.9</v>
      </c>
    </row>
    <row r="198" spans="1:6" ht="30.75">
      <c r="A198" s="218" t="s">
        <v>913</v>
      </c>
      <c r="B198" s="334" t="s">
        <v>5</v>
      </c>
      <c r="C198" s="214" t="s">
        <v>148</v>
      </c>
      <c r="D198" s="230" t="s">
        <v>152</v>
      </c>
      <c r="E198" s="230">
        <v>120</v>
      </c>
      <c r="F198" s="335">
        <f>38993+5704.9</f>
        <v>44697.9</v>
      </c>
    </row>
    <row r="199" spans="1:6" ht="46.5">
      <c r="A199" s="218" t="s">
        <v>89</v>
      </c>
      <c r="B199" s="334" t="s">
        <v>5</v>
      </c>
      <c r="C199" s="214" t="s">
        <v>148</v>
      </c>
      <c r="D199" s="230" t="s">
        <v>150</v>
      </c>
      <c r="E199" s="230"/>
      <c r="F199" s="335">
        <f>F200+F201+F202</f>
        <v>4440.6</v>
      </c>
    </row>
    <row r="200" spans="1:6" ht="30.75">
      <c r="A200" s="218" t="s">
        <v>913</v>
      </c>
      <c r="B200" s="334" t="s">
        <v>5</v>
      </c>
      <c r="C200" s="214" t="s">
        <v>148</v>
      </c>
      <c r="D200" s="230" t="s">
        <v>150</v>
      </c>
      <c r="E200" s="230">
        <v>120</v>
      </c>
      <c r="F200" s="335">
        <v>240</v>
      </c>
    </row>
    <row r="201" spans="1:6" ht="30.75">
      <c r="A201" s="218" t="s">
        <v>923</v>
      </c>
      <c r="B201" s="334" t="s">
        <v>5</v>
      </c>
      <c r="C201" s="214" t="s">
        <v>148</v>
      </c>
      <c r="D201" s="230" t="s">
        <v>150</v>
      </c>
      <c r="E201" s="230">
        <v>240</v>
      </c>
      <c r="F201" s="335">
        <v>4030.6</v>
      </c>
    </row>
    <row r="202" spans="1:6" ht="15">
      <c r="A202" s="218" t="s">
        <v>927</v>
      </c>
      <c r="B202" s="334" t="s">
        <v>5</v>
      </c>
      <c r="C202" s="214" t="s">
        <v>148</v>
      </c>
      <c r="D202" s="230" t="s">
        <v>150</v>
      </c>
      <c r="E202" s="230">
        <v>850</v>
      </c>
      <c r="F202" s="335">
        <v>170</v>
      </c>
    </row>
    <row r="203" spans="1:6" ht="62.25">
      <c r="A203" s="218" t="s">
        <v>1147</v>
      </c>
      <c r="B203" s="336">
        <v>110</v>
      </c>
      <c r="C203" s="214" t="s">
        <v>148</v>
      </c>
      <c r="D203" s="230" t="s">
        <v>1146</v>
      </c>
      <c r="E203" s="230"/>
      <c r="F203" s="335">
        <f>F204</f>
        <v>638</v>
      </c>
    </row>
    <row r="204" spans="1:6" ht="30.75">
      <c r="A204" s="218" t="s">
        <v>913</v>
      </c>
      <c r="B204" s="336">
        <v>110</v>
      </c>
      <c r="C204" s="214" t="s">
        <v>148</v>
      </c>
      <c r="D204" s="230" t="s">
        <v>1146</v>
      </c>
      <c r="E204" s="230">
        <v>120</v>
      </c>
      <c r="F204" s="335">
        <v>638</v>
      </c>
    </row>
    <row r="205" spans="1:6" s="274" customFormat="1" ht="78">
      <c r="A205" s="226" t="s">
        <v>905</v>
      </c>
      <c r="B205" s="337" t="s">
        <v>5</v>
      </c>
      <c r="C205" s="214" t="s">
        <v>148</v>
      </c>
      <c r="D205" s="305" t="s">
        <v>858</v>
      </c>
      <c r="E205" s="228"/>
      <c r="F205" s="258">
        <f>F206</f>
        <v>261.5</v>
      </c>
    </row>
    <row r="206" spans="1:6" s="274" customFormat="1" ht="30.75">
      <c r="A206" s="218" t="s">
        <v>913</v>
      </c>
      <c r="B206" s="334" t="s">
        <v>5</v>
      </c>
      <c r="C206" s="214" t="s">
        <v>148</v>
      </c>
      <c r="D206" s="305" t="s">
        <v>858</v>
      </c>
      <c r="E206" s="230">
        <v>120</v>
      </c>
      <c r="F206" s="258">
        <v>261.5</v>
      </c>
    </row>
    <row r="207" spans="1:6" ht="62.25">
      <c r="A207" s="306" t="s">
        <v>939</v>
      </c>
      <c r="B207" s="337" t="s">
        <v>5</v>
      </c>
      <c r="C207" s="214" t="s">
        <v>148</v>
      </c>
      <c r="D207" s="305" t="s">
        <v>860</v>
      </c>
      <c r="E207" s="234"/>
      <c r="F207" s="258">
        <f>F208+F209</f>
        <v>14866.8</v>
      </c>
    </row>
    <row r="208" spans="1:6" ht="30.75">
      <c r="A208" s="218" t="s">
        <v>913</v>
      </c>
      <c r="B208" s="337" t="s">
        <v>5</v>
      </c>
      <c r="C208" s="214" t="s">
        <v>148</v>
      </c>
      <c r="D208" s="305" t="s">
        <v>860</v>
      </c>
      <c r="E208" s="234">
        <v>120</v>
      </c>
      <c r="F208" s="258">
        <v>14243.8</v>
      </c>
    </row>
    <row r="209" spans="1:6" ht="30.75">
      <c r="A209" s="218" t="s">
        <v>923</v>
      </c>
      <c r="B209" s="337" t="s">
        <v>5</v>
      </c>
      <c r="C209" s="214" t="s">
        <v>148</v>
      </c>
      <c r="D209" s="305" t="s">
        <v>860</v>
      </c>
      <c r="E209" s="338">
        <v>240</v>
      </c>
      <c r="F209" s="258">
        <f>823-200</f>
        <v>623</v>
      </c>
    </row>
    <row r="210" spans="1:6" s="328" customFormat="1" ht="15">
      <c r="A210" s="207" t="s">
        <v>153</v>
      </c>
      <c r="B210" s="291" t="s">
        <v>5</v>
      </c>
      <c r="C210" s="330" t="s">
        <v>151</v>
      </c>
      <c r="D210" s="277"/>
      <c r="E210" s="277"/>
      <c r="F210" s="321">
        <f>F211+F216+F222+F239+F246</f>
        <v>9348</v>
      </c>
    </row>
    <row r="211" spans="1:6" s="328" customFormat="1" ht="62.25">
      <c r="A211" s="207" t="s">
        <v>1</v>
      </c>
      <c r="B211" s="291" t="s">
        <v>5</v>
      </c>
      <c r="C211" s="330" t="s">
        <v>151</v>
      </c>
      <c r="D211" s="277" t="s">
        <v>11</v>
      </c>
      <c r="E211" s="277"/>
      <c r="F211" s="321">
        <f>F212</f>
        <v>298</v>
      </c>
    </row>
    <row r="212" spans="1:6" s="324" customFormat="1" ht="93">
      <c r="A212" s="212" t="s">
        <v>574</v>
      </c>
      <c r="B212" s="291" t="s">
        <v>5</v>
      </c>
      <c r="C212" s="330" t="s">
        <v>151</v>
      </c>
      <c r="D212" s="277" t="s">
        <v>43</v>
      </c>
      <c r="E212" s="277"/>
      <c r="F212" s="321">
        <f>F213</f>
        <v>298</v>
      </c>
    </row>
    <row r="213" spans="1:6" s="325" customFormat="1" ht="93">
      <c r="A213" s="223" t="s">
        <v>881</v>
      </c>
      <c r="B213" s="287" t="s">
        <v>5</v>
      </c>
      <c r="C213" s="339" t="s">
        <v>151</v>
      </c>
      <c r="D213" s="253" t="s">
        <v>290</v>
      </c>
      <c r="E213" s="253"/>
      <c r="F213" s="256">
        <f>F215+F214</f>
        <v>298</v>
      </c>
    </row>
    <row r="214" spans="1:6" s="325" customFormat="1" ht="30.75">
      <c r="A214" s="218" t="s">
        <v>913</v>
      </c>
      <c r="B214" s="287" t="s">
        <v>5</v>
      </c>
      <c r="C214" s="339" t="s">
        <v>151</v>
      </c>
      <c r="D214" s="253" t="s">
        <v>290</v>
      </c>
      <c r="E214" s="253">
        <v>120</v>
      </c>
      <c r="F214" s="256">
        <v>50</v>
      </c>
    </row>
    <row r="215" spans="1:6" s="325" customFormat="1" ht="30.75">
      <c r="A215" s="225" t="s">
        <v>923</v>
      </c>
      <c r="B215" s="287" t="s">
        <v>5</v>
      </c>
      <c r="C215" s="339" t="s">
        <v>151</v>
      </c>
      <c r="D215" s="253" t="s">
        <v>290</v>
      </c>
      <c r="E215" s="253">
        <v>240</v>
      </c>
      <c r="F215" s="256">
        <v>248</v>
      </c>
    </row>
    <row r="216" spans="1:6" s="324" customFormat="1" ht="108.75">
      <c r="A216" s="207" t="s">
        <v>741</v>
      </c>
      <c r="B216" s="291" t="s">
        <v>5</v>
      </c>
      <c r="C216" s="330" t="s">
        <v>151</v>
      </c>
      <c r="D216" s="277" t="s">
        <v>12</v>
      </c>
      <c r="E216" s="277"/>
      <c r="F216" s="321">
        <f>F217</f>
        <v>424.6</v>
      </c>
    </row>
    <row r="217" spans="1:6" s="324" customFormat="1" ht="140.25">
      <c r="A217" s="212" t="s">
        <v>745</v>
      </c>
      <c r="B217" s="291" t="s">
        <v>5</v>
      </c>
      <c r="C217" s="330" t="s">
        <v>151</v>
      </c>
      <c r="D217" s="277" t="s">
        <v>45</v>
      </c>
      <c r="E217" s="277"/>
      <c r="F217" s="321">
        <f>F218+F220</f>
        <v>424.6</v>
      </c>
    </row>
    <row r="218" spans="1:6" s="325" customFormat="1" ht="156">
      <c r="A218" s="223" t="s">
        <v>746</v>
      </c>
      <c r="B218" s="287" t="s">
        <v>5</v>
      </c>
      <c r="C218" s="339" t="s">
        <v>151</v>
      </c>
      <c r="D218" s="253" t="s">
        <v>190</v>
      </c>
      <c r="E218" s="253"/>
      <c r="F218" s="256">
        <f>F219</f>
        <v>106</v>
      </c>
    </row>
    <row r="219" spans="1:6" s="325" customFormat="1" ht="30.75">
      <c r="A219" s="225" t="s">
        <v>923</v>
      </c>
      <c r="B219" s="287" t="s">
        <v>5</v>
      </c>
      <c r="C219" s="339" t="s">
        <v>151</v>
      </c>
      <c r="D219" s="253" t="s">
        <v>190</v>
      </c>
      <c r="E219" s="253">
        <v>240</v>
      </c>
      <c r="F219" s="256">
        <v>106</v>
      </c>
    </row>
    <row r="220" spans="1:6" s="325" customFormat="1" ht="156">
      <c r="A220" s="223" t="s">
        <v>744</v>
      </c>
      <c r="B220" s="287" t="s">
        <v>5</v>
      </c>
      <c r="C220" s="339" t="s">
        <v>151</v>
      </c>
      <c r="D220" s="253" t="s">
        <v>191</v>
      </c>
      <c r="E220" s="253"/>
      <c r="F220" s="256">
        <f>F221</f>
        <v>318.6</v>
      </c>
    </row>
    <row r="221" spans="1:6" s="325" customFormat="1" ht="30.75">
      <c r="A221" s="225" t="s">
        <v>923</v>
      </c>
      <c r="B221" s="287" t="s">
        <v>5</v>
      </c>
      <c r="C221" s="339" t="s">
        <v>151</v>
      </c>
      <c r="D221" s="253" t="s">
        <v>191</v>
      </c>
      <c r="E221" s="253">
        <v>240</v>
      </c>
      <c r="F221" s="256">
        <v>318.6</v>
      </c>
    </row>
    <row r="222" spans="1:6" s="328" customFormat="1" ht="46.5">
      <c r="A222" s="207" t="s">
        <v>3</v>
      </c>
      <c r="B222" s="291" t="s">
        <v>5</v>
      </c>
      <c r="C222" s="330" t="s">
        <v>151</v>
      </c>
      <c r="D222" s="277" t="s">
        <v>14</v>
      </c>
      <c r="E222" s="277"/>
      <c r="F222" s="321">
        <f>F223+F228</f>
        <v>2382.3</v>
      </c>
    </row>
    <row r="223" spans="1:6" s="324" customFormat="1" ht="78">
      <c r="A223" s="212" t="s">
        <v>54</v>
      </c>
      <c r="B223" s="291" t="s">
        <v>5</v>
      </c>
      <c r="C223" s="339" t="s">
        <v>151</v>
      </c>
      <c r="D223" s="277" t="s">
        <v>48</v>
      </c>
      <c r="E223" s="277"/>
      <c r="F223" s="321">
        <f>F224+F226</f>
        <v>127</v>
      </c>
    </row>
    <row r="224" spans="1:6" s="325" customFormat="1" ht="108.75">
      <c r="A224" s="223" t="s">
        <v>575</v>
      </c>
      <c r="B224" s="287" t="s">
        <v>5</v>
      </c>
      <c r="C224" s="339" t="s">
        <v>151</v>
      </c>
      <c r="D224" s="253" t="s">
        <v>215</v>
      </c>
      <c r="E224" s="253"/>
      <c r="F224" s="256">
        <f>F225</f>
        <v>5</v>
      </c>
    </row>
    <row r="225" spans="1:6" s="325" customFormat="1" ht="30.75">
      <c r="A225" s="218" t="s">
        <v>923</v>
      </c>
      <c r="B225" s="287" t="s">
        <v>5</v>
      </c>
      <c r="C225" s="339" t="s">
        <v>151</v>
      </c>
      <c r="D225" s="253" t="s">
        <v>215</v>
      </c>
      <c r="E225" s="253">
        <v>240</v>
      </c>
      <c r="F225" s="256">
        <v>5</v>
      </c>
    </row>
    <row r="226" spans="1:6" s="325" customFormat="1" ht="124.5">
      <c r="A226" s="218" t="s">
        <v>967</v>
      </c>
      <c r="B226" s="287" t="s">
        <v>5</v>
      </c>
      <c r="C226" s="339" t="s">
        <v>151</v>
      </c>
      <c r="D226" s="285" t="s">
        <v>966</v>
      </c>
      <c r="E226" s="285"/>
      <c r="F226" s="256">
        <f>F227</f>
        <v>122</v>
      </c>
    </row>
    <row r="227" spans="1:6" s="325" customFormat="1" ht="30.75">
      <c r="A227" s="218" t="s">
        <v>923</v>
      </c>
      <c r="B227" s="287" t="s">
        <v>5</v>
      </c>
      <c r="C227" s="339" t="s">
        <v>151</v>
      </c>
      <c r="D227" s="285" t="s">
        <v>966</v>
      </c>
      <c r="E227" s="285" t="s">
        <v>914</v>
      </c>
      <c r="F227" s="256">
        <v>122</v>
      </c>
    </row>
    <row r="228" spans="1:6" s="325" customFormat="1" ht="62.25">
      <c r="A228" s="212" t="s">
        <v>576</v>
      </c>
      <c r="B228" s="291" t="s">
        <v>5</v>
      </c>
      <c r="C228" s="339" t="s">
        <v>151</v>
      </c>
      <c r="D228" s="277" t="s">
        <v>49</v>
      </c>
      <c r="E228" s="277"/>
      <c r="F228" s="321">
        <f>F229+F231+F233+F235+F237</f>
        <v>2255.3</v>
      </c>
    </row>
    <row r="229" spans="1:6" s="325" customFormat="1" ht="140.25">
      <c r="A229" s="223" t="s">
        <v>882</v>
      </c>
      <c r="B229" s="287" t="s">
        <v>5</v>
      </c>
      <c r="C229" s="339" t="s">
        <v>151</v>
      </c>
      <c r="D229" s="253" t="s">
        <v>216</v>
      </c>
      <c r="E229" s="253"/>
      <c r="F229" s="256">
        <f>F230</f>
        <v>1157</v>
      </c>
    </row>
    <row r="230" spans="1:6" s="325" customFormat="1" ht="30.75">
      <c r="A230" s="218" t="s">
        <v>923</v>
      </c>
      <c r="B230" s="287" t="s">
        <v>5</v>
      </c>
      <c r="C230" s="339" t="s">
        <v>151</v>
      </c>
      <c r="D230" s="253" t="s">
        <v>216</v>
      </c>
      <c r="E230" s="253">
        <v>240</v>
      </c>
      <c r="F230" s="256">
        <f>877+280</f>
        <v>1157</v>
      </c>
    </row>
    <row r="231" spans="1:6" s="325" customFormat="1" ht="108.75">
      <c r="A231" s="223" t="s">
        <v>578</v>
      </c>
      <c r="B231" s="287" t="s">
        <v>5</v>
      </c>
      <c r="C231" s="339" t="s">
        <v>151</v>
      </c>
      <c r="D231" s="253" t="s">
        <v>217</v>
      </c>
      <c r="E231" s="253"/>
      <c r="F231" s="256">
        <f>F232</f>
        <v>106</v>
      </c>
    </row>
    <row r="232" spans="1:6" s="325" customFormat="1" ht="30.75">
      <c r="A232" s="218" t="s">
        <v>923</v>
      </c>
      <c r="B232" s="287" t="s">
        <v>5</v>
      </c>
      <c r="C232" s="339" t="s">
        <v>151</v>
      </c>
      <c r="D232" s="253" t="s">
        <v>217</v>
      </c>
      <c r="E232" s="253">
        <v>240</v>
      </c>
      <c r="F232" s="256">
        <v>106</v>
      </c>
    </row>
    <row r="233" spans="1:6" s="325" customFormat="1" ht="108.75">
      <c r="A233" s="223" t="s">
        <v>577</v>
      </c>
      <c r="B233" s="287" t="s">
        <v>5</v>
      </c>
      <c r="C233" s="339" t="s">
        <v>151</v>
      </c>
      <c r="D233" s="253" t="s">
        <v>218</v>
      </c>
      <c r="E233" s="253"/>
      <c r="F233" s="256">
        <f>F234</f>
        <v>250</v>
      </c>
    </row>
    <row r="234" spans="1:6" s="325" customFormat="1" ht="30.75">
      <c r="A234" s="218" t="s">
        <v>923</v>
      </c>
      <c r="B234" s="287" t="s">
        <v>5</v>
      </c>
      <c r="C234" s="339" t="s">
        <v>151</v>
      </c>
      <c r="D234" s="253" t="s">
        <v>218</v>
      </c>
      <c r="E234" s="253">
        <v>240</v>
      </c>
      <c r="F234" s="256">
        <v>250</v>
      </c>
    </row>
    <row r="235" spans="1:6" s="325" customFormat="1" ht="124.5">
      <c r="A235" s="223" t="s">
        <v>883</v>
      </c>
      <c r="B235" s="287" t="s">
        <v>5</v>
      </c>
      <c r="C235" s="339" t="s">
        <v>151</v>
      </c>
      <c r="D235" s="253" t="s">
        <v>219</v>
      </c>
      <c r="E235" s="253"/>
      <c r="F235" s="256">
        <f>F236</f>
        <v>5.3</v>
      </c>
    </row>
    <row r="236" spans="1:6" s="325" customFormat="1" ht="30.75">
      <c r="A236" s="218" t="s">
        <v>923</v>
      </c>
      <c r="B236" s="287" t="s">
        <v>5</v>
      </c>
      <c r="C236" s="339" t="s">
        <v>151</v>
      </c>
      <c r="D236" s="253" t="s">
        <v>219</v>
      </c>
      <c r="E236" s="253">
        <v>240</v>
      </c>
      <c r="F236" s="256">
        <v>5.3</v>
      </c>
    </row>
    <row r="237" spans="1:6" s="325" customFormat="1" ht="93">
      <c r="A237" s="223" t="s">
        <v>579</v>
      </c>
      <c r="B237" s="287" t="s">
        <v>5</v>
      </c>
      <c r="C237" s="339" t="s">
        <v>151</v>
      </c>
      <c r="D237" s="253" t="s">
        <v>221</v>
      </c>
      <c r="E237" s="253"/>
      <c r="F237" s="256">
        <f>F238</f>
        <v>737</v>
      </c>
    </row>
    <row r="238" spans="1:6" s="325" customFormat="1" ht="30.75">
      <c r="A238" s="218" t="s">
        <v>923</v>
      </c>
      <c r="B238" s="287" t="s">
        <v>5</v>
      </c>
      <c r="C238" s="339" t="s">
        <v>151</v>
      </c>
      <c r="D238" s="253" t="s">
        <v>221</v>
      </c>
      <c r="E238" s="253">
        <v>240</v>
      </c>
      <c r="F238" s="256">
        <v>737</v>
      </c>
    </row>
    <row r="239" spans="1:6" s="325" customFormat="1" ht="46.5">
      <c r="A239" s="207" t="s">
        <v>164</v>
      </c>
      <c r="B239" s="291" t="s">
        <v>5</v>
      </c>
      <c r="C239" s="203" t="s">
        <v>151</v>
      </c>
      <c r="D239" s="300" t="s">
        <v>163</v>
      </c>
      <c r="E239" s="253"/>
      <c r="F239" s="321">
        <f>F240</f>
        <v>4793.099999999999</v>
      </c>
    </row>
    <row r="240" spans="1:6" s="325" customFormat="1" ht="15">
      <c r="A240" s="212" t="s">
        <v>159</v>
      </c>
      <c r="B240" s="291" t="s">
        <v>5</v>
      </c>
      <c r="C240" s="203" t="s">
        <v>151</v>
      </c>
      <c r="D240" s="277" t="s">
        <v>158</v>
      </c>
      <c r="E240" s="253"/>
      <c r="F240" s="321">
        <f>F241+F244</f>
        <v>4793.099999999999</v>
      </c>
    </row>
    <row r="241" spans="1:6" s="325" customFormat="1" ht="108.75">
      <c r="A241" s="218" t="s">
        <v>910</v>
      </c>
      <c r="B241" s="334" t="s">
        <v>5</v>
      </c>
      <c r="C241" s="214" t="s">
        <v>151</v>
      </c>
      <c r="D241" s="293" t="s">
        <v>757</v>
      </c>
      <c r="E241" s="293"/>
      <c r="F241" s="335">
        <f>F242+F243</f>
        <v>4210.4</v>
      </c>
    </row>
    <row r="242" spans="1:6" s="325" customFormat="1" ht="30.75">
      <c r="A242" s="218" t="s">
        <v>913</v>
      </c>
      <c r="B242" s="334" t="s">
        <v>5</v>
      </c>
      <c r="C242" s="214" t="s">
        <v>151</v>
      </c>
      <c r="D242" s="293" t="s">
        <v>757</v>
      </c>
      <c r="E242" s="293">
        <v>120</v>
      </c>
      <c r="F242" s="335">
        <v>4114.7</v>
      </c>
    </row>
    <row r="243" spans="1:6" s="325" customFormat="1" ht="30.75">
      <c r="A243" s="218" t="s">
        <v>923</v>
      </c>
      <c r="B243" s="334" t="s">
        <v>5</v>
      </c>
      <c r="C243" s="214" t="s">
        <v>151</v>
      </c>
      <c r="D243" s="293" t="s">
        <v>757</v>
      </c>
      <c r="E243" s="293">
        <v>240</v>
      </c>
      <c r="F243" s="335">
        <v>95.7</v>
      </c>
    </row>
    <row r="244" spans="1:6" s="325" customFormat="1" ht="78">
      <c r="A244" s="218" t="s">
        <v>1135</v>
      </c>
      <c r="B244" s="336">
        <v>110</v>
      </c>
      <c r="C244" s="339" t="s">
        <v>151</v>
      </c>
      <c r="D244" s="293" t="s">
        <v>387</v>
      </c>
      <c r="E244" s="293"/>
      <c r="F244" s="335">
        <f>F245</f>
        <v>582.7</v>
      </c>
    </row>
    <row r="245" spans="1:6" s="325" customFormat="1" ht="30.75">
      <c r="A245" s="218" t="s">
        <v>913</v>
      </c>
      <c r="B245" s="336">
        <v>110</v>
      </c>
      <c r="C245" s="339" t="s">
        <v>151</v>
      </c>
      <c r="D245" s="293" t="s">
        <v>387</v>
      </c>
      <c r="E245" s="293">
        <v>120</v>
      </c>
      <c r="F245" s="335">
        <v>582.7</v>
      </c>
    </row>
    <row r="246" spans="1:6" s="333" customFormat="1" ht="30.75">
      <c r="A246" s="207" t="s">
        <v>401</v>
      </c>
      <c r="B246" s="331" t="s">
        <v>5</v>
      </c>
      <c r="C246" s="330" t="s">
        <v>151</v>
      </c>
      <c r="D246" s="300" t="s">
        <v>4</v>
      </c>
      <c r="E246" s="300"/>
      <c r="F246" s="332">
        <f>F247</f>
        <v>1450</v>
      </c>
    </row>
    <row r="247" spans="1:6" s="333" customFormat="1" ht="15">
      <c r="A247" s="212" t="s">
        <v>242</v>
      </c>
      <c r="B247" s="291" t="s">
        <v>5</v>
      </c>
      <c r="C247" s="330" t="s">
        <v>151</v>
      </c>
      <c r="D247" s="277" t="s">
        <v>237</v>
      </c>
      <c r="E247" s="277"/>
      <c r="F247" s="321">
        <f>F248+F251</f>
        <v>1450</v>
      </c>
    </row>
    <row r="248" spans="1:6" ht="46.5">
      <c r="A248" s="231" t="s">
        <v>409</v>
      </c>
      <c r="B248" s="334" t="s">
        <v>5</v>
      </c>
      <c r="C248" s="339" t="s">
        <v>151</v>
      </c>
      <c r="D248" s="230" t="s">
        <v>406</v>
      </c>
      <c r="E248" s="230"/>
      <c r="F248" s="335">
        <f>F249+F250</f>
        <v>1403.6</v>
      </c>
    </row>
    <row r="249" spans="1:6" ht="30.75">
      <c r="A249" s="231" t="s">
        <v>923</v>
      </c>
      <c r="B249" s="334" t="s">
        <v>5</v>
      </c>
      <c r="C249" s="339" t="s">
        <v>151</v>
      </c>
      <c r="D249" s="230" t="s">
        <v>406</v>
      </c>
      <c r="E249" s="230">
        <v>240</v>
      </c>
      <c r="F249" s="335">
        <v>1313.6</v>
      </c>
    </row>
    <row r="250" spans="1:6" ht="15">
      <c r="A250" s="231" t="s">
        <v>1115</v>
      </c>
      <c r="B250" s="334" t="s">
        <v>5</v>
      </c>
      <c r="C250" s="339" t="s">
        <v>151</v>
      </c>
      <c r="D250" s="230" t="s">
        <v>406</v>
      </c>
      <c r="E250" s="230">
        <v>350</v>
      </c>
      <c r="F250" s="335">
        <v>90</v>
      </c>
    </row>
    <row r="251" spans="1:6" ht="62.25">
      <c r="A251" s="231" t="s">
        <v>1003</v>
      </c>
      <c r="B251" s="334" t="s">
        <v>5</v>
      </c>
      <c r="C251" s="339" t="s">
        <v>151</v>
      </c>
      <c r="D251" s="230" t="s">
        <v>985</v>
      </c>
      <c r="E251" s="230"/>
      <c r="F251" s="335">
        <f>F252</f>
        <v>46.4</v>
      </c>
    </row>
    <row r="252" spans="1:6" ht="30.75">
      <c r="A252" s="231" t="s">
        <v>923</v>
      </c>
      <c r="B252" s="334" t="s">
        <v>5</v>
      </c>
      <c r="C252" s="339" t="s">
        <v>151</v>
      </c>
      <c r="D252" s="230" t="s">
        <v>985</v>
      </c>
      <c r="E252" s="230">
        <v>240</v>
      </c>
      <c r="F252" s="335">
        <v>46.4</v>
      </c>
    </row>
    <row r="253" spans="1:6" s="328" customFormat="1" ht="30.75">
      <c r="A253" s="207" t="s">
        <v>272</v>
      </c>
      <c r="B253" s="291" t="s">
        <v>5</v>
      </c>
      <c r="C253" s="330" t="s">
        <v>271</v>
      </c>
      <c r="D253" s="277"/>
      <c r="E253" s="277"/>
      <c r="F253" s="321">
        <f>F254</f>
        <v>100</v>
      </c>
    </row>
    <row r="254" spans="1:6" s="325" customFormat="1" ht="46.5">
      <c r="A254" s="207" t="s">
        <v>273</v>
      </c>
      <c r="B254" s="291" t="s">
        <v>5</v>
      </c>
      <c r="C254" s="330" t="s">
        <v>195</v>
      </c>
      <c r="D254" s="277"/>
      <c r="E254" s="277"/>
      <c r="F254" s="321">
        <f>F255</f>
        <v>100</v>
      </c>
    </row>
    <row r="255" spans="1:6" s="325" customFormat="1" ht="46.5">
      <c r="A255" s="207" t="s">
        <v>427</v>
      </c>
      <c r="B255" s="291" t="s">
        <v>5</v>
      </c>
      <c r="C255" s="330" t="s">
        <v>195</v>
      </c>
      <c r="D255" s="277" t="s">
        <v>13</v>
      </c>
      <c r="E255" s="277"/>
      <c r="F255" s="321">
        <f>F256</f>
        <v>100</v>
      </c>
    </row>
    <row r="256" spans="1:6" s="324" customFormat="1" ht="140.25">
      <c r="A256" s="212" t="s">
        <v>580</v>
      </c>
      <c r="B256" s="291" t="s">
        <v>5</v>
      </c>
      <c r="C256" s="330" t="s">
        <v>195</v>
      </c>
      <c r="D256" s="277" t="s">
        <v>47</v>
      </c>
      <c r="E256" s="277"/>
      <c r="F256" s="321">
        <f>F257+F259+F261+F263+F265+F267</f>
        <v>100</v>
      </c>
    </row>
    <row r="257" spans="1:6" s="325" customFormat="1" ht="171">
      <c r="A257" s="223" t="s">
        <v>581</v>
      </c>
      <c r="B257" s="287" t="s">
        <v>5</v>
      </c>
      <c r="C257" s="339" t="s">
        <v>195</v>
      </c>
      <c r="D257" s="253" t="s">
        <v>194</v>
      </c>
      <c r="E257" s="253"/>
      <c r="F257" s="256">
        <f>F258</f>
        <v>15</v>
      </c>
    </row>
    <row r="258" spans="1:6" s="325" customFormat="1" ht="30.75">
      <c r="A258" s="218" t="s">
        <v>923</v>
      </c>
      <c r="B258" s="287" t="s">
        <v>5</v>
      </c>
      <c r="C258" s="339" t="s">
        <v>195</v>
      </c>
      <c r="D258" s="253" t="s">
        <v>194</v>
      </c>
      <c r="E258" s="253">
        <v>240</v>
      </c>
      <c r="F258" s="256">
        <v>15</v>
      </c>
    </row>
    <row r="259" spans="1:6" s="325" customFormat="1" ht="156">
      <c r="A259" s="223" t="s">
        <v>429</v>
      </c>
      <c r="B259" s="287" t="s">
        <v>5</v>
      </c>
      <c r="C259" s="339" t="s">
        <v>195</v>
      </c>
      <c r="D259" s="253" t="s">
        <v>196</v>
      </c>
      <c r="E259" s="253"/>
      <c r="F259" s="256">
        <f>F260</f>
        <v>10</v>
      </c>
    </row>
    <row r="260" spans="1:6" s="325" customFormat="1" ht="30.75">
      <c r="A260" s="218" t="s">
        <v>923</v>
      </c>
      <c r="B260" s="287" t="s">
        <v>5</v>
      </c>
      <c r="C260" s="339" t="s">
        <v>195</v>
      </c>
      <c r="D260" s="253" t="s">
        <v>196</v>
      </c>
      <c r="E260" s="253">
        <v>240</v>
      </c>
      <c r="F260" s="256">
        <v>10</v>
      </c>
    </row>
    <row r="261" spans="1:6" s="325" customFormat="1" ht="171">
      <c r="A261" s="223" t="s">
        <v>582</v>
      </c>
      <c r="B261" s="287" t="s">
        <v>5</v>
      </c>
      <c r="C261" s="339" t="s">
        <v>195</v>
      </c>
      <c r="D261" s="253" t="s">
        <v>295</v>
      </c>
      <c r="E261" s="253"/>
      <c r="F261" s="256">
        <f>F262</f>
        <v>20</v>
      </c>
    </row>
    <row r="262" spans="1:6" s="325" customFormat="1" ht="30.75">
      <c r="A262" s="218" t="s">
        <v>923</v>
      </c>
      <c r="B262" s="287" t="s">
        <v>5</v>
      </c>
      <c r="C262" s="339" t="s">
        <v>195</v>
      </c>
      <c r="D262" s="253" t="s">
        <v>295</v>
      </c>
      <c r="E262" s="253">
        <v>240</v>
      </c>
      <c r="F262" s="256">
        <v>20</v>
      </c>
    </row>
    <row r="263" spans="1:6" s="325" customFormat="1" ht="156">
      <c r="A263" s="223" t="s">
        <v>430</v>
      </c>
      <c r="B263" s="287" t="s">
        <v>5</v>
      </c>
      <c r="C263" s="339" t="s">
        <v>195</v>
      </c>
      <c r="D263" s="253" t="s">
        <v>294</v>
      </c>
      <c r="E263" s="253"/>
      <c r="F263" s="256">
        <f>F264</f>
        <v>20</v>
      </c>
    </row>
    <row r="264" spans="1:6" s="325" customFormat="1" ht="30.75">
      <c r="A264" s="218" t="s">
        <v>923</v>
      </c>
      <c r="B264" s="287" t="s">
        <v>5</v>
      </c>
      <c r="C264" s="339" t="s">
        <v>195</v>
      </c>
      <c r="D264" s="253" t="s">
        <v>294</v>
      </c>
      <c r="E264" s="253">
        <v>240</v>
      </c>
      <c r="F264" s="256">
        <v>20</v>
      </c>
    </row>
    <row r="265" spans="1:6" s="325" customFormat="1" ht="186.75">
      <c r="A265" s="223" t="s">
        <v>884</v>
      </c>
      <c r="B265" s="287" t="s">
        <v>5</v>
      </c>
      <c r="C265" s="339" t="s">
        <v>195</v>
      </c>
      <c r="D265" s="253" t="s">
        <v>296</v>
      </c>
      <c r="E265" s="253"/>
      <c r="F265" s="256">
        <f>F266</f>
        <v>15</v>
      </c>
    </row>
    <row r="266" spans="1:6" s="325" customFormat="1" ht="30.75">
      <c r="A266" s="218" t="s">
        <v>923</v>
      </c>
      <c r="B266" s="287" t="s">
        <v>5</v>
      </c>
      <c r="C266" s="339" t="s">
        <v>195</v>
      </c>
      <c r="D266" s="253" t="s">
        <v>296</v>
      </c>
      <c r="E266" s="253">
        <v>240</v>
      </c>
      <c r="F266" s="256">
        <v>15</v>
      </c>
    </row>
    <row r="267" spans="1:6" s="325" customFormat="1" ht="140.25">
      <c r="A267" s="223" t="s">
        <v>431</v>
      </c>
      <c r="B267" s="287" t="s">
        <v>5</v>
      </c>
      <c r="C267" s="339" t="s">
        <v>195</v>
      </c>
      <c r="D267" s="253" t="s">
        <v>297</v>
      </c>
      <c r="E267" s="253"/>
      <c r="F267" s="256">
        <f>F268</f>
        <v>20</v>
      </c>
    </row>
    <row r="268" spans="1:6" s="325" customFormat="1" ht="30.75">
      <c r="A268" s="218" t="s">
        <v>923</v>
      </c>
      <c r="B268" s="287" t="s">
        <v>5</v>
      </c>
      <c r="C268" s="339" t="s">
        <v>195</v>
      </c>
      <c r="D268" s="253" t="s">
        <v>297</v>
      </c>
      <c r="E268" s="253">
        <v>240</v>
      </c>
      <c r="F268" s="256">
        <v>20</v>
      </c>
    </row>
    <row r="269" spans="1:6" s="328" customFormat="1" ht="15">
      <c r="A269" s="207" t="s">
        <v>275</v>
      </c>
      <c r="B269" s="291" t="s">
        <v>5</v>
      </c>
      <c r="C269" s="330" t="s">
        <v>274</v>
      </c>
      <c r="D269" s="277"/>
      <c r="E269" s="277"/>
      <c r="F269" s="321">
        <f>F270+F287</f>
        <v>12372</v>
      </c>
    </row>
    <row r="270" spans="1:6" s="328" customFormat="1" ht="15">
      <c r="A270" s="207" t="s">
        <v>95</v>
      </c>
      <c r="B270" s="291" t="s">
        <v>5</v>
      </c>
      <c r="C270" s="330" t="s">
        <v>94</v>
      </c>
      <c r="D270" s="277"/>
      <c r="E270" s="277"/>
      <c r="F270" s="321">
        <f>F271</f>
        <v>9972.9</v>
      </c>
    </row>
    <row r="271" spans="1:6" s="324" customFormat="1" ht="62.25">
      <c r="A271" s="212" t="s">
        <v>209</v>
      </c>
      <c r="B271" s="291" t="s">
        <v>5</v>
      </c>
      <c r="C271" s="330" t="s">
        <v>94</v>
      </c>
      <c r="D271" s="277" t="s">
        <v>9</v>
      </c>
      <c r="E271" s="277"/>
      <c r="F271" s="321">
        <f>F272+F275+F278+F282</f>
        <v>9972.9</v>
      </c>
    </row>
    <row r="272" spans="1:6" s="324" customFormat="1" ht="93">
      <c r="A272" s="212" t="s">
        <v>583</v>
      </c>
      <c r="B272" s="291" t="s">
        <v>5</v>
      </c>
      <c r="C272" s="330" t="s">
        <v>94</v>
      </c>
      <c r="D272" s="277" t="s">
        <v>30</v>
      </c>
      <c r="E272" s="277"/>
      <c r="F272" s="321">
        <f>F273</f>
        <v>3630</v>
      </c>
    </row>
    <row r="273" spans="1:6" s="325" customFormat="1" ht="108.75">
      <c r="A273" s="213" t="s">
        <v>542</v>
      </c>
      <c r="B273" s="287" t="s">
        <v>5</v>
      </c>
      <c r="C273" s="339" t="s">
        <v>94</v>
      </c>
      <c r="D273" s="253" t="s">
        <v>92</v>
      </c>
      <c r="E273" s="253"/>
      <c r="F273" s="256">
        <f>F274</f>
        <v>3630</v>
      </c>
    </row>
    <row r="274" spans="1:6" s="325" customFormat="1" ht="46.5">
      <c r="A274" s="223" t="s">
        <v>136</v>
      </c>
      <c r="B274" s="287" t="s">
        <v>5</v>
      </c>
      <c r="C274" s="339" t="s">
        <v>94</v>
      </c>
      <c r="D274" s="253" t="s">
        <v>92</v>
      </c>
      <c r="E274" s="253" t="s">
        <v>93</v>
      </c>
      <c r="F274" s="256">
        <v>3630</v>
      </c>
    </row>
    <row r="275" spans="1:6" s="324" customFormat="1" ht="93">
      <c r="A275" s="212" t="s">
        <v>468</v>
      </c>
      <c r="B275" s="291" t="s">
        <v>5</v>
      </c>
      <c r="C275" s="330" t="s">
        <v>94</v>
      </c>
      <c r="D275" s="277" t="s">
        <v>31</v>
      </c>
      <c r="E275" s="277"/>
      <c r="F275" s="321">
        <f>F276</f>
        <v>3800</v>
      </c>
    </row>
    <row r="276" spans="1:6" s="325" customFormat="1" ht="93">
      <c r="A276" s="213" t="s">
        <v>469</v>
      </c>
      <c r="B276" s="287" t="s">
        <v>5</v>
      </c>
      <c r="C276" s="339" t="s">
        <v>94</v>
      </c>
      <c r="D276" s="253" t="s">
        <v>96</v>
      </c>
      <c r="E276" s="253"/>
      <c r="F276" s="256">
        <f>F277</f>
        <v>3800</v>
      </c>
    </row>
    <row r="277" spans="1:6" s="325" customFormat="1" ht="46.5">
      <c r="A277" s="223" t="s">
        <v>136</v>
      </c>
      <c r="B277" s="287" t="s">
        <v>5</v>
      </c>
      <c r="C277" s="339" t="s">
        <v>94</v>
      </c>
      <c r="D277" s="253" t="s">
        <v>96</v>
      </c>
      <c r="E277" s="253" t="s">
        <v>93</v>
      </c>
      <c r="F277" s="256">
        <v>3800</v>
      </c>
    </row>
    <row r="278" spans="1:6" s="324" customFormat="1" ht="124.5">
      <c r="A278" s="212" t="s">
        <v>543</v>
      </c>
      <c r="B278" s="291" t="s">
        <v>5</v>
      </c>
      <c r="C278" s="330" t="s">
        <v>94</v>
      </c>
      <c r="D278" s="277" t="s">
        <v>32</v>
      </c>
      <c r="E278" s="277"/>
      <c r="F278" s="321">
        <f>F279</f>
        <v>570</v>
      </c>
    </row>
    <row r="279" spans="1:6" s="325" customFormat="1" ht="156">
      <c r="A279" s="223" t="s">
        <v>584</v>
      </c>
      <c r="B279" s="287" t="s">
        <v>5</v>
      </c>
      <c r="C279" s="339" t="s">
        <v>94</v>
      </c>
      <c r="D279" s="253" t="s">
        <v>132</v>
      </c>
      <c r="E279" s="253"/>
      <c r="F279" s="256">
        <f>F280+F281</f>
        <v>570</v>
      </c>
    </row>
    <row r="280" spans="1:6" s="325" customFormat="1" ht="30.75">
      <c r="A280" s="218" t="s">
        <v>923</v>
      </c>
      <c r="B280" s="287" t="s">
        <v>5</v>
      </c>
      <c r="C280" s="339" t="s">
        <v>94</v>
      </c>
      <c r="D280" s="253" t="s">
        <v>132</v>
      </c>
      <c r="E280" s="253">
        <v>240</v>
      </c>
      <c r="F280" s="256">
        <v>510</v>
      </c>
    </row>
    <row r="281" spans="1:6" s="325" customFormat="1" ht="15">
      <c r="A281" s="218" t="s">
        <v>1115</v>
      </c>
      <c r="B281" s="287" t="s">
        <v>5</v>
      </c>
      <c r="C281" s="339" t="s">
        <v>94</v>
      </c>
      <c r="D281" s="253" t="s">
        <v>132</v>
      </c>
      <c r="E281" s="253" t="s">
        <v>1114</v>
      </c>
      <c r="F281" s="256">
        <v>60</v>
      </c>
    </row>
    <row r="282" spans="1:6" s="324" customFormat="1" ht="93">
      <c r="A282" s="212" t="s">
        <v>472</v>
      </c>
      <c r="B282" s="291" t="s">
        <v>5</v>
      </c>
      <c r="C282" s="330" t="s">
        <v>94</v>
      </c>
      <c r="D282" s="277" t="s">
        <v>33</v>
      </c>
      <c r="E282" s="277"/>
      <c r="F282" s="321">
        <f>F283+F285</f>
        <v>1972.9</v>
      </c>
    </row>
    <row r="283" spans="1:6" s="325" customFormat="1" ht="124.5">
      <c r="A283" s="223" t="s">
        <v>544</v>
      </c>
      <c r="B283" s="287" t="s">
        <v>5</v>
      </c>
      <c r="C283" s="339" t="s">
        <v>94</v>
      </c>
      <c r="D283" s="253" t="s">
        <v>98</v>
      </c>
      <c r="E283" s="253"/>
      <c r="F283" s="256">
        <f>F284</f>
        <v>472.9</v>
      </c>
    </row>
    <row r="284" spans="1:6" s="325" customFormat="1" ht="46.5">
      <c r="A284" s="223" t="s">
        <v>136</v>
      </c>
      <c r="B284" s="287" t="s">
        <v>5</v>
      </c>
      <c r="C284" s="339" t="s">
        <v>94</v>
      </c>
      <c r="D284" s="253" t="s">
        <v>98</v>
      </c>
      <c r="E284" s="253" t="s">
        <v>93</v>
      </c>
      <c r="F284" s="256">
        <v>472.9</v>
      </c>
    </row>
    <row r="285" spans="1:6" s="325" customFormat="1" ht="140.25">
      <c r="A285" s="223" t="s">
        <v>709</v>
      </c>
      <c r="B285" s="287" t="s">
        <v>5</v>
      </c>
      <c r="C285" s="339" t="s">
        <v>94</v>
      </c>
      <c r="D285" s="253" t="s">
        <v>708</v>
      </c>
      <c r="E285" s="253"/>
      <c r="F285" s="256">
        <f>F286</f>
        <v>1500</v>
      </c>
    </row>
    <row r="286" spans="1:6" s="325" customFormat="1" ht="46.5">
      <c r="A286" s="223" t="s">
        <v>136</v>
      </c>
      <c r="B286" s="287" t="s">
        <v>5</v>
      </c>
      <c r="C286" s="339" t="s">
        <v>94</v>
      </c>
      <c r="D286" s="253" t="s">
        <v>708</v>
      </c>
      <c r="E286" s="253" t="s">
        <v>93</v>
      </c>
      <c r="F286" s="256">
        <v>1500</v>
      </c>
    </row>
    <row r="287" spans="1:6" s="328" customFormat="1" ht="15">
      <c r="A287" s="207" t="s">
        <v>101</v>
      </c>
      <c r="B287" s="291" t="s">
        <v>5</v>
      </c>
      <c r="C287" s="330" t="s">
        <v>100</v>
      </c>
      <c r="D287" s="277"/>
      <c r="E287" s="277"/>
      <c r="F287" s="321">
        <f>F288+F292+F309</f>
        <v>2399.1</v>
      </c>
    </row>
    <row r="288" spans="1:6" s="328" customFormat="1" ht="62.25">
      <c r="A288" s="207" t="s">
        <v>209</v>
      </c>
      <c r="B288" s="291" t="s">
        <v>5</v>
      </c>
      <c r="C288" s="330" t="s">
        <v>100</v>
      </c>
      <c r="D288" s="277" t="s">
        <v>9</v>
      </c>
      <c r="E288" s="277"/>
      <c r="F288" s="321">
        <f>F289</f>
        <v>127.1</v>
      </c>
    </row>
    <row r="289" spans="1:6" s="328" customFormat="1" ht="93">
      <c r="A289" s="212" t="s">
        <v>586</v>
      </c>
      <c r="B289" s="291" t="s">
        <v>5</v>
      </c>
      <c r="C289" s="330" t="s">
        <v>100</v>
      </c>
      <c r="D289" s="277" t="s">
        <v>33</v>
      </c>
      <c r="E289" s="277"/>
      <c r="F289" s="321">
        <f>F290</f>
        <v>127.1</v>
      </c>
    </row>
    <row r="290" spans="1:6" s="325" customFormat="1" ht="124.5">
      <c r="A290" s="223" t="s">
        <v>473</v>
      </c>
      <c r="B290" s="287" t="s">
        <v>5</v>
      </c>
      <c r="C290" s="339" t="s">
        <v>100</v>
      </c>
      <c r="D290" s="253" t="s">
        <v>99</v>
      </c>
      <c r="E290" s="253"/>
      <c r="F290" s="256">
        <f>F291</f>
        <v>127.1</v>
      </c>
    </row>
    <row r="291" spans="1:6" s="325" customFormat="1" ht="46.5">
      <c r="A291" s="223" t="s">
        <v>235</v>
      </c>
      <c r="B291" s="287" t="s">
        <v>5</v>
      </c>
      <c r="C291" s="339" t="s">
        <v>100</v>
      </c>
      <c r="D291" s="253" t="s">
        <v>99</v>
      </c>
      <c r="E291" s="253" t="s">
        <v>234</v>
      </c>
      <c r="F291" s="256">
        <v>127.1</v>
      </c>
    </row>
    <row r="292" spans="1:6" s="328" customFormat="1" ht="62.25">
      <c r="A292" s="207" t="s">
        <v>1</v>
      </c>
      <c r="B292" s="291" t="s">
        <v>5</v>
      </c>
      <c r="C292" s="330" t="s">
        <v>100</v>
      </c>
      <c r="D292" s="277" t="s">
        <v>11</v>
      </c>
      <c r="E292" s="277"/>
      <c r="F292" s="321">
        <f>F293+F306</f>
        <v>2072</v>
      </c>
    </row>
    <row r="293" spans="1:6" s="328" customFormat="1" ht="108.75">
      <c r="A293" s="212" t="s">
        <v>587</v>
      </c>
      <c r="B293" s="291" t="s">
        <v>5</v>
      </c>
      <c r="C293" s="330" t="s">
        <v>100</v>
      </c>
      <c r="D293" s="277" t="s">
        <v>42</v>
      </c>
      <c r="E293" s="277"/>
      <c r="F293" s="321">
        <f>F294+F298+F300+F302+F304+F296</f>
        <v>1772</v>
      </c>
    </row>
    <row r="294" spans="1:6" s="325" customFormat="1" ht="156">
      <c r="A294" s="225" t="s">
        <v>588</v>
      </c>
      <c r="B294" s="287" t="s">
        <v>5</v>
      </c>
      <c r="C294" s="339" t="s">
        <v>100</v>
      </c>
      <c r="D294" s="253" t="s">
        <v>287</v>
      </c>
      <c r="E294" s="253"/>
      <c r="F294" s="256">
        <f>F295</f>
        <v>260</v>
      </c>
    </row>
    <row r="295" spans="1:6" s="325" customFormat="1" ht="46.5">
      <c r="A295" s="223" t="s">
        <v>235</v>
      </c>
      <c r="B295" s="287" t="s">
        <v>5</v>
      </c>
      <c r="C295" s="339" t="s">
        <v>100</v>
      </c>
      <c r="D295" s="253" t="s">
        <v>287</v>
      </c>
      <c r="E295" s="253" t="s">
        <v>234</v>
      </c>
      <c r="F295" s="256">
        <v>260</v>
      </c>
    </row>
    <row r="296" spans="1:6" s="325" customFormat="1" ht="140.25">
      <c r="A296" s="225" t="s">
        <v>1197</v>
      </c>
      <c r="B296" s="287" t="s">
        <v>5</v>
      </c>
      <c r="C296" s="339" t="s">
        <v>100</v>
      </c>
      <c r="D296" s="253" t="s">
        <v>1198</v>
      </c>
      <c r="E296" s="253"/>
      <c r="F296" s="256">
        <f>F297</f>
        <v>300</v>
      </c>
    </row>
    <row r="297" spans="1:6" s="325" customFormat="1" ht="46.5">
      <c r="A297" s="254" t="s">
        <v>136</v>
      </c>
      <c r="B297" s="287" t="s">
        <v>5</v>
      </c>
      <c r="C297" s="339" t="s">
        <v>100</v>
      </c>
      <c r="D297" s="253" t="s">
        <v>1198</v>
      </c>
      <c r="E297" s="253" t="s">
        <v>93</v>
      </c>
      <c r="F297" s="256">
        <v>300</v>
      </c>
    </row>
    <row r="298" spans="1:6" s="325" customFormat="1" ht="140.25">
      <c r="A298" s="225" t="s">
        <v>589</v>
      </c>
      <c r="B298" s="287" t="s">
        <v>5</v>
      </c>
      <c r="C298" s="339" t="s">
        <v>100</v>
      </c>
      <c r="D298" s="253" t="s">
        <v>288</v>
      </c>
      <c r="E298" s="253"/>
      <c r="F298" s="256">
        <f>F299</f>
        <v>20</v>
      </c>
    </row>
    <row r="299" spans="1:6" s="325" customFormat="1" ht="30.75">
      <c r="A299" s="225" t="s">
        <v>923</v>
      </c>
      <c r="B299" s="287" t="s">
        <v>5</v>
      </c>
      <c r="C299" s="339" t="s">
        <v>100</v>
      </c>
      <c r="D299" s="253" t="s">
        <v>288</v>
      </c>
      <c r="E299" s="253">
        <v>240</v>
      </c>
      <c r="F299" s="256">
        <v>20</v>
      </c>
    </row>
    <row r="300" spans="1:6" s="325" customFormat="1" ht="124.5">
      <c r="A300" s="225" t="s">
        <v>735</v>
      </c>
      <c r="B300" s="287" t="s">
        <v>5</v>
      </c>
      <c r="C300" s="339" t="s">
        <v>100</v>
      </c>
      <c r="D300" s="253" t="s">
        <v>289</v>
      </c>
      <c r="E300" s="253"/>
      <c r="F300" s="256">
        <f>F301</f>
        <v>50</v>
      </c>
    </row>
    <row r="301" spans="1:6" s="325" customFormat="1" ht="30.75">
      <c r="A301" s="225" t="s">
        <v>923</v>
      </c>
      <c r="B301" s="287" t="s">
        <v>5</v>
      </c>
      <c r="C301" s="339" t="s">
        <v>100</v>
      </c>
      <c r="D301" s="253" t="s">
        <v>289</v>
      </c>
      <c r="E301" s="253">
        <v>240</v>
      </c>
      <c r="F301" s="256">
        <v>50</v>
      </c>
    </row>
    <row r="302" spans="1:6" s="325" customFormat="1" ht="140.25">
      <c r="A302" s="238" t="s">
        <v>1105</v>
      </c>
      <c r="B302" s="287" t="s">
        <v>5</v>
      </c>
      <c r="C302" s="339" t="s">
        <v>100</v>
      </c>
      <c r="D302" s="285" t="s">
        <v>1104</v>
      </c>
      <c r="E302" s="285"/>
      <c r="F302" s="256">
        <f>F303</f>
        <v>795</v>
      </c>
    </row>
    <row r="303" spans="1:6" s="325" customFormat="1" ht="46.5">
      <c r="A303" s="223" t="s">
        <v>136</v>
      </c>
      <c r="B303" s="287" t="s">
        <v>5</v>
      </c>
      <c r="C303" s="339" t="s">
        <v>100</v>
      </c>
      <c r="D303" s="285" t="s">
        <v>1104</v>
      </c>
      <c r="E303" s="285" t="s">
        <v>93</v>
      </c>
      <c r="F303" s="256">
        <v>795</v>
      </c>
    </row>
    <row r="304" spans="1:6" s="325" customFormat="1" ht="140.25">
      <c r="A304" s="223" t="s">
        <v>1181</v>
      </c>
      <c r="B304" s="326">
        <v>110</v>
      </c>
      <c r="C304" s="339" t="s">
        <v>100</v>
      </c>
      <c r="D304" s="285" t="s">
        <v>1179</v>
      </c>
      <c r="E304" s="285"/>
      <c r="F304" s="256">
        <f>F305</f>
        <v>347</v>
      </c>
    </row>
    <row r="305" spans="1:6" s="325" customFormat="1" ht="46.5">
      <c r="A305" s="223" t="s">
        <v>136</v>
      </c>
      <c r="B305" s="326">
        <v>110</v>
      </c>
      <c r="C305" s="339" t="s">
        <v>100</v>
      </c>
      <c r="D305" s="285" t="s">
        <v>1179</v>
      </c>
      <c r="E305" s="285" t="s">
        <v>93</v>
      </c>
      <c r="F305" s="256">
        <v>347</v>
      </c>
    </row>
    <row r="306" spans="1:6" s="324" customFormat="1" ht="93">
      <c r="A306" s="212" t="s">
        <v>590</v>
      </c>
      <c r="B306" s="291" t="s">
        <v>5</v>
      </c>
      <c r="C306" s="330" t="s">
        <v>100</v>
      </c>
      <c r="D306" s="277" t="s">
        <v>44</v>
      </c>
      <c r="E306" s="277"/>
      <c r="F306" s="321">
        <f>F307</f>
        <v>300</v>
      </c>
    </row>
    <row r="307" spans="1:6" s="325" customFormat="1" ht="108.75">
      <c r="A307" s="223" t="s">
        <v>291</v>
      </c>
      <c r="B307" s="287" t="s">
        <v>5</v>
      </c>
      <c r="C307" s="339" t="s">
        <v>100</v>
      </c>
      <c r="D307" s="253" t="s">
        <v>292</v>
      </c>
      <c r="E307" s="253"/>
      <c r="F307" s="256">
        <f>F308</f>
        <v>300</v>
      </c>
    </row>
    <row r="308" spans="1:6" s="325" customFormat="1" ht="30.75">
      <c r="A308" s="225" t="s">
        <v>923</v>
      </c>
      <c r="B308" s="287" t="s">
        <v>5</v>
      </c>
      <c r="C308" s="339" t="s">
        <v>100</v>
      </c>
      <c r="D308" s="253" t="s">
        <v>292</v>
      </c>
      <c r="E308" s="253">
        <v>240</v>
      </c>
      <c r="F308" s="256">
        <v>300</v>
      </c>
    </row>
    <row r="309" spans="1:6" s="333" customFormat="1" ht="30.75">
      <c r="A309" s="207" t="s">
        <v>401</v>
      </c>
      <c r="B309" s="291" t="s">
        <v>5</v>
      </c>
      <c r="C309" s="340" t="s">
        <v>100</v>
      </c>
      <c r="D309" s="341" t="s">
        <v>4</v>
      </c>
      <c r="E309" s="234"/>
      <c r="F309" s="249">
        <f>F310</f>
        <v>200</v>
      </c>
    </row>
    <row r="310" spans="1:6" s="333" customFormat="1" ht="15">
      <c r="A310" s="212" t="s">
        <v>242</v>
      </c>
      <c r="B310" s="291" t="s">
        <v>5</v>
      </c>
      <c r="C310" s="340" t="s">
        <v>100</v>
      </c>
      <c r="D310" s="341" t="s">
        <v>237</v>
      </c>
      <c r="E310" s="234"/>
      <c r="F310" s="249">
        <f>F311</f>
        <v>200</v>
      </c>
    </row>
    <row r="311" spans="1:6" s="325" customFormat="1" ht="46.5">
      <c r="A311" s="342" t="s">
        <v>975</v>
      </c>
      <c r="B311" s="287" t="s">
        <v>5</v>
      </c>
      <c r="C311" s="339" t="s">
        <v>100</v>
      </c>
      <c r="D311" s="310" t="s">
        <v>984</v>
      </c>
      <c r="E311" s="253"/>
      <c r="F311" s="256">
        <f>F312</f>
        <v>200</v>
      </c>
    </row>
    <row r="312" spans="1:6" s="325" customFormat="1" ht="30.75">
      <c r="A312" s="225" t="s">
        <v>923</v>
      </c>
      <c r="B312" s="287" t="s">
        <v>5</v>
      </c>
      <c r="C312" s="339" t="s">
        <v>100</v>
      </c>
      <c r="D312" s="310" t="s">
        <v>984</v>
      </c>
      <c r="E312" s="253" t="s">
        <v>914</v>
      </c>
      <c r="F312" s="256">
        <v>200</v>
      </c>
    </row>
    <row r="313" spans="1:6" s="328" customFormat="1" ht="15">
      <c r="A313" s="343" t="s">
        <v>591</v>
      </c>
      <c r="B313" s="291" t="s">
        <v>5</v>
      </c>
      <c r="C313" s="330" t="s">
        <v>264</v>
      </c>
      <c r="D313" s="277"/>
      <c r="E313" s="277"/>
      <c r="F313" s="321">
        <f>F319+F314</f>
        <v>950.7</v>
      </c>
    </row>
    <row r="314" spans="1:6" s="323" customFormat="1" ht="15">
      <c r="A314" s="344" t="s">
        <v>1027</v>
      </c>
      <c r="B314" s="251" t="s">
        <v>5</v>
      </c>
      <c r="C314" s="330" t="s">
        <v>1026</v>
      </c>
      <c r="D314" s="345"/>
      <c r="E314" s="277"/>
      <c r="F314" s="321">
        <f>F315</f>
        <v>99.7</v>
      </c>
    </row>
    <row r="315" spans="1:6" s="274" customFormat="1" ht="30.75">
      <c r="A315" s="207" t="s">
        <v>401</v>
      </c>
      <c r="B315" s="291" t="s">
        <v>5</v>
      </c>
      <c r="C315" s="330" t="s">
        <v>1026</v>
      </c>
      <c r="D315" s="300" t="s">
        <v>4</v>
      </c>
      <c r="E315" s="253"/>
      <c r="F315" s="321">
        <f>F316</f>
        <v>99.7</v>
      </c>
    </row>
    <row r="316" spans="1:6" s="274" customFormat="1" ht="15">
      <c r="A316" s="212" t="s">
        <v>242</v>
      </c>
      <c r="B316" s="251" t="s">
        <v>5</v>
      </c>
      <c r="C316" s="330" t="s">
        <v>1026</v>
      </c>
      <c r="D316" s="277" t="s">
        <v>237</v>
      </c>
      <c r="E316" s="253"/>
      <c r="F316" s="321">
        <f>F317</f>
        <v>99.7</v>
      </c>
    </row>
    <row r="317" spans="1:6" s="274" customFormat="1" ht="78">
      <c r="A317" s="346" t="s">
        <v>1062</v>
      </c>
      <c r="B317" s="287" t="s">
        <v>5</v>
      </c>
      <c r="C317" s="339" t="s">
        <v>1026</v>
      </c>
      <c r="D317" s="347" t="s">
        <v>1058</v>
      </c>
      <c r="E317" s="253"/>
      <c r="F317" s="256">
        <f>F318</f>
        <v>99.7</v>
      </c>
    </row>
    <row r="318" spans="1:6" s="274" customFormat="1" ht="30.75">
      <c r="A318" s="231" t="s">
        <v>923</v>
      </c>
      <c r="B318" s="337" t="s">
        <v>5</v>
      </c>
      <c r="C318" s="339" t="s">
        <v>1026</v>
      </c>
      <c r="D318" s="347" t="s">
        <v>1058</v>
      </c>
      <c r="E318" s="253" t="s">
        <v>914</v>
      </c>
      <c r="F318" s="256">
        <v>99.7</v>
      </c>
    </row>
    <row r="319" spans="1:6" s="239" customFormat="1" ht="30.75">
      <c r="A319" s="348" t="s">
        <v>1013</v>
      </c>
      <c r="B319" s="251" t="s">
        <v>5</v>
      </c>
      <c r="C319" s="330" t="s">
        <v>1012</v>
      </c>
      <c r="D319" s="329"/>
      <c r="E319" s="329"/>
      <c r="F319" s="321">
        <f>F320</f>
        <v>851</v>
      </c>
    </row>
    <row r="320" spans="1:6" s="209" customFormat="1" ht="30.75">
      <c r="A320" s="207" t="s">
        <v>401</v>
      </c>
      <c r="B320" s="291" t="s">
        <v>5</v>
      </c>
      <c r="C320" s="330" t="s">
        <v>1012</v>
      </c>
      <c r="D320" s="211" t="s">
        <v>4</v>
      </c>
      <c r="E320" s="211"/>
      <c r="F320" s="321">
        <f>F321</f>
        <v>851</v>
      </c>
    </row>
    <row r="321" spans="1:6" s="197" customFormat="1" ht="15">
      <c r="A321" s="212" t="s">
        <v>242</v>
      </c>
      <c r="B321" s="251" t="s">
        <v>5</v>
      </c>
      <c r="C321" s="330" t="s">
        <v>1012</v>
      </c>
      <c r="D321" s="329" t="s">
        <v>237</v>
      </c>
      <c r="E321" s="329"/>
      <c r="F321" s="321">
        <f>F322</f>
        <v>851</v>
      </c>
    </row>
    <row r="322" spans="1:6" s="196" customFormat="1" ht="78">
      <c r="A322" s="226" t="s">
        <v>903</v>
      </c>
      <c r="B322" s="287" t="s">
        <v>5</v>
      </c>
      <c r="C322" s="339" t="s">
        <v>1012</v>
      </c>
      <c r="D322" s="307" t="s">
        <v>804</v>
      </c>
      <c r="E322" s="261"/>
      <c r="F322" s="349">
        <f>F323</f>
        <v>851</v>
      </c>
    </row>
    <row r="323" spans="1:6" s="196" customFormat="1" ht="30.75">
      <c r="A323" s="225" t="s">
        <v>923</v>
      </c>
      <c r="B323" s="337" t="s">
        <v>5</v>
      </c>
      <c r="C323" s="339" t="s">
        <v>1012</v>
      </c>
      <c r="D323" s="307" t="s">
        <v>804</v>
      </c>
      <c r="E323" s="285" t="s">
        <v>914</v>
      </c>
      <c r="F323" s="256">
        <v>851</v>
      </c>
    </row>
    <row r="324" spans="1:6" s="325" customFormat="1" ht="15">
      <c r="A324" s="207" t="s">
        <v>281</v>
      </c>
      <c r="B324" s="291" t="s">
        <v>5</v>
      </c>
      <c r="C324" s="203" t="s">
        <v>276</v>
      </c>
      <c r="D324" s="277"/>
      <c r="E324" s="277"/>
      <c r="F324" s="321">
        <f>F325</f>
        <v>350</v>
      </c>
    </row>
    <row r="325" spans="1:6" s="324" customFormat="1" ht="15">
      <c r="A325" s="207" t="s">
        <v>223</v>
      </c>
      <c r="B325" s="291" t="s">
        <v>5</v>
      </c>
      <c r="C325" s="203" t="s">
        <v>222</v>
      </c>
      <c r="D325" s="277"/>
      <c r="E325" s="277"/>
      <c r="F325" s="321">
        <f>F326</f>
        <v>350</v>
      </c>
    </row>
    <row r="326" spans="1:6" s="328" customFormat="1" ht="46.5">
      <c r="A326" s="207" t="s">
        <v>3</v>
      </c>
      <c r="B326" s="291" t="s">
        <v>5</v>
      </c>
      <c r="C326" s="203" t="s">
        <v>222</v>
      </c>
      <c r="D326" s="277" t="s">
        <v>14</v>
      </c>
      <c r="E326" s="277"/>
      <c r="F326" s="321">
        <f>F327+F340+F345</f>
        <v>350</v>
      </c>
    </row>
    <row r="327" spans="1:6" s="328" customFormat="1" ht="78">
      <c r="A327" s="212" t="s">
        <v>628</v>
      </c>
      <c r="B327" s="291" t="s">
        <v>5</v>
      </c>
      <c r="C327" s="203" t="s">
        <v>222</v>
      </c>
      <c r="D327" s="277" t="s">
        <v>50</v>
      </c>
      <c r="E327" s="277"/>
      <c r="F327" s="321">
        <f>F328+F330+F332+F334+F336+F338</f>
        <v>254</v>
      </c>
    </row>
    <row r="328" spans="1:6" s="328" customFormat="1" ht="93">
      <c r="A328" s="223" t="s">
        <v>629</v>
      </c>
      <c r="B328" s="287" t="s">
        <v>5</v>
      </c>
      <c r="C328" s="214" t="s">
        <v>222</v>
      </c>
      <c r="D328" s="253" t="s">
        <v>226</v>
      </c>
      <c r="E328" s="253"/>
      <c r="F328" s="256">
        <f>F329</f>
        <v>34</v>
      </c>
    </row>
    <row r="329" spans="1:6" s="328" customFormat="1" ht="30.75">
      <c r="A329" s="231" t="s">
        <v>923</v>
      </c>
      <c r="B329" s="287" t="s">
        <v>5</v>
      </c>
      <c r="C329" s="214" t="s">
        <v>222</v>
      </c>
      <c r="D329" s="253" t="s">
        <v>226</v>
      </c>
      <c r="E329" s="253">
        <v>240</v>
      </c>
      <c r="F329" s="256">
        <v>34</v>
      </c>
    </row>
    <row r="330" spans="1:6" s="328" customFormat="1" ht="108.75">
      <c r="A330" s="223" t="s">
        <v>885</v>
      </c>
      <c r="B330" s="287" t="s">
        <v>5</v>
      </c>
      <c r="C330" s="214" t="s">
        <v>222</v>
      </c>
      <c r="D330" s="253" t="s">
        <v>227</v>
      </c>
      <c r="E330" s="253"/>
      <c r="F330" s="256">
        <f>F331</f>
        <v>70</v>
      </c>
    </row>
    <row r="331" spans="1:6" s="328" customFormat="1" ht="30.75">
      <c r="A331" s="231" t="s">
        <v>923</v>
      </c>
      <c r="B331" s="287" t="s">
        <v>5</v>
      </c>
      <c r="C331" s="214" t="s">
        <v>222</v>
      </c>
      <c r="D331" s="253" t="s">
        <v>227</v>
      </c>
      <c r="E331" s="253">
        <v>240</v>
      </c>
      <c r="F331" s="256">
        <v>70</v>
      </c>
    </row>
    <row r="332" spans="1:6" s="328" customFormat="1" ht="93">
      <c r="A332" s="221" t="s">
        <v>630</v>
      </c>
      <c r="B332" s="287" t="s">
        <v>5</v>
      </c>
      <c r="C332" s="214" t="s">
        <v>222</v>
      </c>
      <c r="D332" s="253" t="s">
        <v>228</v>
      </c>
      <c r="E332" s="253"/>
      <c r="F332" s="256">
        <f>F333</f>
        <v>95</v>
      </c>
    </row>
    <row r="333" spans="1:6" s="328" customFormat="1" ht="30.75">
      <c r="A333" s="231" t="s">
        <v>923</v>
      </c>
      <c r="B333" s="287" t="s">
        <v>5</v>
      </c>
      <c r="C333" s="214" t="s">
        <v>222</v>
      </c>
      <c r="D333" s="253" t="s">
        <v>228</v>
      </c>
      <c r="E333" s="253">
        <v>240</v>
      </c>
      <c r="F333" s="256">
        <v>95</v>
      </c>
    </row>
    <row r="334" spans="1:6" s="328" customFormat="1" ht="78">
      <c r="A334" s="221" t="s">
        <v>220</v>
      </c>
      <c r="B334" s="287" t="s">
        <v>5</v>
      </c>
      <c r="C334" s="214" t="s">
        <v>222</v>
      </c>
      <c r="D334" s="253" t="s">
        <v>229</v>
      </c>
      <c r="E334" s="253"/>
      <c r="F334" s="256">
        <f>F335</f>
        <v>20</v>
      </c>
    </row>
    <row r="335" spans="1:6" s="328" customFormat="1" ht="30.75">
      <c r="A335" s="231" t="s">
        <v>923</v>
      </c>
      <c r="B335" s="287" t="s">
        <v>5</v>
      </c>
      <c r="C335" s="214" t="s">
        <v>222</v>
      </c>
      <c r="D335" s="253" t="s">
        <v>229</v>
      </c>
      <c r="E335" s="253">
        <v>240</v>
      </c>
      <c r="F335" s="256">
        <v>20</v>
      </c>
    </row>
    <row r="336" spans="1:6" s="328" customFormat="1" ht="108.75">
      <c r="A336" s="223" t="s">
        <v>631</v>
      </c>
      <c r="B336" s="287" t="s">
        <v>5</v>
      </c>
      <c r="C336" s="214" t="s">
        <v>222</v>
      </c>
      <c r="D336" s="253" t="s">
        <v>230</v>
      </c>
      <c r="E336" s="253"/>
      <c r="F336" s="256">
        <f>F337</f>
        <v>10</v>
      </c>
    </row>
    <row r="337" spans="1:6" s="328" customFormat="1" ht="30.75">
      <c r="A337" s="231" t="s">
        <v>923</v>
      </c>
      <c r="B337" s="287" t="s">
        <v>5</v>
      </c>
      <c r="C337" s="214" t="s">
        <v>222</v>
      </c>
      <c r="D337" s="253" t="s">
        <v>230</v>
      </c>
      <c r="E337" s="253">
        <v>240</v>
      </c>
      <c r="F337" s="256">
        <v>10</v>
      </c>
    </row>
    <row r="338" spans="1:6" s="328" customFormat="1" ht="108.75">
      <c r="A338" s="223" t="s">
        <v>632</v>
      </c>
      <c r="B338" s="287" t="s">
        <v>5</v>
      </c>
      <c r="C338" s="214" t="s">
        <v>222</v>
      </c>
      <c r="D338" s="253" t="s">
        <v>231</v>
      </c>
      <c r="E338" s="253"/>
      <c r="F338" s="256">
        <f>F339</f>
        <v>25</v>
      </c>
    </row>
    <row r="339" spans="1:6" s="328" customFormat="1" ht="30.75">
      <c r="A339" s="231" t="s">
        <v>923</v>
      </c>
      <c r="B339" s="287" t="s">
        <v>5</v>
      </c>
      <c r="C339" s="214" t="s">
        <v>222</v>
      </c>
      <c r="D339" s="253" t="s">
        <v>231</v>
      </c>
      <c r="E339" s="253">
        <v>240</v>
      </c>
      <c r="F339" s="256">
        <v>25</v>
      </c>
    </row>
    <row r="340" spans="1:6" s="328" customFormat="1" ht="93">
      <c r="A340" s="212" t="s">
        <v>633</v>
      </c>
      <c r="B340" s="291" t="s">
        <v>5</v>
      </c>
      <c r="C340" s="203" t="s">
        <v>222</v>
      </c>
      <c r="D340" s="277" t="s">
        <v>51</v>
      </c>
      <c r="E340" s="277"/>
      <c r="F340" s="321">
        <f>F341+F343</f>
        <v>61</v>
      </c>
    </row>
    <row r="341" spans="1:6" s="328" customFormat="1" ht="93">
      <c r="A341" s="223" t="s">
        <v>634</v>
      </c>
      <c r="B341" s="287" t="s">
        <v>5</v>
      </c>
      <c r="C341" s="214" t="s">
        <v>222</v>
      </c>
      <c r="D341" s="253" t="s">
        <v>232</v>
      </c>
      <c r="E341" s="253"/>
      <c r="F341" s="256">
        <f>F342</f>
        <v>25</v>
      </c>
    </row>
    <row r="342" spans="1:6" s="328" customFormat="1" ht="30.75">
      <c r="A342" s="231" t="s">
        <v>923</v>
      </c>
      <c r="B342" s="287" t="s">
        <v>5</v>
      </c>
      <c r="C342" s="214" t="s">
        <v>222</v>
      </c>
      <c r="D342" s="253" t="s">
        <v>232</v>
      </c>
      <c r="E342" s="253">
        <v>240</v>
      </c>
      <c r="F342" s="256">
        <v>25</v>
      </c>
    </row>
    <row r="343" spans="1:6" s="328" customFormat="1" ht="108.75">
      <c r="A343" s="223" t="s">
        <v>635</v>
      </c>
      <c r="B343" s="287" t="s">
        <v>5</v>
      </c>
      <c r="C343" s="214" t="s">
        <v>222</v>
      </c>
      <c r="D343" s="253" t="s">
        <v>233</v>
      </c>
      <c r="E343" s="253"/>
      <c r="F343" s="256">
        <f>F344</f>
        <v>36</v>
      </c>
    </row>
    <row r="344" spans="1:6" s="328" customFormat="1" ht="30.75">
      <c r="A344" s="231" t="s">
        <v>923</v>
      </c>
      <c r="B344" s="287" t="s">
        <v>5</v>
      </c>
      <c r="C344" s="214" t="s">
        <v>222</v>
      </c>
      <c r="D344" s="253" t="s">
        <v>233</v>
      </c>
      <c r="E344" s="253">
        <v>240</v>
      </c>
      <c r="F344" s="256">
        <v>36</v>
      </c>
    </row>
    <row r="345" spans="1:6" s="328" customFormat="1" ht="78">
      <c r="A345" s="212" t="s">
        <v>55</v>
      </c>
      <c r="B345" s="291" t="s">
        <v>5</v>
      </c>
      <c r="C345" s="203" t="s">
        <v>222</v>
      </c>
      <c r="D345" s="277" t="s">
        <v>52</v>
      </c>
      <c r="E345" s="277"/>
      <c r="F345" s="321">
        <f>F346+F348+F350</f>
        <v>35</v>
      </c>
    </row>
    <row r="346" spans="1:6" s="324" customFormat="1" ht="93">
      <c r="A346" s="223" t="s">
        <v>224</v>
      </c>
      <c r="B346" s="287" t="s">
        <v>5</v>
      </c>
      <c r="C346" s="214" t="s">
        <v>222</v>
      </c>
      <c r="D346" s="253" t="s">
        <v>384</v>
      </c>
      <c r="E346" s="253"/>
      <c r="F346" s="256">
        <f>F347</f>
        <v>20</v>
      </c>
    </row>
    <row r="347" spans="1:6" s="324" customFormat="1" ht="30.75">
      <c r="A347" s="231" t="s">
        <v>923</v>
      </c>
      <c r="B347" s="287" t="s">
        <v>5</v>
      </c>
      <c r="C347" s="214" t="s">
        <v>222</v>
      </c>
      <c r="D347" s="253" t="s">
        <v>384</v>
      </c>
      <c r="E347" s="253">
        <v>240</v>
      </c>
      <c r="F347" s="256">
        <v>20</v>
      </c>
    </row>
    <row r="348" spans="1:6" s="324" customFormat="1" ht="93">
      <c r="A348" s="223" t="s">
        <v>225</v>
      </c>
      <c r="B348" s="287" t="s">
        <v>5</v>
      </c>
      <c r="C348" s="214" t="s">
        <v>222</v>
      </c>
      <c r="D348" s="253" t="s">
        <v>385</v>
      </c>
      <c r="E348" s="253"/>
      <c r="F348" s="256">
        <f>F349</f>
        <v>9</v>
      </c>
    </row>
    <row r="349" spans="1:6" s="325" customFormat="1" ht="30.75">
      <c r="A349" s="231" t="s">
        <v>923</v>
      </c>
      <c r="B349" s="287" t="s">
        <v>5</v>
      </c>
      <c r="C349" s="214" t="s">
        <v>222</v>
      </c>
      <c r="D349" s="253" t="s">
        <v>385</v>
      </c>
      <c r="E349" s="253">
        <v>240</v>
      </c>
      <c r="F349" s="256">
        <v>9</v>
      </c>
    </row>
    <row r="350" spans="1:6" s="324" customFormat="1" ht="124.5">
      <c r="A350" s="223" t="s">
        <v>636</v>
      </c>
      <c r="B350" s="287" t="s">
        <v>5</v>
      </c>
      <c r="C350" s="214" t="s">
        <v>222</v>
      </c>
      <c r="D350" s="253" t="s">
        <v>386</v>
      </c>
      <c r="E350" s="253"/>
      <c r="F350" s="256">
        <f>F351</f>
        <v>6</v>
      </c>
    </row>
    <row r="351" spans="1:6" s="324" customFormat="1" ht="30.75">
      <c r="A351" s="231" t="s">
        <v>923</v>
      </c>
      <c r="B351" s="287" t="s">
        <v>5</v>
      </c>
      <c r="C351" s="214" t="s">
        <v>222</v>
      </c>
      <c r="D351" s="253" t="s">
        <v>386</v>
      </c>
      <c r="E351" s="253">
        <v>240</v>
      </c>
      <c r="F351" s="256">
        <v>6</v>
      </c>
    </row>
    <row r="352" spans="1:6" s="333" customFormat="1" ht="15">
      <c r="A352" s="350" t="s">
        <v>395</v>
      </c>
      <c r="B352" s="251" t="s">
        <v>5</v>
      </c>
      <c r="C352" s="351" t="s">
        <v>277</v>
      </c>
      <c r="D352" s="341"/>
      <c r="E352" s="242"/>
      <c r="F352" s="249">
        <f>F353</f>
        <v>1555</v>
      </c>
    </row>
    <row r="353" spans="1:6" s="333" customFormat="1" ht="15">
      <c r="A353" s="210" t="s">
        <v>58</v>
      </c>
      <c r="B353" s="251" t="s">
        <v>5</v>
      </c>
      <c r="C353" s="351" t="s">
        <v>57</v>
      </c>
      <c r="D353" s="341"/>
      <c r="E353" s="242"/>
      <c r="F353" s="249">
        <f>F354</f>
        <v>1555</v>
      </c>
    </row>
    <row r="354" spans="1:6" s="333" customFormat="1" ht="46.5">
      <c r="A354" s="207" t="s">
        <v>206</v>
      </c>
      <c r="B354" s="251" t="s">
        <v>5</v>
      </c>
      <c r="C354" s="203" t="s">
        <v>57</v>
      </c>
      <c r="D354" s="277" t="s">
        <v>6</v>
      </c>
      <c r="E354" s="352"/>
      <c r="F354" s="249">
        <f>F355</f>
        <v>1555</v>
      </c>
    </row>
    <row r="355" spans="1:6" s="333" customFormat="1" ht="93">
      <c r="A355" s="212" t="s">
        <v>603</v>
      </c>
      <c r="B355" s="251" t="s">
        <v>5</v>
      </c>
      <c r="C355" s="203" t="s">
        <v>57</v>
      </c>
      <c r="D355" s="277" t="s">
        <v>20</v>
      </c>
      <c r="E355" s="352"/>
      <c r="F355" s="249">
        <f>F356+F358</f>
        <v>1555</v>
      </c>
    </row>
    <row r="356" spans="1:6" s="333" customFormat="1" ht="108.75">
      <c r="A356" s="223" t="s">
        <v>718</v>
      </c>
      <c r="B356" s="287" t="s">
        <v>5</v>
      </c>
      <c r="C356" s="214" t="s">
        <v>57</v>
      </c>
      <c r="D356" s="253" t="s">
        <v>720</v>
      </c>
      <c r="E356" s="253"/>
      <c r="F356" s="256">
        <f>F357</f>
        <v>1500</v>
      </c>
    </row>
    <row r="357" spans="1:6" s="333" customFormat="1" ht="30.75">
      <c r="A357" s="231" t="s">
        <v>923</v>
      </c>
      <c r="B357" s="287" t="s">
        <v>5</v>
      </c>
      <c r="C357" s="214" t="s">
        <v>57</v>
      </c>
      <c r="D357" s="253" t="s">
        <v>720</v>
      </c>
      <c r="E357" s="253">
        <v>240</v>
      </c>
      <c r="F357" s="256">
        <v>1500</v>
      </c>
    </row>
    <row r="358" spans="1:6" s="333" customFormat="1" ht="124.5">
      <c r="A358" s="223" t="s">
        <v>719</v>
      </c>
      <c r="B358" s="287" t="s">
        <v>5</v>
      </c>
      <c r="C358" s="214" t="s">
        <v>57</v>
      </c>
      <c r="D358" s="253" t="s">
        <v>721</v>
      </c>
      <c r="E358" s="253"/>
      <c r="F358" s="256">
        <f>F359</f>
        <v>55</v>
      </c>
    </row>
    <row r="359" spans="1:6" s="333" customFormat="1" ht="30.75">
      <c r="A359" s="231" t="s">
        <v>923</v>
      </c>
      <c r="B359" s="287" t="s">
        <v>5</v>
      </c>
      <c r="C359" s="214" t="s">
        <v>57</v>
      </c>
      <c r="D359" s="253" t="s">
        <v>721</v>
      </c>
      <c r="E359" s="253">
        <v>240</v>
      </c>
      <c r="F359" s="256">
        <v>55</v>
      </c>
    </row>
    <row r="360" spans="1:6" s="325" customFormat="1" ht="15">
      <c r="A360" s="207" t="s">
        <v>268</v>
      </c>
      <c r="B360" s="291" t="s">
        <v>5</v>
      </c>
      <c r="C360" s="330" t="s">
        <v>269</v>
      </c>
      <c r="D360" s="277"/>
      <c r="E360" s="277"/>
      <c r="F360" s="321">
        <f>F361+F383+F390</f>
        <v>134604.80000000002</v>
      </c>
    </row>
    <row r="361" spans="1:6" s="274" customFormat="1" ht="15">
      <c r="A361" s="207" t="s">
        <v>203</v>
      </c>
      <c r="B361" s="291" t="s">
        <v>5</v>
      </c>
      <c r="C361" s="330" t="s">
        <v>202</v>
      </c>
      <c r="D361" s="277"/>
      <c r="E361" s="277"/>
      <c r="F361" s="321">
        <f>F362+F373</f>
        <v>41704.8</v>
      </c>
    </row>
    <row r="362" spans="1:6" s="323" customFormat="1" ht="78">
      <c r="A362" s="207" t="s">
        <v>199</v>
      </c>
      <c r="B362" s="291" t="s">
        <v>5</v>
      </c>
      <c r="C362" s="330" t="s">
        <v>202</v>
      </c>
      <c r="D362" s="277" t="s">
        <v>200</v>
      </c>
      <c r="E362" s="277"/>
      <c r="F362" s="321">
        <f>F363+F368</f>
        <v>14829.7</v>
      </c>
    </row>
    <row r="363" spans="1:6" s="323" customFormat="1" ht="124.5">
      <c r="A363" s="212" t="s">
        <v>596</v>
      </c>
      <c r="B363" s="291" t="s">
        <v>5</v>
      </c>
      <c r="C363" s="330" t="s">
        <v>202</v>
      </c>
      <c r="D363" s="277" t="s">
        <v>399</v>
      </c>
      <c r="E363" s="277"/>
      <c r="F363" s="321">
        <f>F364+F366</f>
        <v>5903.1</v>
      </c>
    </row>
    <row r="364" spans="1:6" s="325" customFormat="1" ht="140.25">
      <c r="A364" s="124" t="s">
        <v>891</v>
      </c>
      <c r="B364" s="287" t="s">
        <v>5</v>
      </c>
      <c r="C364" s="339" t="s">
        <v>202</v>
      </c>
      <c r="D364" s="253" t="s">
        <v>400</v>
      </c>
      <c r="E364" s="253"/>
      <c r="F364" s="256">
        <f>F365</f>
        <v>66</v>
      </c>
    </row>
    <row r="365" spans="1:6" s="327" customFormat="1" ht="30.75">
      <c r="A365" s="124" t="s">
        <v>930</v>
      </c>
      <c r="B365" s="287" t="s">
        <v>5</v>
      </c>
      <c r="C365" s="339" t="s">
        <v>202</v>
      </c>
      <c r="D365" s="253" t="s">
        <v>400</v>
      </c>
      <c r="E365" s="253">
        <v>320</v>
      </c>
      <c r="F365" s="256">
        <v>66</v>
      </c>
    </row>
    <row r="366" spans="1:6" s="327" customFormat="1" ht="171">
      <c r="A366" s="124" t="s">
        <v>1086</v>
      </c>
      <c r="B366" s="287" t="s">
        <v>5</v>
      </c>
      <c r="C366" s="339" t="s">
        <v>202</v>
      </c>
      <c r="D366" s="253" t="s">
        <v>1085</v>
      </c>
      <c r="E366" s="253"/>
      <c r="F366" s="256">
        <f>F367</f>
        <v>5837.1</v>
      </c>
    </row>
    <row r="367" spans="1:6" s="327" customFormat="1" ht="30.75">
      <c r="A367" s="124" t="s">
        <v>930</v>
      </c>
      <c r="B367" s="287" t="s">
        <v>5</v>
      </c>
      <c r="C367" s="339" t="s">
        <v>202</v>
      </c>
      <c r="D367" s="253" t="s">
        <v>1085</v>
      </c>
      <c r="E367" s="253" t="s">
        <v>912</v>
      </c>
      <c r="F367" s="256">
        <v>5837.1</v>
      </c>
    </row>
    <row r="368" spans="1:6" s="324" customFormat="1" ht="140.25">
      <c r="A368" s="260" t="s">
        <v>435</v>
      </c>
      <c r="B368" s="291" t="s">
        <v>5</v>
      </c>
      <c r="C368" s="330" t="s">
        <v>202</v>
      </c>
      <c r="D368" s="277" t="s">
        <v>201</v>
      </c>
      <c r="E368" s="277"/>
      <c r="F368" s="321">
        <f>F371+F369</f>
        <v>8926.6</v>
      </c>
    </row>
    <row r="369" spans="1:6" s="324" customFormat="1" ht="171">
      <c r="A369" s="175" t="s">
        <v>1196</v>
      </c>
      <c r="B369" s="287" t="s">
        <v>5</v>
      </c>
      <c r="C369" s="339" t="s">
        <v>202</v>
      </c>
      <c r="D369" s="253" t="s">
        <v>1195</v>
      </c>
      <c r="E369" s="253"/>
      <c r="F369" s="256">
        <f>F370</f>
        <v>3136.4</v>
      </c>
    </row>
    <row r="370" spans="1:6" s="324" customFormat="1" ht="30.75">
      <c r="A370" s="175" t="s">
        <v>930</v>
      </c>
      <c r="B370" s="287" t="s">
        <v>5</v>
      </c>
      <c r="C370" s="339" t="s">
        <v>202</v>
      </c>
      <c r="D370" s="253" t="s">
        <v>1195</v>
      </c>
      <c r="E370" s="253" t="s">
        <v>912</v>
      </c>
      <c r="F370" s="256">
        <v>3136.4</v>
      </c>
    </row>
    <row r="371" spans="1:6" s="324" customFormat="1" ht="234">
      <c r="A371" s="124" t="s">
        <v>1061</v>
      </c>
      <c r="B371" s="287" t="s">
        <v>5</v>
      </c>
      <c r="C371" s="339" t="s">
        <v>202</v>
      </c>
      <c r="D371" s="253" t="s">
        <v>1060</v>
      </c>
      <c r="E371" s="253"/>
      <c r="F371" s="256">
        <f>F372</f>
        <v>5790.200000000001</v>
      </c>
    </row>
    <row r="372" spans="1:6" s="327" customFormat="1" ht="30.75">
      <c r="A372" s="124" t="s">
        <v>930</v>
      </c>
      <c r="B372" s="287" t="s">
        <v>5</v>
      </c>
      <c r="C372" s="339" t="s">
        <v>202</v>
      </c>
      <c r="D372" s="253" t="s">
        <v>1060</v>
      </c>
      <c r="E372" s="253" t="s">
        <v>912</v>
      </c>
      <c r="F372" s="256">
        <f>8926.6-3136.4</f>
        <v>5790.200000000001</v>
      </c>
    </row>
    <row r="373" spans="1:6" s="327" customFormat="1" ht="30.75">
      <c r="A373" s="207" t="s">
        <v>401</v>
      </c>
      <c r="B373" s="291" t="s">
        <v>5</v>
      </c>
      <c r="C373" s="203" t="s">
        <v>202</v>
      </c>
      <c r="D373" s="329" t="s">
        <v>4</v>
      </c>
      <c r="E373" s="329"/>
      <c r="F373" s="321">
        <f>F374</f>
        <v>26875.1</v>
      </c>
    </row>
    <row r="374" spans="1:6" s="327" customFormat="1" ht="15">
      <c r="A374" s="212" t="s">
        <v>242</v>
      </c>
      <c r="B374" s="291" t="s">
        <v>5</v>
      </c>
      <c r="C374" s="203" t="s">
        <v>202</v>
      </c>
      <c r="D374" s="329" t="s">
        <v>237</v>
      </c>
      <c r="E374" s="329"/>
      <c r="F374" s="321">
        <f>F381+F375+F377+F379</f>
        <v>26875.1</v>
      </c>
    </row>
    <row r="375" spans="1:6" s="327" customFormat="1" ht="62.25">
      <c r="A375" s="353" t="s">
        <v>1039</v>
      </c>
      <c r="B375" s="287" t="s">
        <v>5</v>
      </c>
      <c r="C375" s="214" t="s">
        <v>202</v>
      </c>
      <c r="D375" s="285" t="s">
        <v>1038</v>
      </c>
      <c r="E375" s="285"/>
      <c r="F375" s="256">
        <f>F376</f>
        <v>2401.5</v>
      </c>
    </row>
    <row r="376" spans="1:6" s="327" customFormat="1" ht="15">
      <c r="A376" s="124" t="s">
        <v>75</v>
      </c>
      <c r="B376" s="287" t="s">
        <v>5</v>
      </c>
      <c r="C376" s="214" t="s">
        <v>202</v>
      </c>
      <c r="D376" s="285" t="s">
        <v>1038</v>
      </c>
      <c r="E376" s="285" t="s">
        <v>185</v>
      </c>
      <c r="F376" s="256">
        <v>2401.5</v>
      </c>
    </row>
    <row r="377" spans="1:6" s="327" customFormat="1" ht="78">
      <c r="A377" s="353" t="s">
        <v>1042</v>
      </c>
      <c r="B377" s="287" t="s">
        <v>5</v>
      </c>
      <c r="C377" s="214" t="s">
        <v>202</v>
      </c>
      <c r="D377" s="285" t="s">
        <v>1040</v>
      </c>
      <c r="E377" s="285"/>
      <c r="F377" s="256">
        <f>F378</f>
        <v>9879.6</v>
      </c>
    </row>
    <row r="378" spans="1:6" s="327" customFormat="1" ht="15">
      <c r="A378" s="124" t="s">
        <v>75</v>
      </c>
      <c r="B378" s="287" t="s">
        <v>5</v>
      </c>
      <c r="C378" s="214" t="s">
        <v>202</v>
      </c>
      <c r="D378" s="285" t="s">
        <v>1040</v>
      </c>
      <c r="E378" s="285" t="s">
        <v>185</v>
      </c>
      <c r="F378" s="256">
        <v>9879.6</v>
      </c>
    </row>
    <row r="379" spans="1:6" s="327" customFormat="1" ht="62.25">
      <c r="A379" s="353" t="s">
        <v>1043</v>
      </c>
      <c r="B379" s="287" t="s">
        <v>5</v>
      </c>
      <c r="C379" s="214" t="s">
        <v>202</v>
      </c>
      <c r="D379" s="285" t="s">
        <v>1041</v>
      </c>
      <c r="E379" s="285"/>
      <c r="F379" s="256">
        <f>F380</f>
        <v>12441</v>
      </c>
    </row>
    <row r="380" spans="1:6" s="327" customFormat="1" ht="15">
      <c r="A380" s="124" t="s">
        <v>75</v>
      </c>
      <c r="B380" s="287" t="s">
        <v>5</v>
      </c>
      <c r="C380" s="214" t="s">
        <v>202</v>
      </c>
      <c r="D380" s="285" t="s">
        <v>1041</v>
      </c>
      <c r="E380" s="285" t="s">
        <v>185</v>
      </c>
      <c r="F380" s="256">
        <v>12441</v>
      </c>
    </row>
    <row r="381" spans="1:6" s="327" customFormat="1" ht="78">
      <c r="A381" s="354" t="s">
        <v>973</v>
      </c>
      <c r="B381" s="287" t="s">
        <v>5</v>
      </c>
      <c r="C381" s="214" t="s">
        <v>202</v>
      </c>
      <c r="D381" s="285" t="s">
        <v>972</v>
      </c>
      <c r="E381" s="285"/>
      <c r="F381" s="256">
        <f>F382</f>
        <v>2153</v>
      </c>
    </row>
    <row r="382" spans="1:6" s="327" customFormat="1" ht="30.75">
      <c r="A382" s="213" t="s">
        <v>931</v>
      </c>
      <c r="B382" s="287" t="s">
        <v>5</v>
      </c>
      <c r="C382" s="214" t="s">
        <v>202</v>
      </c>
      <c r="D382" s="285" t="s">
        <v>972</v>
      </c>
      <c r="E382" s="285" t="s">
        <v>918</v>
      </c>
      <c r="F382" s="256">
        <v>2153</v>
      </c>
    </row>
    <row r="383" spans="1:6" s="278" customFormat="1" ht="15">
      <c r="A383" s="207" t="s">
        <v>182</v>
      </c>
      <c r="B383" s="291" t="s">
        <v>5</v>
      </c>
      <c r="C383" s="330" t="s">
        <v>183</v>
      </c>
      <c r="D383" s="277"/>
      <c r="E383" s="277"/>
      <c r="F383" s="321">
        <f>F384</f>
        <v>91580.8</v>
      </c>
    </row>
    <row r="384" spans="1:6" s="325" customFormat="1" ht="78">
      <c r="A384" s="207" t="s">
        <v>199</v>
      </c>
      <c r="B384" s="291" t="s">
        <v>5</v>
      </c>
      <c r="C384" s="330" t="s">
        <v>183</v>
      </c>
      <c r="D384" s="277" t="s">
        <v>200</v>
      </c>
      <c r="E384" s="277"/>
      <c r="F384" s="321">
        <f>F385</f>
        <v>91580.8</v>
      </c>
    </row>
    <row r="385" spans="1:6" s="328" customFormat="1" ht="186.75">
      <c r="A385" s="212" t="s">
        <v>594</v>
      </c>
      <c r="B385" s="291" t="s">
        <v>5</v>
      </c>
      <c r="C385" s="330" t="s">
        <v>183</v>
      </c>
      <c r="D385" s="277" t="s">
        <v>59</v>
      </c>
      <c r="E385" s="277"/>
      <c r="F385" s="321">
        <f>F388+F386</f>
        <v>91580.8</v>
      </c>
    </row>
    <row r="386" spans="1:6" s="328" customFormat="1" ht="218.25">
      <c r="A386" s="223" t="s">
        <v>754</v>
      </c>
      <c r="B386" s="287" t="s">
        <v>5</v>
      </c>
      <c r="C386" s="339" t="s">
        <v>183</v>
      </c>
      <c r="D386" s="253" t="s">
        <v>753</v>
      </c>
      <c r="E386" s="253"/>
      <c r="F386" s="256">
        <f>F387</f>
        <v>2191.7</v>
      </c>
    </row>
    <row r="387" spans="1:6" s="328" customFormat="1" ht="15">
      <c r="A387" s="221" t="s">
        <v>928</v>
      </c>
      <c r="B387" s="287" t="s">
        <v>5</v>
      </c>
      <c r="C387" s="339" t="s">
        <v>183</v>
      </c>
      <c r="D387" s="253" t="s">
        <v>753</v>
      </c>
      <c r="E387" s="253">
        <v>410</v>
      </c>
      <c r="F387" s="256">
        <v>2191.7</v>
      </c>
    </row>
    <row r="388" spans="1:6" s="355" customFormat="1" ht="234">
      <c r="A388" s="223" t="s">
        <v>593</v>
      </c>
      <c r="B388" s="287" t="s">
        <v>5</v>
      </c>
      <c r="C388" s="339" t="s">
        <v>183</v>
      </c>
      <c r="D388" s="253" t="s">
        <v>60</v>
      </c>
      <c r="E388" s="253"/>
      <c r="F388" s="256">
        <f>F389</f>
        <v>89389.1</v>
      </c>
    </row>
    <row r="389" spans="1:6" s="273" customFormat="1" ht="15">
      <c r="A389" s="221" t="s">
        <v>928</v>
      </c>
      <c r="B389" s="287" t="s">
        <v>5</v>
      </c>
      <c r="C389" s="339" t="s">
        <v>183</v>
      </c>
      <c r="D389" s="253" t="s">
        <v>60</v>
      </c>
      <c r="E389" s="253">
        <v>410</v>
      </c>
      <c r="F389" s="256">
        <v>89389.1</v>
      </c>
    </row>
    <row r="390" spans="1:6" s="278" customFormat="1" ht="15">
      <c r="A390" s="207" t="s">
        <v>173</v>
      </c>
      <c r="B390" s="291" t="s">
        <v>5</v>
      </c>
      <c r="C390" s="330" t="s">
        <v>172</v>
      </c>
      <c r="D390" s="277"/>
      <c r="E390" s="277"/>
      <c r="F390" s="321">
        <f>F391+F395</f>
        <v>1319.2</v>
      </c>
    </row>
    <row r="391" spans="1:6" s="328" customFormat="1" ht="62.25">
      <c r="A391" s="207" t="s">
        <v>1</v>
      </c>
      <c r="B391" s="291" t="s">
        <v>5</v>
      </c>
      <c r="C391" s="330" t="s">
        <v>172</v>
      </c>
      <c r="D391" s="277" t="s">
        <v>11</v>
      </c>
      <c r="E391" s="277"/>
      <c r="F391" s="321">
        <f>F392</f>
        <v>50</v>
      </c>
    </row>
    <row r="392" spans="1:6" s="328" customFormat="1" ht="93">
      <c r="A392" s="212" t="s">
        <v>595</v>
      </c>
      <c r="B392" s="291" t="s">
        <v>5</v>
      </c>
      <c r="C392" s="330" t="s">
        <v>172</v>
      </c>
      <c r="D392" s="277" t="s">
        <v>41</v>
      </c>
      <c r="E392" s="277"/>
      <c r="F392" s="321">
        <f>F393</f>
        <v>50</v>
      </c>
    </row>
    <row r="393" spans="1:6" s="274" customFormat="1" ht="202.5">
      <c r="A393" s="238" t="s">
        <v>937</v>
      </c>
      <c r="B393" s="287" t="s">
        <v>5</v>
      </c>
      <c r="C393" s="339" t="s">
        <v>172</v>
      </c>
      <c r="D393" s="285" t="s">
        <v>934</v>
      </c>
      <c r="E393" s="285"/>
      <c r="F393" s="256">
        <f>F394</f>
        <v>50</v>
      </c>
    </row>
    <row r="394" spans="1:6" s="325" customFormat="1" ht="46.5">
      <c r="A394" s="223" t="s">
        <v>136</v>
      </c>
      <c r="B394" s="287" t="s">
        <v>5</v>
      </c>
      <c r="C394" s="339" t="s">
        <v>172</v>
      </c>
      <c r="D394" s="285" t="s">
        <v>934</v>
      </c>
      <c r="E394" s="285" t="s">
        <v>93</v>
      </c>
      <c r="F394" s="256">
        <v>50</v>
      </c>
    </row>
    <row r="395" spans="1:6" s="325" customFormat="1" ht="46.5">
      <c r="A395" s="207" t="s">
        <v>3</v>
      </c>
      <c r="B395" s="291" t="s">
        <v>5</v>
      </c>
      <c r="C395" s="330" t="s">
        <v>172</v>
      </c>
      <c r="D395" s="277" t="s">
        <v>14</v>
      </c>
      <c r="E395" s="277"/>
      <c r="F395" s="321">
        <f>F396</f>
        <v>1269.2</v>
      </c>
    </row>
    <row r="396" spans="1:6" s="325" customFormat="1" ht="93">
      <c r="A396" s="212" t="s">
        <v>705</v>
      </c>
      <c r="B396" s="291" t="s">
        <v>5</v>
      </c>
      <c r="C396" s="330" t="s">
        <v>172</v>
      </c>
      <c r="D396" s="277" t="s">
        <v>53</v>
      </c>
      <c r="E396" s="277"/>
      <c r="F396" s="321">
        <f>F397+F399</f>
        <v>1269.2</v>
      </c>
    </row>
    <row r="397" spans="1:6" s="324" customFormat="1" ht="140.25">
      <c r="A397" s="223" t="s">
        <v>886</v>
      </c>
      <c r="B397" s="287" t="s">
        <v>5</v>
      </c>
      <c r="C397" s="339" t="s">
        <v>172</v>
      </c>
      <c r="D397" s="253" t="s">
        <v>933</v>
      </c>
      <c r="E397" s="253"/>
      <c r="F397" s="256">
        <f>F398</f>
        <v>372</v>
      </c>
    </row>
    <row r="398" spans="1:6" s="324" customFormat="1" ht="46.5">
      <c r="A398" s="223" t="s">
        <v>235</v>
      </c>
      <c r="B398" s="287" t="s">
        <v>5</v>
      </c>
      <c r="C398" s="339" t="s">
        <v>172</v>
      </c>
      <c r="D398" s="253" t="s">
        <v>933</v>
      </c>
      <c r="E398" s="253" t="s">
        <v>234</v>
      </c>
      <c r="F398" s="256">
        <v>372</v>
      </c>
    </row>
    <row r="399" spans="1:6" s="324" customFormat="1" ht="156">
      <c r="A399" s="238" t="s">
        <v>969</v>
      </c>
      <c r="B399" s="287" t="s">
        <v>5</v>
      </c>
      <c r="C399" s="339" t="s">
        <v>172</v>
      </c>
      <c r="D399" s="285" t="s">
        <v>968</v>
      </c>
      <c r="E399" s="285"/>
      <c r="F399" s="256">
        <f>F400</f>
        <v>897.2</v>
      </c>
    </row>
    <row r="400" spans="1:6" s="324" customFormat="1" ht="46.5">
      <c r="A400" s="223" t="s">
        <v>235</v>
      </c>
      <c r="B400" s="287" t="s">
        <v>5</v>
      </c>
      <c r="C400" s="339" t="s">
        <v>172</v>
      </c>
      <c r="D400" s="285" t="s">
        <v>968</v>
      </c>
      <c r="E400" s="285" t="s">
        <v>234</v>
      </c>
      <c r="F400" s="256">
        <v>897.2</v>
      </c>
    </row>
    <row r="401" spans="1:6" ht="15">
      <c r="A401" s="207" t="s">
        <v>283</v>
      </c>
      <c r="B401" s="291" t="s">
        <v>5</v>
      </c>
      <c r="C401" s="330" t="s">
        <v>278</v>
      </c>
      <c r="D401" s="277"/>
      <c r="E401" s="277"/>
      <c r="F401" s="321">
        <f>F402</f>
        <v>895</v>
      </c>
    </row>
    <row r="402" spans="1:6" ht="15">
      <c r="A402" s="207" t="s">
        <v>65</v>
      </c>
      <c r="B402" s="291" t="s">
        <v>5</v>
      </c>
      <c r="C402" s="203" t="s">
        <v>64</v>
      </c>
      <c r="D402" s="277"/>
      <c r="E402" s="277"/>
      <c r="F402" s="321">
        <f>F403</f>
        <v>895</v>
      </c>
    </row>
    <row r="403" spans="1:6" ht="62.25">
      <c r="A403" s="207" t="s">
        <v>207</v>
      </c>
      <c r="B403" s="291" t="s">
        <v>5</v>
      </c>
      <c r="C403" s="203" t="s">
        <v>64</v>
      </c>
      <c r="D403" s="277" t="s">
        <v>7</v>
      </c>
      <c r="E403" s="277"/>
      <c r="F403" s="321">
        <f>F404</f>
        <v>895</v>
      </c>
    </row>
    <row r="404" spans="1:6" ht="93">
      <c r="A404" s="212" t="s">
        <v>680</v>
      </c>
      <c r="B404" s="291" t="s">
        <v>5</v>
      </c>
      <c r="C404" s="203" t="s">
        <v>64</v>
      </c>
      <c r="D404" s="277" t="s">
        <v>15</v>
      </c>
      <c r="E404" s="277"/>
      <c r="F404" s="321">
        <f>F405+F407+F409</f>
        <v>895</v>
      </c>
    </row>
    <row r="405" spans="1:6" ht="140.25">
      <c r="A405" s="223" t="s">
        <v>723</v>
      </c>
      <c r="B405" s="287" t="s">
        <v>5</v>
      </c>
      <c r="C405" s="214" t="s">
        <v>64</v>
      </c>
      <c r="D405" s="253" t="s">
        <v>722</v>
      </c>
      <c r="E405" s="253"/>
      <c r="F405" s="256">
        <f>F406</f>
        <v>560</v>
      </c>
    </row>
    <row r="406" spans="1:6" ht="30.75">
      <c r="A406" s="225" t="s">
        <v>923</v>
      </c>
      <c r="B406" s="287" t="s">
        <v>5</v>
      </c>
      <c r="C406" s="214" t="s">
        <v>64</v>
      </c>
      <c r="D406" s="253" t="s">
        <v>722</v>
      </c>
      <c r="E406" s="253">
        <v>240</v>
      </c>
      <c r="F406" s="256">
        <v>560</v>
      </c>
    </row>
    <row r="407" spans="1:6" s="325" customFormat="1" ht="156">
      <c r="A407" s="225" t="s">
        <v>726</v>
      </c>
      <c r="B407" s="287" t="s">
        <v>5</v>
      </c>
      <c r="C407" s="214" t="s">
        <v>64</v>
      </c>
      <c r="D407" s="253" t="s">
        <v>724</v>
      </c>
      <c r="E407" s="253"/>
      <c r="F407" s="256">
        <f>F408</f>
        <v>235</v>
      </c>
    </row>
    <row r="408" spans="1:6" s="325" customFormat="1" ht="30.75">
      <c r="A408" s="225" t="s">
        <v>923</v>
      </c>
      <c r="B408" s="287" t="s">
        <v>5</v>
      </c>
      <c r="C408" s="214" t="s">
        <v>64</v>
      </c>
      <c r="D408" s="253" t="s">
        <v>724</v>
      </c>
      <c r="E408" s="253">
        <v>240</v>
      </c>
      <c r="F408" s="256">
        <v>235</v>
      </c>
    </row>
    <row r="409" spans="1:6" s="328" customFormat="1" ht="124.5">
      <c r="A409" s="225" t="s">
        <v>727</v>
      </c>
      <c r="B409" s="287" t="s">
        <v>5</v>
      </c>
      <c r="C409" s="214" t="s">
        <v>64</v>
      </c>
      <c r="D409" s="253" t="s">
        <v>725</v>
      </c>
      <c r="E409" s="253"/>
      <c r="F409" s="256">
        <f>F410</f>
        <v>100</v>
      </c>
    </row>
    <row r="410" spans="1:6" s="328" customFormat="1" ht="30.75">
      <c r="A410" s="225" t="s">
        <v>923</v>
      </c>
      <c r="B410" s="287" t="s">
        <v>5</v>
      </c>
      <c r="C410" s="214" t="s">
        <v>64</v>
      </c>
      <c r="D410" s="253" t="s">
        <v>725</v>
      </c>
      <c r="E410" s="253">
        <v>240</v>
      </c>
      <c r="F410" s="256">
        <v>100</v>
      </c>
    </row>
    <row r="411" spans="1:6" s="328" customFormat="1" ht="30.75">
      <c r="A411" s="207" t="s">
        <v>686</v>
      </c>
      <c r="B411" s="356">
        <v>111</v>
      </c>
      <c r="C411" s="330"/>
      <c r="D411" s="277"/>
      <c r="E411" s="277"/>
      <c r="F411" s="321">
        <f>F412+F448+F472+F501+F509+F519+F525+F456</f>
        <v>289622.6</v>
      </c>
    </row>
    <row r="412" spans="1:6" s="328" customFormat="1" ht="15">
      <c r="A412" s="207" t="s">
        <v>267</v>
      </c>
      <c r="B412" s="356">
        <v>111</v>
      </c>
      <c r="C412" s="330" t="s">
        <v>266</v>
      </c>
      <c r="D412" s="357"/>
      <c r="E412" s="357"/>
      <c r="F412" s="321">
        <f>F413+F432+F437</f>
        <v>25031.8</v>
      </c>
    </row>
    <row r="413" spans="1:6" s="325" customFormat="1" ht="46.5">
      <c r="A413" s="210" t="s">
        <v>155</v>
      </c>
      <c r="B413" s="356" t="s">
        <v>178</v>
      </c>
      <c r="C413" s="330" t="s">
        <v>154</v>
      </c>
      <c r="D413" s="357"/>
      <c r="E413" s="357"/>
      <c r="F413" s="321">
        <f>F414</f>
        <v>21418.1</v>
      </c>
    </row>
    <row r="414" spans="1:6" s="325" customFormat="1" ht="46.5">
      <c r="A414" s="207" t="s">
        <v>164</v>
      </c>
      <c r="B414" s="358" t="s">
        <v>178</v>
      </c>
      <c r="C414" s="330" t="s">
        <v>154</v>
      </c>
      <c r="D414" s="300" t="s">
        <v>163</v>
      </c>
      <c r="E414" s="300"/>
      <c r="F414" s="332">
        <f>F415</f>
        <v>21418.1</v>
      </c>
    </row>
    <row r="415" spans="1:6" s="327" customFormat="1" ht="15">
      <c r="A415" s="212" t="s">
        <v>159</v>
      </c>
      <c r="B415" s="356" t="s">
        <v>178</v>
      </c>
      <c r="C415" s="330" t="s">
        <v>154</v>
      </c>
      <c r="D415" s="277" t="s">
        <v>158</v>
      </c>
      <c r="E415" s="277"/>
      <c r="F415" s="321">
        <f>F416+F418+F424+F426+F422+F429</f>
        <v>21418.1</v>
      </c>
    </row>
    <row r="416" spans="1:6" s="325" customFormat="1" ht="46.5">
      <c r="A416" s="231" t="s">
        <v>88</v>
      </c>
      <c r="B416" s="359" t="s">
        <v>178</v>
      </c>
      <c r="C416" s="339" t="s">
        <v>154</v>
      </c>
      <c r="D416" s="230" t="s">
        <v>152</v>
      </c>
      <c r="E416" s="230"/>
      <c r="F416" s="335">
        <f>F417</f>
        <v>13746</v>
      </c>
    </row>
    <row r="417" spans="1:6" s="325" customFormat="1" ht="30.75">
      <c r="A417" s="218" t="s">
        <v>913</v>
      </c>
      <c r="B417" s="359" t="s">
        <v>178</v>
      </c>
      <c r="C417" s="339" t="s">
        <v>154</v>
      </c>
      <c r="D417" s="230" t="s">
        <v>152</v>
      </c>
      <c r="E417" s="230">
        <v>120</v>
      </c>
      <c r="F417" s="335">
        <f>15100-1354</f>
        <v>13746</v>
      </c>
    </row>
    <row r="418" spans="1:6" s="327" customFormat="1" ht="46.5">
      <c r="A418" s="218" t="s">
        <v>89</v>
      </c>
      <c r="B418" s="359" t="s">
        <v>178</v>
      </c>
      <c r="C418" s="339" t="s">
        <v>154</v>
      </c>
      <c r="D418" s="230" t="s">
        <v>150</v>
      </c>
      <c r="E418" s="230"/>
      <c r="F418" s="335">
        <f>F419+F420+F421</f>
        <v>764.5</v>
      </c>
    </row>
    <row r="419" spans="1:6" s="325" customFormat="1" ht="30.75">
      <c r="A419" s="218" t="s">
        <v>913</v>
      </c>
      <c r="B419" s="359" t="s">
        <v>178</v>
      </c>
      <c r="C419" s="339" t="s">
        <v>154</v>
      </c>
      <c r="D419" s="230" t="s">
        <v>150</v>
      </c>
      <c r="E419" s="230">
        <v>120</v>
      </c>
      <c r="F419" s="335">
        <v>37</v>
      </c>
    </row>
    <row r="420" spans="1:6" s="325" customFormat="1" ht="30.75">
      <c r="A420" s="218" t="s">
        <v>923</v>
      </c>
      <c r="B420" s="359" t="s">
        <v>178</v>
      </c>
      <c r="C420" s="339" t="s">
        <v>154</v>
      </c>
      <c r="D420" s="230" t="s">
        <v>150</v>
      </c>
      <c r="E420" s="230">
        <v>240</v>
      </c>
      <c r="F420" s="335">
        <v>676.5</v>
      </c>
    </row>
    <row r="421" spans="1:6" s="328" customFormat="1" ht="15">
      <c r="A421" s="218" t="s">
        <v>927</v>
      </c>
      <c r="B421" s="359" t="s">
        <v>178</v>
      </c>
      <c r="C421" s="339" t="s">
        <v>154</v>
      </c>
      <c r="D421" s="230" t="s">
        <v>150</v>
      </c>
      <c r="E421" s="230">
        <v>850</v>
      </c>
      <c r="F421" s="335">
        <v>51</v>
      </c>
    </row>
    <row r="422" spans="1:6" s="325" customFormat="1" ht="78">
      <c r="A422" s="238" t="s">
        <v>900</v>
      </c>
      <c r="B422" s="359" t="s">
        <v>178</v>
      </c>
      <c r="C422" s="339" t="s">
        <v>154</v>
      </c>
      <c r="D422" s="230" t="s">
        <v>861</v>
      </c>
      <c r="E422" s="230"/>
      <c r="F422" s="335">
        <f>F423</f>
        <v>1890.2</v>
      </c>
    </row>
    <row r="423" spans="1:6" s="324" customFormat="1" ht="30.75">
      <c r="A423" s="218" t="s">
        <v>913</v>
      </c>
      <c r="B423" s="359" t="s">
        <v>178</v>
      </c>
      <c r="C423" s="339" t="s">
        <v>154</v>
      </c>
      <c r="D423" s="230" t="s">
        <v>861</v>
      </c>
      <c r="E423" s="230">
        <v>120</v>
      </c>
      <c r="F423" s="335">
        <v>1890.2</v>
      </c>
    </row>
    <row r="424" spans="1:6" s="328" customFormat="1" ht="93">
      <c r="A424" s="231" t="s">
        <v>907</v>
      </c>
      <c r="B424" s="359" t="s">
        <v>178</v>
      </c>
      <c r="C424" s="339" t="s">
        <v>154</v>
      </c>
      <c r="D424" s="230" t="s">
        <v>388</v>
      </c>
      <c r="E424" s="230"/>
      <c r="F424" s="335">
        <f>F425</f>
        <v>27.9</v>
      </c>
    </row>
    <row r="425" spans="1:6" s="328" customFormat="1" ht="30.75">
      <c r="A425" s="218" t="s">
        <v>913</v>
      </c>
      <c r="B425" s="359" t="s">
        <v>178</v>
      </c>
      <c r="C425" s="339" t="s">
        <v>154</v>
      </c>
      <c r="D425" s="230" t="s">
        <v>388</v>
      </c>
      <c r="E425" s="230">
        <v>120</v>
      </c>
      <c r="F425" s="335">
        <v>27.9</v>
      </c>
    </row>
    <row r="426" spans="1:6" ht="62.25">
      <c r="A426" s="231" t="s">
        <v>906</v>
      </c>
      <c r="B426" s="359" t="s">
        <v>178</v>
      </c>
      <c r="C426" s="339" t="s">
        <v>154</v>
      </c>
      <c r="D426" s="230" t="s">
        <v>389</v>
      </c>
      <c r="E426" s="230"/>
      <c r="F426" s="335">
        <f>F427+F428</f>
        <v>862.5</v>
      </c>
    </row>
    <row r="427" spans="1:6" ht="30.75">
      <c r="A427" s="218" t="s">
        <v>913</v>
      </c>
      <c r="B427" s="359" t="s">
        <v>178</v>
      </c>
      <c r="C427" s="339" t="s">
        <v>154</v>
      </c>
      <c r="D427" s="230" t="s">
        <v>389</v>
      </c>
      <c r="E427" s="230">
        <v>120</v>
      </c>
      <c r="F427" s="335">
        <v>820</v>
      </c>
    </row>
    <row r="428" spans="1:6" ht="30.75">
      <c r="A428" s="218" t="s">
        <v>923</v>
      </c>
      <c r="B428" s="359" t="s">
        <v>178</v>
      </c>
      <c r="C428" s="339" t="s">
        <v>154</v>
      </c>
      <c r="D428" s="230" t="s">
        <v>389</v>
      </c>
      <c r="E428" s="230">
        <v>240</v>
      </c>
      <c r="F428" s="335">
        <v>42.5</v>
      </c>
    </row>
    <row r="429" spans="1:6" s="324" customFormat="1" ht="62.25">
      <c r="A429" s="218" t="s">
        <v>940</v>
      </c>
      <c r="B429" s="360" t="s">
        <v>178</v>
      </c>
      <c r="C429" s="339" t="s">
        <v>154</v>
      </c>
      <c r="D429" s="307" t="s">
        <v>862</v>
      </c>
      <c r="E429" s="234"/>
      <c r="F429" s="349">
        <f>F430+F431</f>
        <v>4127</v>
      </c>
    </row>
    <row r="430" spans="1:6" s="324" customFormat="1" ht="30.75">
      <c r="A430" s="218" t="s">
        <v>913</v>
      </c>
      <c r="B430" s="361" t="s">
        <v>178</v>
      </c>
      <c r="C430" s="339" t="s">
        <v>154</v>
      </c>
      <c r="D430" s="307" t="s">
        <v>862</v>
      </c>
      <c r="E430" s="234">
        <v>120</v>
      </c>
      <c r="F430" s="258">
        <v>3666</v>
      </c>
    </row>
    <row r="431" spans="1:6" s="324" customFormat="1" ht="30.75">
      <c r="A431" s="218" t="s">
        <v>923</v>
      </c>
      <c r="B431" s="361" t="s">
        <v>178</v>
      </c>
      <c r="C431" s="339" t="s">
        <v>154</v>
      </c>
      <c r="D431" s="307" t="s">
        <v>862</v>
      </c>
      <c r="E431" s="234">
        <v>240</v>
      </c>
      <c r="F431" s="258">
        <v>461</v>
      </c>
    </row>
    <row r="432" spans="1:6" s="325" customFormat="1" ht="15">
      <c r="A432" s="240" t="s">
        <v>413</v>
      </c>
      <c r="B432" s="362" t="s">
        <v>178</v>
      </c>
      <c r="C432" s="203" t="s">
        <v>240</v>
      </c>
      <c r="D432" s="340"/>
      <c r="E432" s="242"/>
      <c r="F432" s="363">
        <f>F433</f>
        <v>3371.2</v>
      </c>
    </row>
    <row r="433" spans="1:6" ht="30.75">
      <c r="A433" s="207" t="s">
        <v>401</v>
      </c>
      <c r="B433" s="356" t="s">
        <v>178</v>
      </c>
      <c r="C433" s="203" t="s">
        <v>240</v>
      </c>
      <c r="D433" s="211" t="s">
        <v>4</v>
      </c>
      <c r="E433" s="211"/>
      <c r="F433" s="321">
        <f>F434</f>
        <v>3371.2</v>
      </c>
    </row>
    <row r="434" spans="1:6" ht="15">
      <c r="A434" s="212" t="s">
        <v>242</v>
      </c>
      <c r="B434" s="356" t="s">
        <v>178</v>
      </c>
      <c r="C434" s="203" t="s">
        <v>240</v>
      </c>
      <c r="D434" s="329" t="s">
        <v>237</v>
      </c>
      <c r="E434" s="329"/>
      <c r="F434" s="321">
        <f>F435</f>
        <v>3371.2</v>
      </c>
    </row>
    <row r="435" spans="1:6" ht="46.5">
      <c r="A435" s="231" t="s">
        <v>412</v>
      </c>
      <c r="B435" s="359" t="s">
        <v>178</v>
      </c>
      <c r="C435" s="214" t="s">
        <v>240</v>
      </c>
      <c r="D435" s="230" t="s">
        <v>239</v>
      </c>
      <c r="E435" s="230"/>
      <c r="F435" s="335">
        <f>F436</f>
        <v>3371.2</v>
      </c>
    </row>
    <row r="436" spans="1:6" s="333" customFormat="1" ht="15">
      <c r="A436" s="231" t="s">
        <v>404</v>
      </c>
      <c r="B436" s="359" t="s">
        <v>178</v>
      </c>
      <c r="C436" s="214" t="s">
        <v>240</v>
      </c>
      <c r="D436" s="230" t="s">
        <v>239</v>
      </c>
      <c r="E436" s="230">
        <v>870</v>
      </c>
      <c r="F436" s="335">
        <v>3371.2</v>
      </c>
    </row>
    <row r="437" spans="1:6" ht="15">
      <c r="A437" s="207" t="s">
        <v>153</v>
      </c>
      <c r="B437" s="356" t="s">
        <v>178</v>
      </c>
      <c r="C437" s="330" t="s">
        <v>151</v>
      </c>
      <c r="D437" s="357"/>
      <c r="E437" s="357"/>
      <c r="F437" s="321">
        <f>F438</f>
        <v>242.5</v>
      </c>
    </row>
    <row r="438" spans="1:6" ht="93">
      <c r="A438" s="207" t="s">
        <v>2</v>
      </c>
      <c r="B438" s="356" t="s">
        <v>178</v>
      </c>
      <c r="C438" s="330" t="s">
        <v>151</v>
      </c>
      <c r="D438" s="277" t="s">
        <v>12</v>
      </c>
      <c r="E438" s="277"/>
      <c r="F438" s="321">
        <f>F439+F444</f>
        <v>242.5</v>
      </c>
    </row>
    <row r="439" spans="1:6" s="325" customFormat="1" ht="124.5">
      <c r="A439" s="212" t="s">
        <v>701</v>
      </c>
      <c r="B439" s="356" t="s">
        <v>178</v>
      </c>
      <c r="C439" s="330" t="s">
        <v>151</v>
      </c>
      <c r="D439" s="277" t="s">
        <v>45</v>
      </c>
      <c r="E439" s="277"/>
      <c r="F439" s="321">
        <f>F440+F442</f>
        <v>183.5</v>
      </c>
    </row>
    <row r="440" spans="1:6" s="328" customFormat="1" ht="156">
      <c r="A440" s="223" t="s">
        <v>699</v>
      </c>
      <c r="B440" s="326" t="s">
        <v>178</v>
      </c>
      <c r="C440" s="339" t="s">
        <v>151</v>
      </c>
      <c r="D440" s="253" t="s">
        <v>190</v>
      </c>
      <c r="E440" s="253"/>
      <c r="F440" s="256">
        <f>F441</f>
        <v>85</v>
      </c>
    </row>
    <row r="441" spans="1:6" s="328" customFormat="1" ht="30.75">
      <c r="A441" s="225" t="s">
        <v>923</v>
      </c>
      <c r="B441" s="326" t="s">
        <v>178</v>
      </c>
      <c r="C441" s="339" t="s">
        <v>151</v>
      </c>
      <c r="D441" s="253" t="s">
        <v>190</v>
      </c>
      <c r="E441" s="253">
        <v>240</v>
      </c>
      <c r="F441" s="256">
        <v>85</v>
      </c>
    </row>
    <row r="442" spans="1:6" s="325" customFormat="1" ht="156">
      <c r="A442" s="223" t="s">
        <v>700</v>
      </c>
      <c r="B442" s="326" t="s">
        <v>178</v>
      </c>
      <c r="C442" s="339" t="s">
        <v>151</v>
      </c>
      <c r="D442" s="253" t="s">
        <v>191</v>
      </c>
      <c r="E442" s="253"/>
      <c r="F442" s="256">
        <f>F443</f>
        <v>98.5</v>
      </c>
    </row>
    <row r="443" spans="1:6" s="325" customFormat="1" ht="30.75">
      <c r="A443" s="225" t="s">
        <v>923</v>
      </c>
      <c r="B443" s="326" t="s">
        <v>178</v>
      </c>
      <c r="C443" s="339" t="s">
        <v>151</v>
      </c>
      <c r="D443" s="253" t="s">
        <v>191</v>
      </c>
      <c r="E443" s="253">
        <v>240</v>
      </c>
      <c r="F443" s="256">
        <v>98.5</v>
      </c>
    </row>
    <row r="444" spans="1:6" s="325" customFormat="1" ht="30.75">
      <c r="A444" s="246" t="s">
        <v>401</v>
      </c>
      <c r="B444" s="356" t="s">
        <v>178</v>
      </c>
      <c r="C444" s="330" t="s">
        <v>151</v>
      </c>
      <c r="D444" s="277" t="s">
        <v>4</v>
      </c>
      <c r="E444" s="253"/>
      <c r="F444" s="321">
        <f>F445</f>
        <v>59</v>
      </c>
    </row>
    <row r="445" spans="1:6" s="325" customFormat="1" ht="15">
      <c r="A445" s="246" t="s">
        <v>242</v>
      </c>
      <c r="B445" s="356" t="s">
        <v>178</v>
      </c>
      <c r="C445" s="330" t="s">
        <v>151</v>
      </c>
      <c r="D445" s="277" t="s">
        <v>237</v>
      </c>
      <c r="E445" s="253"/>
      <c r="F445" s="321">
        <f>F446</f>
        <v>59</v>
      </c>
    </row>
    <row r="446" spans="1:6" s="325" customFormat="1" ht="46.5">
      <c r="A446" s="225" t="s">
        <v>1136</v>
      </c>
      <c r="B446" s="326" t="s">
        <v>178</v>
      </c>
      <c r="C446" s="339" t="s">
        <v>151</v>
      </c>
      <c r="D446" s="253" t="s">
        <v>1123</v>
      </c>
      <c r="E446" s="253"/>
      <c r="F446" s="256">
        <f>F447</f>
        <v>59</v>
      </c>
    </row>
    <row r="447" spans="1:6" s="325" customFormat="1" ht="15">
      <c r="A447" s="225" t="s">
        <v>75</v>
      </c>
      <c r="B447" s="326" t="s">
        <v>178</v>
      </c>
      <c r="C447" s="339" t="s">
        <v>151</v>
      </c>
      <c r="D447" s="253" t="s">
        <v>1123</v>
      </c>
      <c r="E447" s="253" t="s">
        <v>185</v>
      </c>
      <c r="F447" s="256">
        <v>59</v>
      </c>
    </row>
    <row r="448" spans="1:6" s="324" customFormat="1" ht="30.75">
      <c r="A448" s="207" t="s">
        <v>272</v>
      </c>
      <c r="B448" s="356" t="s">
        <v>178</v>
      </c>
      <c r="C448" s="330" t="s">
        <v>271</v>
      </c>
      <c r="D448" s="277"/>
      <c r="E448" s="277"/>
      <c r="F448" s="321">
        <f>F449</f>
        <v>400</v>
      </c>
    </row>
    <row r="449" spans="1:6" s="274" customFormat="1" ht="46.5">
      <c r="A449" s="207" t="s">
        <v>273</v>
      </c>
      <c r="B449" s="356" t="s">
        <v>178</v>
      </c>
      <c r="C449" s="330" t="s">
        <v>195</v>
      </c>
      <c r="D449" s="277"/>
      <c r="E449" s="277"/>
      <c r="F449" s="321">
        <f>F450</f>
        <v>400</v>
      </c>
    </row>
    <row r="450" spans="1:6" ht="46.5">
      <c r="A450" s="207" t="s">
        <v>425</v>
      </c>
      <c r="B450" s="356" t="s">
        <v>178</v>
      </c>
      <c r="C450" s="330" t="s">
        <v>195</v>
      </c>
      <c r="D450" s="277" t="s">
        <v>13</v>
      </c>
      <c r="E450" s="277"/>
      <c r="F450" s="321">
        <f>F451</f>
        <v>400</v>
      </c>
    </row>
    <row r="451" spans="1:6" ht="140.25">
      <c r="A451" s="212" t="s">
        <v>512</v>
      </c>
      <c r="B451" s="356" t="s">
        <v>178</v>
      </c>
      <c r="C451" s="330" t="s">
        <v>195</v>
      </c>
      <c r="D451" s="277" t="s">
        <v>47</v>
      </c>
      <c r="E451" s="277"/>
      <c r="F451" s="321">
        <f>F452+F454</f>
        <v>400</v>
      </c>
    </row>
    <row r="452" spans="1:6" s="333" customFormat="1" ht="171">
      <c r="A452" s="223" t="s">
        <v>598</v>
      </c>
      <c r="B452" s="326" t="s">
        <v>178</v>
      </c>
      <c r="C452" s="339" t="s">
        <v>195</v>
      </c>
      <c r="D452" s="253" t="s">
        <v>599</v>
      </c>
      <c r="E452" s="253"/>
      <c r="F452" s="256">
        <f>F453</f>
        <v>200</v>
      </c>
    </row>
    <row r="453" spans="1:6" s="333" customFormat="1" ht="15">
      <c r="A453" s="223" t="s">
        <v>75</v>
      </c>
      <c r="B453" s="326" t="s">
        <v>178</v>
      </c>
      <c r="C453" s="339" t="s">
        <v>195</v>
      </c>
      <c r="D453" s="253" t="s">
        <v>599</v>
      </c>
      <c r="E453" s="253" t="s">
        <v>185</v>
      </c>
      <c r="F453" s="256">
        <v>200</v>
      </c>
    </row>
    <row r="454" spans="1:6" s="333" customFormat="1" ht="171">
      <c r="A454" s="223" t="s">
        <v>517</v>
      </c>
      <c r="B454" s="326" t="s">
        <v>178</v>
      </c>
      <c r="C454" s="339" t="s">
        <v>195</v>
      </c>
      <c r="D454" s="253" t="s">
        <v>600</v>
      </c>
      <c r="E454" s="253"/>
      <c r="F454" s="256">
        <f>F455</f>
        <v>200</v>
      </c>
    </row>
    <row r="455" spans="1:6" ht="15">
      <c r="A455" s="221" t="s">
        <v>75</v>
      </c>
      <c r="B455" s="326" t="s">
        <v>178</v>
      </c>
      <c r="C455" s="339" t="s">
        <v>195</v>
      </c>
      <c r="D455" s="253" t="s">
        <v>600</v>
      </c>
      <c r="E455" s="253" t="s">
        <v>185</v>
      </c>
      <c r="F455" s="256">
        <v>200</v>
      </c>
    </row>
    <row r="456" spans="1:6" ht="15">
      <c r="A456" s="207" t="s">
        <v>275</v>
      </c>
      <c r="B456" s="356" t="s">
        <v>178</v>
      </c>
      <c r="C456" s="203" t="s">
        <v>274</v>
      </c>
      <c r="D456" s="277"/>
      <c r="E456" s="277"/>
      <c r="F456" s="321">
        <f>F467+F462+F457</f>
        <v>5766.1</v>
      </c>
    </row>
    <row r="457" spans="1:6" ht="15">
      <c r="A457" s="207" t="s">
        <v>988</v>
      </c>
      <c r="B457" s="356" t="s">
        <v>178</v>
      </c>
      <c r="C457" s="330" t="s">
        <v>990</v>
      </c>
      <c r="D457" s="277"/>
      <c r="E457" s="277"/>
      <c r="F457" s="321">
        <f>F458</f>
        <v>2932.2</v>
      </c>
    </row>
    <row r="458" spans="1:6" ht="30.75">
      <c r="A458" s="207" t="s">
        <v>401</v>
      </c>
      <c r="B458" s="356" t="s">
        <v>178</v>
      </c>
      <c r="C458" s="330" t="s">
        <v>990</v>
      </c>
      <c r="D458" s="277" t="s">
        <v>4</v>
      </c>
      <c r="E458" s="277"/>
      <c r="F458" s="321">
        <f>F459</f>
        <v>2932.2</v>
      </c>
    </row>
    <row r="459" spans="1:6" ht="15">
      <c r="A459" s="212" t="s">
        <v>242</v>
      </c>
      <c r="B459" s="356" t="s">
        <v>178</v>
      </c>
      <c r="C459" s="330" t="s">
        <v>990</v>
      </c>
      <c r="D459" s="277" t="s">
        <v>237</v>
      </c>
      <c r="E459" s="277"/>
      <c r="F459" s="321">
        <f>F460</f>
        <v>2932.2</v>
      </c>
    </row>
    <row r="460" spans="1:6" ht="46.5">
      <c r="A460" s="244" t="s">
        <v>1136</v>
      </c>
      <c r="B460" s="326" t="s">
        <v>178</v>
      </c>
      <c r="C460" s="339" t="s">
        <v>990</v>
      </c>
      <c r="D460" s="253" t="s">
        <v>1159</v>
      </c>
      <c r="E460" s="253"/>
      <c r="F460" s="321">
        <f>F461</f>
        <v>2932.2</v>
      </c>
    </row>
    <row r="461" spans="1:6" ht="15">
      <c r="A461" s="221" t="s">
        <v>75</v>
      </c>
      <c r="B461" s="326" t="s">
        <v>178</v>
      </c>
      <c r="C461" s="339" t="s">
        <v>990</v>
      </c>
      <c r="D461" s="253" t="s">
        <v>1123</v>
      </c>
      <c r="E461" s="253" t="s">
        <v>185</v>
      </c>
      <c r="F461" s="256">
        <v>2932.2</v>
      </c>
    </row>
    <row r="462" spans="1:6" ht="15">
      <c r="A462" s="207" t="s">
        <v>1116</v>
      </c>
      <c r="B462" s="356" t="s">
        <v>178</v>
      </c>
      <c r="C462" s="330" t="s">
        <v>1108</v>
      </c>
      <c r="D462" s="329"/>
      <c r="E462" s="329"/>
      <c r="F462" s="321">
        <f>F463</f>
        <v>1548.9</v>
      </c>
    </row>
    <row r="463" spans="1:6" ht="30.75">
      <c r="A463" s="207" t="s">
        <v>401</v>
      </c>
      <c r="B463" s="356" t="s">
        <v>178</v>
      </c>
      <c r="C463" s="329" t="s">
        <v>1108</v>
      </c>
      <c r="D463" s="329" t="s">
        <v>4</v>
      </c>
      <c r="E463" s="329"/>
      <c r="F463" s="321">
        <f>F464</f>
        <v>1548.9</v>
      </c>
    </row>
    <row r="464" spans="1:6" ht="15">
      <c r="A464" s="212" t="s">
        <v>242</v>
      </c>
      <c r="B464" s="356" t="s">
        <v>178</v>
      </c>
      <c r="C464" s="329" t="s">
        <v>1108</v>
      </c>
      <c r="D464" s="329" t="s">
        <v>237</v>
      </c>
      <c r="E464" s="329"/>
      <c r="F464" s="321">
        <f>F465</f>
        <v>1548.9</v>
      </c>
    </row>
    <row r="465" spans="1:6" ht="62.25">
      <c r="A465" s="124" t="s">
        <v>1107</v>
      </c>
      <c r="B465" s="326" t="s">
        <v>178</v>
      </c>
      <c r="C465" s="285" t="s">
        <v>1108</v>
      </c>
      <c r="D465" s="285" t="s">
        <v>1106</v>
      </c>
      <c r="E465" s="285"/>
      <c r="F465" s="256">
        <f>F466</f>
        <v>1548.9</v>
      </c>
    </row>
    <row r="466" spans="1:6" ht="30.75">
      <c r="A466" s="225" t="s">
        <v>923</v>
      </c>
      <c r="B466" s="326" t="s">
        <v>178</v>
      </c>
      <c r="C466" s="285" t="s">
        <v>1108</v>
      </c>
      <c r="D466" s="285" t="s">
        <v>1106</v>
      </c>
      <c r="E466" s="285">
        <v>240</v>
      </c>
      <c r="F466" s="256">
        <v>1548.9</v>
      </c>
    </row>
    <row r="467" spans="1:6" ht="15">
      <c r="A467" s="364" t="s">
        <v>101</v>
      </c>
      <c r="B467" s="356" t="s">
        <v>178</v>
      </c>
      <c r="C467" s="340" t="s">
        <v>100</v>
      </c>
      <c r="D467" s="248"/>
      <c r="E467" s="234"/>
      <c r="F467" s="249">
        <f>F468</f>
        <v>1285</v>
      </c>
    </row>
    <row r="468" spans="1:6" s="333" customFormat="1" ht="30.75">
      <c r="A468" s="207" t="s">
        <v>401</v>
      </c>
      <c r="B468" s="356" t="s">
        <v>178</v>
      </c>
      <c r="C468" s="340" t="s">
        <v>100</v>
      </c>
      <c r="D468" s="341" t="s">
        <v>4</v>
      </c>
      <c r="E468" s="234"/>
      <c r="F468" s="249">
        <f>F469</f>
        <v>1285</v>
      </c>
    </row>
    <row r="469" spans="1:6" s="333" customFormat="1" ht="15">
      <c r="A469" s="212" t="s">
        <v>242</v>
      </c>
      <c r="B469" s="356" t="s">
        <v>178</v>
      </c>
      <c r="C469" s="340" t="s">
        <v>100</v>
      </c>
      <c r="D469" s="341" t="s">
        <v>237</v>
      </c>
      <c r="E469" s="234"/>
      <c r="F469" s="249">
        <f>F470</f>
        <v>1285</v>
      </c>
    </row>
    <row r="470" spans="1:6" s="333" customFormat="1" ht="78">
      <c r="A470" s="365" t="s">
        <v>728</v>
      </c>
      <c r="B470" s="326" t="s">
        <v>178</v>
      </c>
      <c r="C470" s="307" t="s">
        <v>100</v>
      </c>
      <c r="D470" s="305" t="s">
        <v>978</v>
      </c>
      <c r="E470" s="234"/>
      <c r="F470" s="258">
        <f>F471</f>
        <v>1285</v>
      </c>
    </row>
    <row r="471" spans="1:6" s="333" customFormat="1" ht="15" customHeight="1">
      <c r="A471" s="223" t="s">
        <v>75</v>
      </c>
      <c r="B471" s="326" t="s">
        <v>178</v>
      </c>
      <c r="C471" s="307" t="s">
        <v>100</v>
      </c>
      <c r="D471" s="305" t="s">
        <v>978</v>
      </c>
      <c r="E471" s="234">
        <v>540</v>
      </c>
      <c r="F471" s="258">
        <v>1285</v>
      </c>
    </row>
    <row r="472" spans="1:6" ht="15">
      <c r="A472" s="207" t="s">
        <v>265</v>
      </c>
      <c r="B472" s="356" t="s">
        <v>178</v>
      </c>
      <c r="C472" s="203" t="s">
        <v>264</v>
      </c>
      <c r="D472" s="277"/>
      <c r="E472" s="277"/>
      <c r="F472" s="321">
        <f>F473+F480+F492</f>
        <v>103422.8</v>
      </c>
    </row>
    <row r="473" spans="1:6" ht="15">
      <c r="A473" s="207" t="s">
        <v>79</v>
      </c>
      <c r="B473" s="356" t="s">
        <v>178</v>
      </c>
      <c r="C473" s="203" t="s">
        <v>78</v>
      </c>
      <c r="D473" s="277"/>
      <c r="E473" s="277"/>
      <c r="F473" s="321">
        <f>F474</f>
        <v>84891.5</v>
      </c>
    </row>
    <row r="474" spans="1:6" ht="78">
      <c r="A474" s="207" t="s">
        <v>199</v>
      </c>
      <c r="B474" s="356" t="s">
        <v>178</v>
      </c>
      <c r="C474" s="203" t="s">
        <v>78</v>
      </c>
      <c r="D474" s="277" t="s">
        <v>200</v>
      </c>
      <c r="E474" s="277"/>
      <c r="F474" s="321">
        <f>F475</f>
        <v>84891.5</v>
      </c>
    </row>
    <row r="475" spans="1:6" s="333" customFormat="1" ht="108.75">
      <c r="A475" s="212" t="s">
        <v>601</v>
      </c>
      <c r="B475" s="356" t="s">
        <v>178</v>
      </c>
      <c r="C475" s="203" t="s">
        <v>78</v>
      </c>
      <c r="D475" s="277" t="s">
        <v>759</v>
      </c>
      <c r="E475" s="277"/>
      <c r="F475" s="321">
        <f>F478+F476</f>
        <v>84891.5</v>
      </c>
    </row>
    <row r="476" spans="1:6" s="333" customFormat="1" ht="124.5">
      <c r="A476" s="223" t="s">
        <v>1069</v>
      </c>
      <c r="B476" s="326" t="s">
        <v>178</v>
      </c>
      <c r="C476" s="214" t="s">
        <v>78</v>
      </c>
      <c r="D476" s="285" t="s">
        <v>1070</v>
      </c>
      <c r="E476" s="285"/>
      <c r="F476" s="256">
        <f>F477</f>
        <v>22099.8</v>
      </c>
    </row>
    <row r="477" spans="1:6" s="333" customFormat="1" ht="15">
      <c r="A477" s="124" t="s">
        <v>75</v>
      </c>
      <c r="B477" s="326" t="s">
        <v>178</v>
      </c>
      <c r="C477" s="214" t="s">
        <v>78</v>
      </c>
      <c r="D477" s="285" t="s">
        <v>1070</v>
      </c>
      <c r="E477" s="285" t="s">
        <v>185</v>
      </c>
      <c r="F477" s="256">
        <f>21579.7+520.1</f>
        <v>22099.8</v>
      </c>
    </row>
    <row r="478" spans="1:6" s="333" customFormat="1" ht="156">
      <c r="A478" s="223" t="s">
        <v>892</v>
      </c>
      <c r="B478" s="326" t="s">
        <v>178</v>
      </c>
      <c r="C478" s="214" t="s">
        <v>78</v>
      </c>
      <c r="D478" s="253" t="s">
        <v>80</v>
      </c>
      <c r="E478" s="253"/>
      <c r="F478" s="256">
        <f>F479</f>
        <v>62791.7</v>
      </c>
    </row>
    <row r="479" spans="1:6" ht="15">
      <c r="A479" s="124" t="s">
        <v>75</v>
      </c>
      <c r="B479" s="326" t="s">
        <v>178</v>
      </c>
      <c r="C479" s="214" t="s">
        <v>78</v>
      </c>
      <c r="D479" s="253" t="s">
        <v>80</v>
      </c>
      <c r="E479" s="253" t="s">
        <v>185</v>
      </c>
      <c r="F479" s="256">
        <f>84371.4-21579.7</f>
        <v>62791.7</v>
      </c>
    </row>
    <row r="480" spans="1:6" s="274" customFormat="1" ht="15">
      <c r="A480" s="207" t="s">
        <v>187</v>
      </c>
      <c r="B480" s="356" t="s">
        <v>178</v>
      </c>
      <c r="C480" s="203" t="s">
        <v>186</v>
      </c>
      <c r="D480" s="277"/>
      <c r="E480" s="277"/>
      <c r="F480" s="321">
        <f>F481+F488</f>
        <v>15189.300000000001</v>
      </c>
    </row>
    <row r="481" spans="1:6" s="323" customFormat="1" ht="93">
      <c r="A481" s="207" t="s">
        <v>424</v>
      </c>
      <c r="B481" s="356" t="s">
        <v>178</v>
      </c>
      <c r="C481" s="203" t="s">
        <v>186</v>
      </c>
      <c r="D481" s="277" t="s">
        <v>184</v>
      </c>
      <c r="E481" s="277"/>
      <c r="F481" s="321">
        <f>F482+F485</f>
        <v>10276.900000000001</v>
      </c>
    </row>
    <row r="482" spans="1:6" s="323" customFormat="1" ht="124.5">
      <c r="A482" s="212" t="s">
        <v>732</v>
      </c>
      <c r="B482" s="356" t="s">
        <v>178</v>
      </c>
      <c r="C482" s="203" t="s">
        <v>186</v>
      </c>
      <c r="D482" s="277" t="s">
        <v>188</v>
      </c>
      <c r="E482" s="277"/>
      <c r="F482" s="321">
        <f>F483</f>
        <v>2217.8</v>
      </c>
    </row>
    <row r="483" spans="1:6" ht="202.5">
      <c r="A483" s="259" t="s">
        <v>733</v>
      </c>
      <c r="B483" s="326" t="s">
        <v>178</v>
      </c>
      <c r="C483" s="214" t="s">
        <v>186</v>
      </c>
      <c r="D483" s="253" t="s">
        <v>76</v>
      </c>
      <c r="E483" s="253"/>
      <c r="F483" s="256">
        <f>F484</f>
        <v>2217.8</v>
      </c>
    </row>
    <row r="484" spans="1:6" ht="15">
      <c r="A484" s="225" t="s">
        <v>61</v>
      </c>
      <c r="B484" s="326" t="s">
        <v>178</v>
      </c>
      <c r="C484" s="214" t="s">
        <v>186</v>
      </c>
      <c r="D484" s="253" t="s">
        <v>76</v>
      </c>
      <c r="E484" s="253" t="s">
        <v>185</v>
      </c>
      <c r="F484" s="256">
        <f>2317.8-100</f>
        <v>2217.8</v>
      </c>
    </row>
    <row r="485" spans="1:6" ht="124.5">
      <c r="A485" s="260" t="s">
        <v>602</v>
      </c>
      <c r="B485" s="356" t="s">
        <v>178</v>
      </c>
      <c r="C485" s="203" t="s">
        <v>186</v>
      </c>
      <c r="D485" s="277" t="s">
        <v>189</v>
      </c>
      <c r="E485" s="277"/>
      <c r="F485" s="321">
        <f>F486</f>
        <v>8059.1</v>
      </c>
    </row>
    <row r="486" spans="1:6" ht="186.75">
      <c r="A486" s="124" t="s">
        <v>740</v>
      </c>
      <c r="B486" s="326" t="s">
        <v>178</v>
      </c>
      <c r="C486" s="214" t="s">
        <v>186</v>
      </c>
      <c r="D486" s="253" t="s">
        <v>77</v>
      </c>
      <c r="E486" s="253"/>
      <c r="F486" s="256">
        <f>F487</f>
        <v>8059.1</v>
      </c>
    </row>
    <row r="487" spans="1:6" ht="15">
      <c r="A487" s="124" t="s">
        <v>75</v>
      </c>
      <c r="B487" s="326" t="s">
        <v>178</v>
      </c>
      <c r="C487" s="214" t="s">
        <v>186</v>
      </c>
      <c r="D487" s="253" t="s">
        <v>77</v>
      </c>
      <c r="E487" s="253" t="s">
        <v>185</v>
      </c>
      <c r="F487" s="256">
        <f>8840.1+150-131-800</f>
        <v>8059.1</v>
      </c>
    </row>
    <row r="488" spans="1:6" ht="30.75">
      <c r="A488" s="207" t="s">
        <v>401</v>
      </c>
      <c r="B488" s="356" t="s">
        <v>178</v>
      </c>
      <c r="C488" s="203" t="s">
        <v>186</v>
      </c>
      <c r="D488" s="329" t="s">
        <v>4</v>
      </c>
      <c r="E488" s="329"/>
      <c r="F488" s="321">
        <f>F489</f>
        <v>4912.4</v>
      </c>
    </row>
    <row r="489" spans="1:6" ht="15">
      <c r="A489" s="212" t="s">
        <v>242</v>
      </c>
      <c r="B489" s="356" t="s">
        <v>178</v>
      </c>
      <c r="C489" s="203" t="s">
        <v>186</v>
      </c>
      <c r="D489" s="329" t="s">
        <v>237</v>
      </c>
      <c r="E489" s="329"/>
      <c r="F489" s="321">
        <f>F490</f>
        <v>4912.4</v>
      </c>
    </row>
    <row r="490" spans="1:6" ht="62.25">
      <c r="A490" s="124" t="s">
        <v>1023</v>
      </c>
      <c r="B490" s="326" t="s">
        <v>178</v>
      </c>
      <c r="C490" s="214" t="s">
        <v>186</v>
      </c>
      <c r="D490" s="285" t="s">
        <v>1022</v>
      </c>
      <c r="E490" s="285"/>
      <c r="F490" s="256">
        <f>F491</f>
        <v>4912.4</v>
      </c>
    </row>
    <row r="491" spans="1:6" ht="15">
      <c r="A491" s="346" t="s">
        <v>61</v>
      </c>
      <c r="B491" s="326" t="s">
        <v>178</v>
      </c>
      <c r="C491" s="214" t="s">
        <v>186</v>
      </c>
      <c r="D491" s="285" t="s">
        <v>1022</v>
      </c>
      <c r="E491" s="285" t="s">
        <v>185</v>
      </c>
      <c r="F491" s="256">
        <f>5812.4-900</f>
        <v>4912.4</v>
      </c>
    </row>
    <row r="492" spans="1:6" ht="15">
      <c r="A492" s="348" t="s">
        <v>1027</v>
      </c>
      <c r="B492" s="356" t="s">
        <v>178</v>
      </c>
      <c r="C492" s="330" t="s">
        <v>1026</v>
      </c>
      <c r="D492" s="329"/>
      <c r="E492" s="329"/>
      <c r="F492" s="321">
        <f>F493</f>
        <v>3342</v>
      </c>
    </row>
    <row r="493" spans="1:6" ht="30.75">
      <c r="A493" s="348" t="s">
        <v>401</v>
      </c>
      <c r="B493" s="356" t="s">
        <v>178</v>
      </c>
      <c r="C493" s="330" t="s">
        <v>1026</v>
      </c>
      <c r="D493" s="329" t="s">
        <v>4</v>
      </c>
      <c r="E493" s="329"/>
      <c r="F493" s="321">
        <f>F494</f>
        <v>3342</v>
      </c>
    </row>
    <row r="494" spans="1:6" ht="15">
      <c r="A494" s="348" t="s">
        <v>242</v>
      </c>
      <c r="B494" s="356" t="s">
        <v>178</v>
      </c>
      <c r="C494" s="330" t="s">
        <v>1026</v>
      </c>
      <c r="D494" s="329" t="s">
        <v>237</v>
      </c>
      <c r="E494" s="329"/>
      <c r="F494" s="321">
        <f>F497+F499+F495</f>
        <v>3342</v>
      </c>
    </row>
    <row r="495" spans="1:6" ht="62.25">
      <c r="A495" s="124" t="s">
        <v>1023</v>
      </c>
      <c r="B495" s="326" t="s">
        <v>178</v>
      </c>
      <c r="C495" s="339" t="s">
        <v>1026</v>
      </c>
      <c r="D495" s="285" t="s">
        <v>1022</v>
      </c>
      <c r="E495" s="285"/>
      <c r="F495" s="256">
        <f>F496</f>
        <v>900</v>
      </c>
    </row>
    <row r="496" spans="1:6" ht="15">
      <c r="A496" s="346" t="s">
        <v>61</v>
      </c>
      <c r="B496" s="326" t="s">
        <v>178</v>
      </c>
      <c r="C496" s="339" t="s">
        <v>1026</v>
      </c>
      <c r="D496" s="285" t="s">
        <v>1022</v>
      </c>
      <c r="E496" s="285" t="s">
        <v>185</v>
      </c>
      <c r="F496" s="256">
        <v>900</v>
      </c>
    </row>
    <row r="497" spans="1:6" ht="78">
      <c r="A497" s="346" t="s">
        <v>1037</v>
      </c>
      <c r="B497" s="326" t="s">
        <v>178</v>
      </c>
      <c r="C497" s="339" t="s">
        <v>1026</v>
      </c>
      <c r="D497" s="285" t="s">
        <v>1036</v>
      </c>
      <c r="E497" s="285"/>
      <c r="F497" s="256">
        <f>F498</f>
        <v>665</v>
      </c>
    </row>
    <row r="498" spans="1:6" ht="15">
      <c r="A498" s="346" t="s">
        <v>61</v>
      </c>
      <c r="B498" s="326" t="s">
        <v>178</v>
      </c>
      <c r="C498" s="339" t="s">
        <v>1026</v>
      </c>
      <c r="D498" s="285" t="s">
        <v>1036</v>
      </c>
      <c r="E498" s="285" t="s">
        <v>185</v>
      </c>
      <c r="F498" s="256">
        <v>665</v>
      </c>
    </row>
    <row r="499" spans="1:6" ht="46.5">
      <c r="A499" s="346" t="s">
        <v>1136</v>
      </c>
      <c r="B499" s="326" t="s">
        <v>178</v>
      </c>
      <c r="C499" s="339" t="s">
        <v>1026</v>
      </c>
      <c r="D499" s="366" t="s">
        <v>1123</v>
      </c>
      <c r="E499" s="285"/>
      <c r="F499" s="256">
        <f>F500</f>
        <v>1777</v>
      </c>
    </row>
    <row r="500" spans="1:6" ht="15">
      <c r="A500" s="346" t="s">
        <v>61</v>
      </c>
      <c r="B500" s="326" t="s">
        <v>178</v>
      </c>
      <c r="C500" s="339" t="s">
        <v>1026</v>
      </c>
      <c r="D500" s="366" t="s">
        <v>1123</v>
      </c>
      <c r="E500" s="285" t="s">
        <v>185</v>
      </c>
      <c r="F500" s="256">
        <v>1777</v>
      </c>
    </row>
    <row r="501" spans="1:6" ht="15">
      <c r="A501" s="207" t="s">
        <v>282</v>
      </c>
      <c r="B501" s="356" t="s">
        <v>178</v>
      </c>
      <c r="C501" s="203" t="s">
        <v>277</v>
      </c>
      <c r="D501" s="367"/>
      <c r="E501" s="277"/>
      <c r="F501" s="321">
        <f>F502</f>
        <v>5309.8</v>
      </c>
    </row>
    <row r="502" spans="1:6" ht="15">
      <c r="A502" s="207" t="s">
        <v>58</v>
      </c>
      <c r="B502" s="356" t="s">
        <v>178</v>
      </c>
      <c r="C502" s="203" t="s">
        <v>57</v>
      </c>
      <c r="D502" s="367"/>
      <c r="E502" s="277"/>
      <c r="F502" s="321">
        <f>F503</f>
        <v>5309.8</v>
      </c>
    </row>
    <row r="503" spans="1:6" s="324" customFormat="1" ht="30.75">
      <c r="A503" s="207" t="s">
        <v>401</v>
      </c>
      <c r="B503" s="356" t="s">
        <v>178</v>
      </c>
      <c r="C503" s="203" t="s">
        <v>57</v>
      </c>
      <c r="D503" s="277" t="s">
        <v>4</v>
      </c>
      <c r="E503" s="277"/>
      <c r="F503" s="321">
        <f>F504</f>
        <v>5309.8</v>
      </c>
    </row>
    <row r="504" spans="1:6" s="324" customFormat="1" ht="15">
      <c r="A504" s="212" t="s">
        <v>242</v>
      </c>
      <c r="B504" s="356" t="s">
        <v>178</v>
      </c>
      <c r="C504" s="203" t="s">
        <v>57</v>
      </c>
      <c r="D504" s="277" t="s">
        <v>237</v>
      </c>
      <c r="E504" s="277"/>
      <c r="F504" s="321">
        <f>F505+F507</f>
        <v>5309.8</v>
      </c>
    </row>
    <row r="505" spans="1:6" s="324" customFormat="1" ht="78">
      <c r="A505" s="124" t="s">
        <v>1037</v>
      </c>
      <c r="B505" s="326" t="s">
        <v>178</v>
      </c>
      <c r="C505" s="214" t="s">
        <v>57</v>
      </c>
      <c r="D505" s="253" t="s">
        <v>1036</v>
      </c>
      <c r="E505" s="253"/>
      <c r="F505" s="256">
        <f>F506</f>
        <v>5078</v>
      </c>
    </row>
    <row r="506" spans="1:6" s="324" customFormat="1" ht="15">
      <c r="A506" s="124" t="s">
        <v>75</v>
      </c>
      <c r="B506" s="326" t="s">
        <v>178</v>
      </c>
      <c r="C506" s="214" t="s">
        <v>57</v>
      </c>
      <c r="D506" s="253" t="s">
        <v>1036</v>
      </c>
      <c r="E506" s="253" t="s">
        <v>185</v>
      </c>
      <c r="F506" s="256">
        <f>3478+1600</f>
        <v>5078</v>
      </c>
    </row>
    <row r="507" spans="1:6" s="324" customFormat="1" ht="46.5">
      <c r="A507" s="124" t="s">
        <v>1136</v>
      </c>
      <c r="B507" s="326" t="s">
        <v>178</v>
      </c>
      <c r="C507" s="214" t="s">
        <v>57</v>
      </c>
      <c r="D507" s="253" t="s">
        <v>1123</v>
      </c>
      <c r="E507" s="253"/>
      <c r="F507" s="256">
        <f>F508</f>
        <v>231.8</v>
      </c>
    </row>
    <row r="508" spans="1:6" s="324" customFormat="1" ht="15">
      <c r="A508" s="124" t="s">
        <v>75</v>
      </c>
      <c r="B508" s="326" t="s">
        <v>178</v>
      </c>
      <c r="C508" s="214" t="s">
        <v>57</v>
      </c>
      <c r="D508" s="253" t="s">
        <v>1123</v>
      </c>
      <c r="E508" s="253" t="s">
        <v>185</v>
      </c>
      <c r="F508" s="256">
        <v>231.8</v>
      </c>
    </row>
    <row r="509" spans="1:6" s="325" customFormat="1" ht="15">
      <c r="A509" s="207" t="s">
        <v>283</v>
      </c>
      <c r="B509" s="356" t="s">
        <v>178</v>
      </c>
      <c r="C509" s="203" t="s">
        <v>278</v>
      </c>
      <c r="D509" s="277"/>
      <c r="E509" s="277"/>
      <c r="F509" s="321">
        <f>F510</f>
        <v>2311</v>
      </c>
    </row>
    <row r="510" spans="1:6" s="325" customFormat="1" ht="15">
      <c r="A510" s="207" t="s">
        <v>65</v>
      </c>
      <c r="B510" s="356" t="s">
        <v>178</v>
      </c>
      <c r="C510" s="203" t="s">
        <v>64</v>
      </c>
      <c r="D510" s="277"/>
      <c r="E510" s="277"/>
      <c r="F510" s="321">
        <f>F511+F515</f>
        <v>2311</v>
      </c>
    </row>
    <row r="511" spans="1:6" s="325" customFormat="1" ht="62.25">
      <c r="A511" s="207" t="s">
        <v>207</v>
      </c>
      <c r="B511" s="356" t="s">
        <v>178</v>
      </c>
      <c r="C511" s="203" t="s">
        <v>64</v>
      </c>
      <c r="D511" s="277" t="s">
        <v>7</v>
      </c>
      <c r="E511" s="277"/>
      <c r="F511" s="321">
        <f>F512</f>
        <v>2261</v>
      </c>
    </row>
    <row r="512" spans="1:6" s="325" customFormat="1" ht="93">
      <c r="A512" s="212" t="s">
        <v>604</v>
      </c>
      <c r="B512" s="356" t="s">
        <v>178</v>
      </c>
      <c r="C512" s="203" t="s">
        <v>64</v>
      </c>
      <c r="D512" s="277" t="s">
        <v>18</v>
      </c>
      <c r="E512" s="277"/>
      <c r="F512" s="321">
        <f>F513</f>
        <v>2261</v>
      </c>
    </row>
    <row r="513" spans="1:6" s="325" customFormat="1" ht="124.5">
      <c r="A513" s="223" t="s">
        <v>880</v>
      </c>
      <c r="B513" s="326" t="s">
        <v>178</v>
      </c>
      <c r="C513" s="214" t="s">
        <v>64</v>
      </c>
      <c r="D513" s="253" t="s">
        <v>120</v>
      </c>
      <c r="E513" s="253"/>
      <c r="F513" s="256">
        <f>F514</f>
        <v>2261</v>
      </c>
    </row>
    <row r="514" spans="1:6" s="325" customFormat="1" ht="15">
      <c r="A514" s="346" t="s">
        <v>61</v>
      </c>
      <c r="B514" s="368" t="s">
        <v>178</v>
      </c>
      <c r="C514" s="339" t="s">
        <v>64</v>
      </c>
      <c r="D514" s="253" t="s">
        <v>120</v>
      </c>
      <c r="E514" s="253" t="s">
        <v>185</v>
      </c>
      <c r="F514" s="369">
        <f>265+1996</f>
        <v>2261</v>
      </c>
    </row>
    <row r="515" spans="1:6" s="325" customFormat="1" ht="30.75">
      <c r="A515" s="207" t="s">
        <v>401</v>
      </c>
      <c r="B515" s="356" t="s">
        <v>178</v>
      </c>
      <c r="C515" s="203" t="s">
        <v>64</v>
      </c>
      <c r="D515" s="329" t="s">
        <v>4</v>
      </c>
      <c r="E515" s="329"/>
      <c r="F515" s="321">
        <f>F516</f>
        <v>50</v>
      </c>
    </row>
    <row r="516" spans="1:6" s="325" customFormat="1" ht="15">
      <c r="A516" s="212" t="s">
        <v>242</v>
      </c>
      <c r="B516" s="370" t="s">
        <v>178</v>
      </c>
      <c r="C516" s="203" t="s">
        <v>64</v>
      </c>
      <c r="D516" s="329" t="s">
        <v>237</v>
      </c>
      <c r="E516" s="329"/>
      <c r="F516" s="321">
        <f>F517</f>
        <v>50</v>
      </c>
    </row>
    <row r="517" spans="1:6" s="325" customFormat="1" ht="78">
      <c r="A517" s="223" t="s">
        <v>1037</v>
      </c>
      <c r="B517" s="326" t="s">
        <v>178</v>
      </c>
      <c r="C517" s="214" t="s">
        <v>64</v>
      </c>
      <c r="D517" s="285" t="s">
        <v>1036</v>
      </c>
      <c r="E517" s="285"/>
      <c r="F517" s="256">
        <f>F518</f>
        <v>50</v>
      </c>
    </row>
    <row r="518" spans="1:6" s="325" customFormat="1" ht="15">
      <c r="A518" s="223" t="s">
        <v>61</v>
      </c>
      <c r="B518" s="368" t="s">
        <v>178</v>
      </c>
      <c r="C518" s="214" t="s">
        <v>64</v>
      </c>
      <c r="D518" s="285" t="s">
        <v>1036</v>
      </c>
      <c r="E518" s="285" t="s">
        <v>185</v>
      </c>
      <c r="F518" s="256">
        <v>50</v>
      </c>
    </row>
    <row r="519" spans="1:6" s="325" customFormat="1" ht="30.75">
      <c r="A519" s="130" t="s">
        <v>710</v>
      </c>
      <c r="B519" s="356" t="s">
        <v>178</v>
      </c>
      <c r="C519" s="203" t="s">
        <v>711</v>
      </c>
      <c r="D519" s="267"/>
      <c r="E519" s="267"/>
      <c r="F519" s="321">
        <f>F520</f>
        <v>544.5</v>
      </c>
    </row>
    <row r="520" spans="1:6" s="325" customFormat="1" ht="30.75">
      <c r="A520" s="130" t="s">
        <v>715</v>
      </c>
      <c r="B520" s="356" t="s">
        <v>178</v>
      </c>
      <c r="C520" s="203" t="s">
        <v>713</v>
      </c>
      <c r="D520" s="267"/>
      <c r="E520" s="267"/>
      <c r="F520" s="321">
        <f>F521</f>
        <v>544.5</v>
      </c>
    </row>
    <row r="521" spans="1:6" s="324" customFormat="1" ht="30.75">
      <c r="A521" s="207" t="s">
        <v>401</v>
      </c>
      <c r="B521" s="356" t="s">
        <v>178</v>
      </c>
      <c r="C521" s="203" t="s">
        <v>713</v>
      </c>
      <c r="D521" s="267" t="s">
        <v>4</v>
      </c>
      <c r="E521" s="267"/>
      <c r="F521" s="321">
        <f>F522</f>
        <v>544.5</v>
      </c>
    </row>
    <row r="522" spans="1:6" s="324" customFormat="1" ht="15">
      <c r="A522" s="212" t="s">
        <v>242</v>
      </c>
      <c r="B522" s="356" t="s">
        <v>178</v>
      </c>
      <c r="C522" s="203" t="s">
        <v>713</v>
      </c>
      <c r="D522" s="267" t="s">
        <v>237</v>
      </c>
      <c r="E522" s="267"/>
      <c r="F522" s="321">
        <f>F523</f>
        <v>544.5</v>
      </c>
    </row>
    <row r="523" spans="1:6" s="324" customFormat="1" ht="46.5">
      <c r="A523" s="231" t="s">
        <v>716</v>
      </c>
      <c r="B523" s="359" t="s">
        <v>178</v>
      </c>
      <c r="C523" s="214" t="s">
        <v>713</v>
      </c>
      <c r="D523" s="230" t="s">
        <v>717</v>
      </c>
      <c r="E523" s="230"/>
      <c r="F523" s="335">
        <f>F524</f>
        <v>544.5</v>
      </c>
    </row>
    <row r="524" spans="1:6" s="324" customFormat="1" ht="15">
      <c r="A524" s="231" t="s">
        <v>714</v>
      </c>
      <c r="B524" s="359" t="s">
        <v>178</v>
      </c>
      <c r="C524" s="214" t="s">
        <v>713</v>
      </c>
      <c r="D524" s="230" t="s">
        <v>717</v>
      </c>
      <c r="E524" s="230">
        <v>730</v>
      </c>
      <c r="F524" s="335">
        <v>544.5</v>
      </c>
    </row>
    <row r="525" spans="1:6" s="324" customFormat="1" ht="46.5">
      <c r="A525" s="371" t="s">
        <v>396</v>
      </c>
      <c r="B525" s="356" t="s">
        <v>178</v>
      </c>
      <c r="C525" s="203" t="s">
        <v>279</v>
      </c>
      <c r="D525" s="277"/>
      <c r="E525" s="277"/>
      <c r="F525" s="321">
        <f>F526+F533</f>
        <v>146836.6</v>
      </c>
    </row>
    <row r="526" spans="1:6" ht="46.5">
      <c r="A526" s="372" t="s">
        <v>397</v>
      </c>
      <c r="B526" s="356" t="s">
        <v>178</v>
      </c>
      <c r="C526" s="203" t="s">
        <v>280</v>
      </c>
      <c r="D526" s="277"/>
      <c r="E526" s="277"/>
      <c r="F526" s="321">
        <f>F527</f>
        <v>125278.6</v>
      </c>
    </row>
    <row r="527" spans="1:6" ht="30.75">
      <c r="A527" s="207" t="s">
        <v>401</v>
      </c>
      <c r="B527" s="356" t="s">
        <v>178</v>
      </c>
      <c r="C527" s="203" t="s">
        <v>280</v>
      </c>
      <c r="D527" s="277" t="s">
        <v>4</v>
      </c>
      <c r="E527" s="277"/>
      <c r="F527" s="321">
        <f>F528</f>
        <v>125278.6</v>
      </c>
    </row>
    <row r="528" spans="1:6" s="333" customFormat="1" ht="15">
      <c r="A528" s="212" t="s">
        <v>242</v>
      </c>
      <c r="B528" s="356" t="s">
        <v>178</v>
      </c>
      <c r="C528" s="203" t="s">
        <v>280</v>
      </c>
      <c r="D528" s="277" t="s">
        <v>237</v>
      </c>
      <c r="E528" s="277"/>
      <c r="F528" s="321">
        <f>F529+F531</f>
        <v>125278.6</v>
      </c>
    </row>
    <row r="529" spans="1:6" ht="46.5">
      <c r="A529" s="231" t="s">
        <v>410</v>
      </c>
      <c r="B529" s="359" t="s">
        <v>178</v>
      </c>
      <c r="C529" s="214" t="s">
        <v>280</v>
      </c>
      <c r="D529" s="230" t="s">
        <v>407</v>
      </c>
      <c r="E529" s="230"/>
      <c r="F529" s="335">
        <f>F530</f>
        <v>30953.4</v>
      </c>
    </row>
    <row r="530" spans="1:6" ht="15">
      <c r="A530" s="231" t="s">
        <v>929</v>
      </c>
      <c r="B530" s="359" t="s">
        <v>178</v>
      </c>
      <c r="C530" s="214" t="s">
        <v>280</v>
      </c>
      <c r="D530" s="230" t="s">
        <v>407</v>
      </c>
      <c r="E530" s="230">
        <v>510</v>
      </c>
      <c r="F530" s="335">
        <v>30953.4</v>
      </c>
    </row>
    <row r="531" spans="1:6" ht="93">
      <c r="A531" s="231" t="s">
        <v>402</v>
      </c>
      <c r="B531" s="359" t="s">
        <v>178</v>
      </c>
      <c r="C531" s="214" t="s">
        <v>280</v>
      </c>
      <c r="D531" s="230" t="s">
        <v>236</v>
      </c>
      <c r="E531" s="230"/>
      <c r="F531" s="335">
        <f>F532</f>
        <v>94325.2</v>
      </c>
    </row>
    <row r="532" spans="1:6" ht="15">
      <c r="A532" s="231" t="s">
        <v>920</v>
      </c>
      <c r="B532" s="359" t="s">
        <v>178</v>
      </c>
      <c r="C532" s="214" t="s">
        <v>280</v>
      </c>
      <c r="D532" s="230" t="s">
        <v>236</v>
      </c>
      <c r="E532" s="230">
        <v>510</v>
      </c>
      <c r="F532" s="335">
        <v>94325.2</v>
      </c>
    </row>
    <row r="533" spans="1:6" ht="30.75">
      <c r="A533" s="372" t="s">
        <v>976</v>
      </c>
      <c r="B533" s="356" t="s">
        <v>178</v>
      </c>
      <c r="C533" s="203" t="s">
        <v>977</v>
      </c>
      <c r="D533" s="277"/>
      <c r="E533" s="277"/>
      <c r="F533" s="321">
        <f>F534</f>
        <v>21558</v>
      </c>
    </row>
    <row r="534" spans="1:6" ht="30.75">
      <c r="A534" s="207" t="s">
        <v>401</v>
      </c>
      <c r="B534" s="356" t="s">
        <v>178</v>
      </c>
      <c r="C534" s="203" t="s">
        <v>977</v>
      </c>
      <c r="D534" s="277" t="s">
        <v>4</v>
      </c>
      <c r="E534" s="277"/>
      <c r="F534" s="321">
        <f>F535</f>
        <v>21558</v>
      </c>
    </row>
    <row r="535" spans="1:6" s="333" customFormat="1" ht="15">
      <c r="A535" s="212" t="s">
        <v>242</v>
      </c>
      <c r="B535" s="356" t="s">
        <v>178</v>
      </c>
      <c r="C535" s="203" t="s">
        <v>977</v>
      </c>
      <c r="D535" s="277" t="s">
        <v>237</v>
      </c>
      <c r="E535" s="277"/>
      <c r="F535" s="321">
        <f>F536</f>
        <v>21558</v>
      </c>
    </row>
    <row r="536" spans="1:6" ht="108.75">
      <c r="A536" s="231" t="s">
        <v>1002</v>
      </c>
      <c r="B536" s="359" t="s">
        <v>178</v>
      </c>
      <c r="C536" s="214" t="s">
        <v>977</v>
      </c>
      <c r="D536" s="230" t="s">
        <v>983</v>
      </c>
      <c r="E536" s="230"/>
      <c r="F536" s="335">
        <f>F537</f>
        <v>21558</v>
      </c>
    </row>
    <row r="537" spans="1:6" ht="15">
      <c r="A537" s="346" t="s">
        <v>61</v>
      </c>
      <c r="B537" s="359" t="s">
        <v>178</v>
      </c>
      <c r="C537" s="214" t="s">
        <v>977</v>
      </c>
      <c r="D537" s="230" t="s">
        <v>983</v>
      </c>
      <c r="E537" s="230">
        <v>540</v>
      </c>
      <c r="F537" s="335">
        <f>21038+520</f>
        <v>21558</v>
      </c>
    </row>
    <row r="538" spans="1:6" ht="46.5">
      <c r="A538" s="207" t="s">
        <v>687</v>
      </c>
      <c r="B538" s="291" t="s">
        <v>181</v>
      </c>
      <c r="C538" s="203"/>
      <c r="D538" s="277"/>
      <c r="E538" s="277"/>
      <c r="F538" s="321">
        <f>F539</f>
        <v>11320.099999999999</v>
      </c>
    </row>
    <row r="539" spans="1:6" ht="15">
      <c r="A539" s="207" t="s">
        <v>267</v>
      </c>
      <c r="B539" s="291" t="s">
        <v>181</v>
      </c>
      <c r="C539" s="203" t="s">
        <v>266</v>
      </c>
      <c r="D539" s="277"/>
      <c r="E539" s="277"/>
      <c r="F539" s="321">
        <f>F540</f>
        <v>11320.099999999999</v>
      </c>
    </row>
    <row r="540" spans="1:6" ht="15">
      <c r="A540" s="207" t="s">
        <v>153</v>
      </c>
      <c r="B540" s="291" t="s">
        <v>181</v>
      </c>
      <c r="C540" s="203" t="s">
        <v>151</v>
      </c>
      <c r="D540" s="277"/>
      <c r="E540" s="277"/>
      <c r="F540" s="321">
        <f>F541+F545+F554</f>
        <v>11320.099999999999</v>
      </c>
    </row>
    <row r="541" spans="1:6" ht="93">
      <c r="A541" s="207" t="s">
        <v>2</v>
      </c>
      <c r="B541" s="291" t="s">
        <v>181</v>
      </c>
      <c r="C541" s="203" t="s">
        <v>151</v>
      </c>
      <c r="D541" s="277" t="s">
        <v>12</v>
      </c>
      <c r="E541" s="277"/>
      <c r="F541" s="321">
        <f>F542</f>
        <v>32</v>
      </c>
    </row>
    <row r="542" spans="1:6" ht="124.5">
      <c r="A542" s="212" t="s">
        <v>701</v>
      </c>
      <c r="B542" s="291" t="s">
        <v>181</v>
      </c>
      <c r="C542" s="203" t="s">
        <v>151</v>
      </c>
      <c r="D542" s="277" t="s">
        <v>45</v>
      </c>
      <c r="E542" s="277"/>
      <c r="F542" s="321">
        <f>F543</f>
        <v>32</v>
      </c>
    </row>
    <row r="543" spans="1:6" ht="156">
      <c r="A543" s="223" t="s">
        <v>700</v>
      </c>
      <c r="B543" s="287" t="s">
        <v>181</v>
      </c>
      <c r="C543" s="214" t="s">
        <v>151</v>
      </c>
      <c r="D543" s="253" t="s">
        <v>191</v>
      </c>
      <c r="E543" s="253"/>
      <c r="F543" s="256">
        <f>F544</f>
        <v>32</v>
      </c>
    </row>
    <row r="544" spans="1:6" ht="30.75">
      <c r="A544" s="225" t="s">
        <v>923</v>
      </c>
      <c r="B544" s="287" t="s">
        <v>181</v>
      </c>
      <c r="C544" s="214" t="s">
        <v>151</v>
      </c>
      <c r="D544" s="253" t="s">
        <v>191</v>
      </c>
      <c r="E544" s="253">
        <v>240</v>
      </c>
      <c r="F544" s="256">
        <v>32</v>
      </c>
    </row>
    <row r="545" spans="1:6" ht="46.5">
      <c r="A545" s="207" t="s">
        <v>164</v>
      </c>
      <c r="B545" s="331" t="s">
        <v>181</v>
      </c>
      <c r="C545" s="203" t="s">
        <v>151</v>
      </c>
      <c r="D545" s="300" t="s">
        <v>163</v>
      </c>
      <c r="E545" s="300"/>
      <c r="F545" s="332">
        <f>F546</f>
        <v>10638.099999999999</v>
      </c>
    </row>
    <row r="546" spans="1:6" s="274" customFormat="1" ht="15">
      <c r="A546" s="212" t="s">
        <v>159</v>
      </c>
      <c r="B546" s="291" t="s">
        <v>181</v>
      </c>
      <c r="C546" s="203" t="s">
        <v>151</v>
      </c>
      <c r="D546" s="277" t="s">
        <v>158</v>
      </c>
      <c r="E546" s="277"/>
      <c r="F546" s="321">
        <f>F547+F549+F551</f>
        <v>10638.099999999999</v>
      </c>
    </row>
    <row r="547" spans="1:6" s="274" customFormat="1" ht="46.5">
      <c r="A547" s="231" t="s">
        <v>88</v>
      </c>
      <c r="B547" s="334" t="s">
        <v>181</v>
      </c>
      <c r="C547" s="214" t="s">
        <v>151</v>
      </c>
      <c r="D547" s="230" t="s">
        <v>152</v>
      </c>
      <c r="E547" s="230"/>
      <c r="F547" s="335">
        <f>F548</f>
        <v>7424.4</v>
      </c>
    </row>
    <row r="548" spans="1:6" s="274" customFormat="1" ht="30.75">
      <c r="A548" s="218" t="s">
        <v>913</v>
      </c>
      <c r="B548" s="334" t="s">
        <v>181</v>
      </c>
      <c r="C548" s="214" t="s">
        <v>151</v>
      </c>
      <c r="D548" s="230" t="s">
        <v>152</v>
      </c>
      <c r="E548" s="230">
        <v>120</v>
      </c>
      <c r="F548" s="335">
        <v>7424.4</v>
      </c>
    </row>
    <row r="549" spans="1:6" ht="46.5">
      <c r="A549" s="218" t="s">
        <v>89</v>
      </c>
      <c r="B549" s="334" t="s">
        <v>181</v>
      </c>
      <c r="C549" s="214" t="s">
        <v>151</v>
      </c>
      <c r="D549" s="230" t="s">
        <v>150</v>
      </c>
      <c r="E549" s="230"/>
      <c r="F549" s="335">
        <f>F550</f>
        <v>259.7</v>
      </c>
    </row>
    <row r="550" spans="1:6" ht="30.75">
      <c r="A550" s="218" t="s">
        <v>923</v>
      </c>
      <c r="B550" s="334" t="s">
        <v>181</v>
      </c>
      <c r="C550" s="214" t="s">
        <v>151</v>
      </c>
      <c r="D550" s="230" t="s">
        <v>150</v>
      </c>
      <c r="E550" s="230">
        <v>240</v>
      </c>
      <c r="F550" s="335">
        <v>259.7</v>
      </c>
    </row>
    <row r="551" spans="1:6" ht="78">
      <c r="A551" s="306" t="s">
        <v>942</v>
      </c>
      <c r="B551" s="334" t="s">
        <v>181</v>
      </c>
      <c r="C551" s="214" t="s">
        <v>151</v>
      </c>
      <c r="D551" s="305" t="s">
        <v>863</v>
      </c>
      <c r="E551" s="234"/>
      <c r="F551" s="335">
        <f>F552+F553</f>
        <v>2954</v>
      </c>
    </row>
    <row r="552" spans="1:6" ht="30.75">
      <c r="A552" s="218" t="s">
        <v>913</v>
      </c>
      <c r="B552" s="334" t="s">
        <v>181</v>
      </c>
      <c r="C552" s="214" t="s">
        <v>151</v>
      </c>
      <c r="D552" s="305" t="s">
        <v>863</v>
      </c>
      <c r="E552" s="234">
        <v>120</v>
      </c>
      <c r="F552" s="335">
        <v>2683</v>
      </c>
    </row>
    <row r="553" spans="1:6" ht="30.75">
      <c r="A553" s="218" t="s">
        <v>923</v>
      </c>
      <c r="B553" s="334" t="s">
        <v>181</v>
      </c>
      <c r="C553" s="214" t="s">
        <v>151</v>
      </c>
      <c r="D553" s="305" t="s">
        <v>863</v>
      </c>
      <c r="E553" s="234">
        <v>240</v>
      </c>
      <c r="F553" s="335">
        <v>271</v>
      </c>
    </row>
    <row r="554" spans="1:6" s="274" customFormat="1" ht="30.75">
      <c r="A554" s="207" t="s">
        <v>401</v>
      </c>
      <c r="B554" s="331" t="s">
        <v>181</v>
      </c>
      <c r="C554" s="203" t="s">
        <v>151</v>
      </c>
      <c r="D554" s="300" t="s">
        <v>4</v>
      </c>
      <c r="E554" s="300"/>
      <c r="F554" s="332">
        <f>F555</f>
        <v>650</v>
      </c>
    </row>
    <row r="555" spans="1:6" s="274" customFormat="1" ht="15">
      <c r="A555" s="212" t="s">
        <v>242</v>
      </c>
      <c r="B555" s="291" t="s">
        <v>181</v>
      </c>
      <c r="C555" s="203" t="s">
        <v>151</v>
      </c>
      <c r="D555" s="277" t="s">
        <v>237</v>
      </c>
      <c r="E555" s="277"/>
      <c r="F555" s="321">
        <f>F556+F558</f>
        <v>650</v>
      </c>
    </row>
    <row r="556" spans="1:6" s="324" customFormat="1" ht="62.25">
      <c r="A556" s="231" t="s">
        <v>408</v>
      </c>
      <c r="B556" s="334" t="s">
        <v>181</v>
      </c>
      <c r="C556" s="214" t="s">
        <v>151</v>
      </c>
      <c r="D556" s="230" t="s">
        <v>241</v>
      </c>
      <c r="E556" s="230"/>
      <c r="F556" s="335">
        <f>F557</f>
        <v>350</v>
      </c>
    </row>
    <row r="557" spans="1:6" s="325" customFormat="1" ht="30.75">
      <c r="A557" s="231" t="s">
        <v>923</v>
      </c>
      <c r="B557" s="334" t="s">
        <v>181</v>
      </c>
      <c r="C557" s="214" t="s">
        <v>151</v>
      </c>
      <c r="D557" s="230" t="s">
        <v>241</v>
      </c>
      <c r="E557" s="230">
        <v>240</v>
      </c>
      <c r="F557" s="335">
        <v>350</v>
      </c>
    </row>
    <row r="558" spans="1:6" s="274" customFormat="1" ht="30.75">
      <c r="A558" s="231" t="s">
        <v>411</v>
      </c>
      <c r="B558" s="334" t="s">
        <v>181</v>
      </c>
      <c r="C558" s="214" t="s">
        <v>151</v>
      </c>
      <c r="D558" s="230" t="s">
        <v>243</v>
      </c>
      <c r="E558" s="230"/>
      <c r="F558" s="335">
        <f>F559</f>
        <v>300</v>
      </c>
    </row>
    <row r="559" spans="1:6" s="324" customFormat="1" ht="30.75">
      <c r="A559" s="231" t="s">
        <v>923</v>
      </c>
      <c r="B559" s="334" t="s">
        <v>181</v>
      </c>
      <c r="C559" s="214" t="s">
        <v>151</v>
      </c>
      <c r="D559" s="230" t="s">
        <v>243</v>
      </c>
      <c r="E559" s="230">
        <v>240</v>
      </c>
      <c r="F559" s="335">
        <v>300</v>
      </c>
    </row>
    <row r="560" spans="1:6" s="274" customFormat="1" ht="30.75">
      <c r="A560" s="207" t="s">
        <v>342</v>
      </c>
      <c r="B560" s="291" t="s">
        <v>419</v>
      </c>
      <c r="C560" s="203"/>
      <c r="D560" s="277"/>
      <c r="E560" s="277"/>
      <c r="F560" s="321">
        <f>F561</f>
        <v>48575.3</v>
      </c>
    </row>
    <row r="561" spans="1:6" s="274" customFormat="1" ht="15">
      <c r="A561" s="207" t="s">
        <v>267</v>
      </c>
      <c r="B561" s="291" t="s">
        <v>419</v>
      </c>
      <c r="C561" s="203" t="s">
        <v>266</v>
      </c>
      <c r="D561" s="277"/>
      <c r="E561" s="277"/>
      <c r="F561" s="321">
        <f>F562</f>
        <v>48575.3</v>
      </c>
    </row>
    <row r="562" spans="1:6" s="278" customFormat="1" ht="15">
      <c r="A562" s="207" t="s">
        <v>153</v>
      </c>
      <c r="B562" s="291" t="s">
        <v>419</v>
      </c>
      <c r="C562" s="203" t="s">
        <v>151</v>
      </c>
      <c r="D562" s="277"/>
      <c r="E562" s="277"/>
      <c r="F562" s="321">
        <f>F563</f>
        <v>48575.3</v>
      </c>
    </row>
    <row r="563" spans="1:6" s="324" customFormat="1" ht="30.75">
      <c r="A563" s="207" t="s">
        <v>401</v>
      </c>
      <c r="B563" s="331" t="s">
        <v>419</v>
      </c>
      <c r="C563" s="301" t="s">
        <v>151</v>
      </c>
      <c r="D563" s="300" t="s">
        <v>4</v>
      </c>
      <c r="E563" s="300"/>
      <c r="F563" s="332">
        <f>F564</f>
        <v>48575.3</v>
      </c>
    </row>
    <row r="564" spans="1:6" s="325" customFormat="1" ht="15">
      <c r="A564" s="212" t="s">
        <v>242</v>
      </c>
      <c r="B564" s="291" t="s">
        <v>419</v>
      </c>
      <c r="C564" s="203" t="s">
        <v>151</v>
      </c>
      <c r="D564" s="277" t="s">
        <v>237</v>
      </c>
      <c r="E564" s="277"/>
      <c r="F564" s="321">
        <f>F565+F569</f>
        <v>48575.3</v>
      </c>
    </row>
    <row r="565" spans="1:6" s="325" customFormat="1" ht="46.5">
      <c r="A565" s="244" t="s">
        <v>405</v>
      </c>
      <c r="B565" s="334" t="s">
        <v>419</v>
      </c>
      <c r="C565" s="303" t="s">
        <v>151</v>
      </c>
      <c r="D565" s="230" t="s">
        <v>238</v>
      </c>
      <c r="E565" s="230"/>
      <c r="F565" s="335">
        <f>F566+F567+F568</f>
        <v>33409.3</v>
      </c>
    </row>
    <row r="566" spans="1:6" s="325" customFormat="1" ht="15">
      <c r="A566" s="231" t="s">
        <v>922</v>
      </c>
      <c r="B566" s="334" t="s">
        <v>419</v>
      </c>
      <c r="C566" s="303" t="s">
        <v>151</v>
      </c>
      <c r="D566" s="230" t="s">
        <v>238</v>
      </c>
      <c r="E566" s="230">
        <v>110</v>
      </c>
      <c r="F566" s="335">
        <f>16004+20+810+204</f>
        <v>17038</v>
      </c>
    </row>
    <row r="567" spans="1:6" s="325" customFormat="1" ht="30.75">
      <c r="A567" s="231" t="s">
        <v>923</v>
      </c>
      <c r="B567" s="334" t="s">
        <v>419</v>
      </c>
      <c r="C567" s="303" t="s">
        <v>151</v>
      </c>
      <c r="D567" s="230" t="s">
        <v>238</v>
      </c>
      <c r="E567" s="230">
        <v>240</v>
      </c>
      <c r="F567" s="335">
        <f>12008+4361.3-204-31.8+200</f>
        <v>16333.5</v>
      </c>
    </row>
    <row r="568" spans="1:6" s="325" customFormat="1" ht="15">
      <c r="A568" s="231" t="s">
        <v>927</v>
      </c>
      <c r="B568" s="334" t="s">
        <v>419</v>
      </c>
      <c r="C568" s="303" t="s">
        <v>151</v>
      </c>
      <c r="D568" s="230" t="s">
        <v>238</v>
      </c>
      <c r="E568" s="230">
        <v>850</v>
      </c>
      <c r="F568" s="335">
        <f>6+31.8</f>
        <v>37.8</v>
      </c>
    </row>
    <row r="569" spans="1:6" s="325" customFormat="1" ht="78">
      <c r="A569" s="306" t="s">
        <v>943</v>
      </c>
      <c r="B569" s="337" t="s">
        <v>419</v>
      </c>
      <c r="C569" s="303" t="s">
        <v>151</v>
      </c>
      <c r="D569" s="305" t="s">
        <v>864</v>
      </c>
      <c r="E569" s="234"/>
      <c r="F569" s="258">
        <f>F570+F571</f>
        <v>15166</v>
      </c>
    </row>
    <row r="570" spans="1:6" s="325" customFormat="1" ht="15">
      <c r="A570" s="231" t="s">
        <v>922</v>
      </c>
      <c r="B570" s="337" t="s">
        <v>419</v>
      </c>
      <c r="C570" s="303" t="s">
        <v>151</v>
      </c>
      <c r="D570" s="305" t="s">
        <v>864</v>
      </c>
      <c r="E570" s="234">
        <v>110</v>
      </c>
      <c r="F570" s="258">
        <f>7684+188+0.4</f>
        <v>7872.4</v>
      </c>
    </row>
    <row r="571" spans="1:6" s="325" customFormat="1" ht="30.75">
      <c r="A571" s="231" t="s">
        <v>923</v>
      </c>
      <c r="B571" s="337" t="s">
        <v>419</v>
      </c>
      <c r="C571" s="303" t="s">
        <v>151</v>
      </c>
      <c r="D571" s="305" t="s">
        <v>864</v>
      </c>
      <c r="E571" s="234">
        <v>240</v>
      </c>
      <c r="F571" s="258">
        <f>3796+3686-188-0.4</f>
        <v>7293.6</v>
      </c>
    </row>
    <row r="572" spans="1:6" s="324" customFormat="1" ht="30.75">
      <c r="A572" s="207" t="s">
        <v>263</v>
      </c>
      <c r="B572" s="291" t="s">
        <v>259</v>
      </c>
      <c r="C572" s="203"/>
      <c r="D572" s="277"/>
      <c r="E572" s="277"/>
      <c r="F572" s="321">
        <f>F573</f>
        <v>7043.799999999999</v>
      </c>
    </row>
    <row r="573" spans="1:6" s="325" customFormat="1" ht="15">
      <c r="A573" s="207" t="s">
        <v>267</v>
      </c>
      <c r="B573" s="291" t="s">
        <v>259</v>
      </c>
      <c r="C573" s="203" t="s">
        <v>266</v>
      </c>
      <c r="D573" s="277"/>
      <c r="E573" s="277"/>
      <c r="F573" s="321">
        <f>F574+F584</f>
        <v>7043.799999999999</v>
      </c>
    </row>
    <row r="574" spans="1:6" ht="62.25">
      <c r="A574" s="210" t="s">
        <v>157</v>
      </c>
      <c r="B574" s="331" t="s">
        <v>259</v>
      </c>
      <c r="C574" s="301" t="s">
        <v>156</v>
      </c>
      <c r="D574" s="373"/>
      <c r="E574" s="373"/>
      <c r="F574" s="332">
        <f>F575</f>
        <v>5932.2</v>
      </c>
    </row>
    <row r="575" spans="1:6" ht="46.5">
      <c r="A575" s="207" t="s">
        <v>164</v>
      </c>
      <c r="B575" s="331" t="s">
        <v>259</v>
      </c>
      <c r="C575" s="301" t="s">
        <v>156</v>
      </c>
      <c r="D575" s="277" t="s">
        <v>163</v>
      </c>
      <c r="E575" s="373"/>
      <c r="F575" s="332">
        <f>F576</f>
        <v>5932.2</v>
      </c>
    </row>
    <row r="576" spans="1:6" ht="15">
      <c r="A576" s="212" t="s">
        <v>159</v>
      </c>
      <c r="B576" s="291" t="s">
        <v>259</v>
      </c>
      <c r="C576" s="301" t="s">
        <v>156</v>
      </c>
      <c r="D576" s="277" t="s">
        <v>158</v>
      </c>
      <c r="E576" s="277"/>
      <c r="F576" s="321">
        <f>F577+F579+F582</f>
        <v>5932.2</v>
      </c>
    </row>
    <row r="577" spans="1:6" ht="46.5">
      <c r="A577" s="213" t="s">
        <v>88</v>
      </c>
      <c r="B577" s="334" t="s">
        <v>259</v>
      </c>
      <c r="C577" s="303" t="s">
        <v>156</v>
      </c>
      <c r="D577" s="230" t="s">
        <v>152</v>
      </c>
      <c r="E577" s="230"/>
      <c r="F577" s="335">
        <f>F578</f>
        <v>2936.2</v>
      </c>
    </row>
    <row r="578" spans="1:6" s="325" customFormat="1" ht="30.75">
      <c r="A578" s="218" t="s">
        <v>913</v>
      </c>
      <c r="B578" s="334" t="s">
        <v>259</v>
      </c>
      <c r="C578" s="303" t="s">
        <v>156</v>
      </c>
      <c r="D578" s="230" t="s">
        <v>152</v>
      </c>
      <c r="E578" s="230">
        <v>120</v>
      </c>
      <c r="F578" s="335">
        <v>2936.2</v>
      </c>
    </row>
    <row r="579" spans="1:6" ht="46.5">
      <c r="A579" s="218" t="s">
        <v>89</v>
      </c>
      <c r="B579" s="334" t="s">
        <v>259</v>
      </c>
      <c r="C579" s="303" t="s">
        <v>156</v>
      </c>
      <c r="D579" s="230" t="s">
        <v>150</v>
      </c>
      <c r="E579" s="230"/>
      <c r="F579" s="335">
        <f>F580+F581</f>
        <v>844</v>
      </c>
    </row>
    <row r="580" spans="1:6" ht="30.75">
      <c r="A580" s="218" t="s">
        <v>913</v>
      </c>
      <c r="B580" s="334" t="s">
        <v>259</v>
      </c>
      <c r="C580" s="303" t="s">
        <v>156</v>
      </c>
      <c r="D580" s="230" t="s">
        <v>150</v>
      </c>
      <c r="E580" s="230">
        <v>120</v>
      </c>
      <c r="F580" s="335">
        <v>9</v>
      </c>
    </row>
    <row r="581" spans="1:6" ht="30.75">
      <c r="A581" s="218" t="s">
        <v>923</v>
      </c>
      <c r="B581" s="334" t="s">
        <v>259</v>
      </c>
      <c r="C581" s="303" t="s">
        <v>156</v>
      </c>
      <c r="D581" s="230" t="s">
        <v>150</v>
      </c>
      <c r="E581" s="230">
        <v>240</v>
      </c>
      <c r="F581" s="335">
        <v>835</v>
      </c>
    </row>
    <row r="582" spans="1:6" ht="62.25">
      <c r="A582" s="218" t="s">
        <v>941</v>
      </c>
      <c r="B582" s="334" t="s">
        <v>259</v>
      </c>
      <c r="C582" s="303" t="s">
        <v>156</v>
      </c>
      <c r="D582" s="293" t="s">
        <v>865</v>
      </c>
      <c r="E582" s="293"/>
      <c r="F582" s="335">
        <f>F583</f>
        <v>2152</v>
      </c>
    </row>
    <row r="583" spans="1:6" ht="30.75">
      <c r="A583" s="218" t="s">
        <v>913</v>
      </c>
      <c r="B583" s="334" t="s">
        <v>259</v>
      </c>
      <c r="C583" s="303" t="s">
        <v>156</v>
      </c>
      <c r="D583" s="293" t="s">
        <v>865</v>
      </c>
      <c r="E583" s="293">
        <v>120</v>
      </c>
      <c r="F583" s="335">
        <v>2152</v>
      </c>
    </row>
    <row r="584" spans="1:6" ht="15">
      <c r="A584" s="207" t="s">
        <v>153</v>
      </c>
      <c r="B584" s="291" t="s">
        <v>259</v>
      </c>
      <c r="C584" s="203" t="s">
        <v>151</v>
      </c>
      <c r="D584" s="277"/>
      <c r="E584" s="277"/>
      <c r="F584" s="321">
        <f>F589+F593+F585</f>
        <v>1111.6</v>
      </c>
    </row>
    <row r="585" spans="1:6" s="324" customFormat="1" ht="108.75">
      <c r="A585" s="207" t="s">
        <v>741</v>
      </c>
      <c r="B585" s="291" t="s">
        <v>259</v>
      </c>
      <c r="C585" s="330" t="s">
        <v>151</v>
      </c>
      <c r="D585" s="277" t="s">
        <v>12</v>
      </c>
      <c r="E585" s="277"/>
      <c r="F585" s="321">
        <f>F586</f>
        <v>11.6</v>
      </c>
    </row>
    <row r="586" spans="1:6" s="324" customFormat="1" ht="140.25">
      <c r="A586" s="212" t="s">
        <v>745</v>
      </c>
      <c r="B586" s="291" t="s">
        <v>259</v>
      </c>
      <c r="C586" s="330" t="s">
        <v>151</v>
      </c>
      <c r="D586" s="277" t="s">
        <v>45</v>
      </c>
      <c r="E586" s="277"/>
      <c r="F586" s="321">
        <f>F587</f>
        <v>11.6</v>
      </c>
    </row>
    <row r="587" spans="1:6" s="325" customFormat="1" ht="156">
      <c r="A587" s="223" t="s">
        <v>744</v>
      </c>
      <c r="B587" s="287" t="s">
        <v>259</v>
      </c>
      <c r="C587" s="339" t="s">
        <v>151</v>
      </c>
      <c r="D587" s="253" t="s">
        <v>191</v>
      </c>
      <c r="E587" s="253"/>
      <c r="F587" s="256">
        <f>F588</f>
        <v>11.6</v>
      </c>
    </row>
    <row r="588" spans="1:6" s="325" customFormat="1" ht="30.75">
      <c r="A588" s="225" t="s">
        <v>923</v>
      </c>
      <c r="B588" s="287" t="s">
        <v>259</v>
      </c>
      <c r="C588" s="339" t="s">
        <v>151</v>
      </c>
      <c r="D588" s="253" t="s">
        <v>191</v>
      </c>
      <c r="E588" s="253">
        <v>240</v>
      </c>
      <c r="F588" s="256">
        <v>11.6</v>
      </c>
    </row>
    <row r="589" spans="1:6" ht="46.5">
      <c r="A589" s="207" t="s">
        <v>3</v>
      </c>
      <c r="B589" s="291" t="s">
        <v>259</v>
      </c>
      <c r="C589" s="203" t="s">
        <v>151</v>
      </c>
      <c r="D589" s="277" t="s">
        <v>14</v>
      </c>
      <c r="E589" s="277"/>
      <c r="F589" s="321">
        <f>F590</f>
        <v>900</v>
      </c>
    </row>
    <row r="590" spans="1:6" ht="62.25">
      <c r="A590" s="212" t="s">
        <v>597</v>
      </c>
      <c r="B590" s="291" t="s">
        <v>259</v>
      </c>
      <c r="C590" s="203" t="s">
        <v>151</v>
      </c>
      <c r="D590" s="277" t="s">
        <v>49</v>
      </c>
      <c r="E590" s="277"/>
      <c r="F590" s="321">
        <f>F591</f>
        <v>900</v>
      </c>
    </row>
    <row r="591" spans="1:6" ht="156">
      <c r="A591" s="223" t="s">
        <v>684</v>
      </c>
      <c r="B591" s="287" t="s">
        <v>259</v>
      </c>
      <c r="C591" s="214" t="s">
        <v>151</v>
      </c>
      <c r="D591" s="253" t="s">
        <v>216</v>
      </c>
      <c r="E591" s="253"/>
      <c r="F591" s="256">
        <f>F592</f>
        <v>900</v>
      </c>
    </row>
    <row r="592" spans="1:6" ht="30.75">
      <c r="A592" s="218" t="s">
        <v>923</v>
      </c>
      <c r="B592" s="287" t="s">
        <v>259</v>
      </c>
      <c r="C592" s="214" t="s">
        <v>151</v>
      </c>
      <c r="D592" s="253" t="s">
        <v>216</v>
      </c>
      <c r="E592" s="253">
        <v>240</v>
      </c>
      <c r="F592" s="256">
        <f>750+150</f>
        <v>900</v>
      </c>
    </row>
    <row r="593" spans="1:6" ht="30.75">
      <c r="A593" s="207" t="s">
        <v>401</v>
      </c>
      <c r="B593" s="291" t="s">
        <v>259</v>
      </c>
      <c r="C593" s="301" t="s">
        <v>151</v>
      </c>
      <c r="D593" s="300" t="s">
        <v>4</v>
      </c>
      <c r="E593" s="253"/>
      <c r="F593" s="321">
        <f>F594</f>
        <v>200</v>
      </c>
    </row>
    <row r="594" spans="1:6" ht="15">
      <c r="A594" s="212" t="s">
        <v>242</v>
      </c>
      <c r="B594" s="291" t="s">
        <v>259</v>
      </c>
      <c r="C594" s="203" t="s">
        <v>151</v>
      </c>
      <c r="D594" s="277" t="s">
        <v>237</v>
      </c>
      <c r="E594" s="253"/>
      <c r="F594" s="321">
        <f>F595</f>
        <v>200</v>
      </c>
    </row>
    <row r="595" spans="1:6" s="333" customFormat="1" ht="46.5">
      <c r="A595" s="231" t="s">
        <v>403</v>
      </c>
      <c r="B595" s="334" t="s">
        <v>259</v>
      </c>
      <c r="C595" s="303" t="s">
        <v>151</v>
      </c>
      <c r="D595" s="230" t="s">
        <v>244</v>
      </c>
      <c r="E595" s="230"/>
      <c r="F595" s="335">
        <f>F596</f>
        <v>200</v>
      </c>
    </row>
    <row r="596" spans="1:6" s="333" customFormat="1" ht="15">
      <c r="A596" s="218" t="s">
        <v>927</v>
      </c>
      <c r="B596" s="334" t="s">
        <v>259</v>
      </c>
      <c r="C596" s="303" t="s">
        <v>151</v>
      </c>
      <c r="D596" s="230" t="s">
        <v>244</v>
      </c>
      <c r="E596" s="230">
        <v>850</v>
      </c>
      <c r="F596" s="335">
        <v>200</v>
      </c>
    </row>
    <row r="597" spans="1:6" s="333" customFormat="1" ht="30.75">
      <c r="A597" s="207" t="s">
        <v>262</v>
      </c>
      <c r="B597" s="291" t="s">
        <v>69</v>
      </c>
      <c r="C597" s="203"/>
      <c r="D597" s="277"/>
      <c r="E597" s="277"/>
      <c r="F597" s="321">
        <f>F598+F606+F625</f>
        <v>22410.3</v>
      </c>
    </row>
    <row r="598" spans="1:6" s="333" customFormat="1" ht="15">
      <c r="A598" s="207" t="s">
        <v>267</v>
      </c>
      <c r="B598" s="291" t="s">
        <v>69</v>
      </c>
      <c r="C598" s="203" t="s">
        <v>266</v>
      </c>
      <c r="D598" s="277"/>
      <c r="E598" s="277"/>
      <c r="F598" s="321">
        <f>F599</f>
        <v>74</v>
      </c>
    </row>
    <row r="599" spans="1:6" ht="15">
      <c r="A599" s="207" t="s">
        <v>153</v>
      </c>
      <c r="B599" s="291" t="s">
        <v>69</v>
      </c>
      <c r="C599" s="203" t="s">
        <v>151</v>
      </c>
      <c r="D599" s="277"/>
      <c r="E599" s="277"/>
      <c r="F599" s="321">
        <f>F600</f>
        <v>74</v>
      </c>
    </row>
    <row r="600" spans="1:6" ht="93">
      <c r="A600" s="207" t="s">
        <v>2</v>
      </c>
      <c r="B600" s="291" t="s">
        <v>69</v>
      </c>
      <c r="C600" s="203" t="s">
        <v>151</v>
      </c>
      <c r="D600" s="277" t="s">
        <v>12</v>
      </c>
      <c r="E600" s="277"/>
      <c r="F600" s="321">
        <f>F601</f>
        <v>74</v>
      </c>
    </row>
    <row r="601" spans="1:6" ht="124.5">
      <c r="A601" s="212" t="s">
        <v>701</v>
      </c>
      <c r="B601" s="291" t="s">
        <v>69</v>
      </c>
      <c r="C601" s="203" t="s">
        <v>151</v>
      </c>
      <c r="D601" s="277" t="s">
        <v>45</v>
      </c>
      <c r="E601" s="277"/>
      <c r="F601" s="321">
        <f>F602+F604</f>
        <v>74</v>
      </c>
    </row>
    <row r="602" spans="1:6" ht="156">
      <c r="A602" s="223" t="s">
        <v>699</v>
      </c>
      <c r="B602" s="287" t="s">
        <v>69</v>
      </c>
      <c r="C602" s="214" t="s">
        <v>151</v>
      </c>
      <c r="D602" s="253" t="s">
        <v>190</v>
      </c>
      <c r="E602" s="253"/>
      <c r="F602" s="256">
        <f>F603</f>
        <v>32</v>
      </c>
    </row>
    <row r="603" spans="1:6" ht="30.75">
      <c r="A603" s="225" t="s">
        <v>923</v>
      </c>
      <c r="B603" s="287" t="s">
        <v>69</v>
      </c>
      <c r="C603" s="214" t="s">
        <v>151</v>
      </c>
      <c r="D603" s="253" t="s">
        <v>190</v>
      </c>
      <c r="E603" s="253">
        <v>240</v>
      </c>
      <c r="F603" s="256">
        <v>32</v>
      </c>
    </row>
    <row r="604" spans="1:6" ht="156">
      <c r="A604" s="223" t="s">
        <v>700</v>
      </c>
      <c r="B604" s="287" t="s">
        <v>69</v>
      </c>
      <c r="C604" s="214" t="s">
        <v>151</v>
      </c>
      <c r="D604" s="253" t="s">
        <v>191</v>
      </c>
      <c r="E604" s="253"/>
      <c r="F604" s="256">
        <f>F605</f>
        <v>42</v>
      </c>
    </row>
    <row r="605" spans="1:6" ht="30.75">
      <c r="A605" s="225" t="s">
        <v>923</v>
      </c>
      <c r="B605" s="287" t="s">
        <v>69</v>
      </c>
      <c r="C605" s="214" t="s">
        <v>151</v>
      </c>
      <c r="D605" s="253" t="s">
        <v>191</v>
      </c>
      <c r="E605" s="253">
        <v>240</v>
      </c>
      <c r="F605" s="256">
        <v>42</v>
      </c>
    </row>
    <row r="606" spans="1:6" ht="15">
      <c r="A606" s="350" t="s">
        <v>394</v>
      </c>
      <c r="B606" s="291" t="s">
        <v>69</v>
      </c>
      <c r="C606" s="203" t="s">
        <v>276</v>
      </c>
      <c r="D606" s="277"/>
      <c r="E606" s="277"/>
      <c r="F606" s="321">
        <f>F607</f>
        <v>6361.9</v>
      </c>
    </row>
    <row r="607" spans="1:6" s="274" customFormat="1" ht="15">
      <c r="A607" s="207" t="s">
        <v>175</v>
      </c>
      <c r="B607" s="291" t="s">
        <v>69</v>
      </c>
      <c r="C607" s="203" t="s">
        <v>174</v>
      </c>
      <c r="D607" s="277"/>
      <c r="E607" s="277"/>
      <c r="F607" s="321">
        <f>F608+F617</f>
        <v>6361.9</v>
      </c>
    </row>
    <row r="608" spans="1:6" s="274" customFormat="1" ht="62.25">
      <c r="A608" s="207" t="s">
        <v>208</v>
      </c>
      <c r="B608" s="291" t="s">
        <v>69</v>
      </c>
      <c r="C608" s="203" t="s">
        <v>174</v>
      </c>
      <c r="D608" s="277" t="s">
        <v>8</v>
      </c>
      <c r="E608" s="277"/>
      <c r="F608" s="321">
        <f>F609+F613</f>
        <v>1485.9</v>
      </c>
    </row>
    <row r="609" spans="1:6" ht="78">
      <c r="A609" s="212" t="s">
        <v>23</v>
      </c>
      <c r="B609" s="291" t="s">
        <v>69</v>
      </c>
      <c r="C609" s="203" t="s">
        <v>174</v>
      </c>
      <c r="D609" s="277" t="s">
        <v>22</v>
      </c>
      <c r="E609" s="277"/>
      <c r="F609" s="321">
        <f>F610</f>
        <v>693.6</v>
      </c>
    </row>
    <row r="610" spans="1:6" ht="108.75">
      <c r="A610" s="213" t="s">
        <v>605</v>
      </c>
      <c r="B610" s="287" t="s">
        <v>69</v>
      </c>
      <c r="C610" s="214" t="s">
        <v>174</v>
      </c>
      <c r="D610" s="230" t="s">
        <v>68</v>
      </c>
      <c r="E610" s="253" t="s">
        <v>177</v>
      </c>
      <c r="F610" s="256">
        <f>F611+F612</f>
        <v>693.6</v>
      </c>
    </row>
    <row r="611" spans="1:6" ht="30.75">
      <c r="A611" s="213" t="s">
        <v>913</v>
      </c>
      <c r="B611" s="287" t="s">
        <v>69</v>
      </c>
      <c r="C611" s="214" t="s">
        <v>174</v>
      </c>
      <c r="D611" s="230" t="s">
        <v>68</v>
      </c>
      <c r="E611" s="253">
        <v>120</v>
      </c>
      <c r="F611" s="256">
        <v>578</v>
      </c>
    </row>
    <row r="612" spans="1:6" ht="30.75">
      <c r="A612" s="213" t="s">
        <v>923</v>
      </c>
      <c r="B612" s="287" t="s">
        <v>69</v>
      </c>
      <c r="C612" s="214" t="s">
        <v>174</v>
      </c>
      <c r="D612" s="230" t="s">
        <v>68</v>
      </c>
      <c r="E612" s="253">
        <v>240</v>
      </c>
      <c r="F612" s="256">
        <v>115.6</v>
      </c>
    </row>
    <row r="613" spans="1:6" ht="108.75">
      <c r="A613" s="212" t="s">
        <v>606</v>
      </c>
      <c r="B613" s="291" t="s">
        <v>69</v>
      </c>
      <c r="C613" s="203" t="s">
        <v>174</v>
      </c>
      <c r="D613" s="277" t="s">
        <v>24</v>
      </c>
      <c r="E613" s="277"/>
      <c r="F613" s="321">
        <f>F614</f>
        <v>792.3</v>
      </c>
    </row>
    <row r="614" spans="1:6" ht="140.25">
      <c r="A614" s="213" t="s">
        <v>607</v>
      </c>
      <c r="B614" s="287" t="s">
        <v>69</v>
      </c>
      <c r="C614" s="214" t="s">
        <v>174</v>
      </c>
      <c r="D614" s="230" t="s">
        <v>73</v>
      </c>
      <c r="E614" s="253"/>
      <c r="F614" s="256">
        <f>F615+F616</f>
        <v>792.3</v>
      </c>
    </row>
    <row r="615" spans="1:6" ht="30.75">
      <c r="A615" s="213" t="s">
        <v>913</v>
      </c>
      <c r="B615" s="287" t="s">
        <v>69</v>
      </c>
      <c r="C615" s="214" t="s">
        <v>174</v>
      </c>
      <c r="D615" s="230" t="s">
        <v>73</v>
      </c>
      <c r="E615" s="253">
        <v>120</v>
      </c>
      <c r="F615" s="256">
        <v>660.3</v>
      </c>
    </row>
    <row r="616" spans="1:6" ht="30.75">
      <c r="A616" s="213" t="s">
        <v>923</v>
      </c>
      <c r="B616" s="287" t="s">
        <v>69</v>
      </c>
      <c r="C616" s="214" t="s">
        <v>174</v>
      </c>
      <c r="D616" s="230" t="s">
        <v>73</v>
      </c>
      <c r="E616" s="253">
        <v>240</v>
      </c>
      <c r="F616" s="256">
        <v>132</v>
      </c>
    </row>
    <row r="617" spans="1:6" ht="46.5">
      <c r="A617" s="207" t="s">
        <v>164</v>
      </c>
      <c r="B617" s="331" t="s">
        <v>69</v>
      </c>
      <c r="C617" s="301" t="s">
        <v>174</v>
      </c>
      <c r="D617" s="300" t="s">
        <v>163</v>
      </c>
      <c r="E617" s="300"/>
      <c r="F617" s="332">
        <f>F618</f>
        <v>4876</v>
      </c>
    </row>
    <row r="618" spans="1:6" ht="15">
      <c r="A618" s="212" t="s">
        <v>159</v>
      </c>
      <c r="B618" s="291" t="s">
        <v>69</v>
      </c>
      <c r="C618" s="203" t="s">
        <v>174</v>
      </c>
      <c r="D618" s="277" t="s">
        <v>158</v>
      </c>
      <c r="E618" s="277"/>
      <c r="F618" s="321">
        <f>F619+F621</f>
        <v>4876</v>
      </c>
    </row>
    <row r="619" spans="1:6" ht="46.5">
      <c r="A619" s="231" t="s">
        <v>88</v>
      </c>
      <c r="B619" s="334" t="s">
        <v>69</v>
      </c>
      <c r="C619" s="303" t="s">
        <v>174</v>
      </c>
      <c r="D619" s="230" t="s">
        <v>152</v>
      </c>
      <c r="E619" s="230"/>
      <c r="F619" s="335">
        <f>F620</f>
        <v>4609</v>
      </c>
    </row>
    <row r="620" spans="1:6" ht="30.75">
      <c r="A620" s="218" t="s">
        <v>913</v>
      </c>
      <c r="B620" s="334" t="s">
        <v>69</v>
      </c>
      <c r="C620" s="303" t="s">
        <v>174</v>
      </c>
      <c r="D620" s="230" t="s">
        <v>152</v>
      </c>
      <c r="E620" s="230">
        <v>120</v>
      </c>
      <c r="F620" s="335">
        <v>4609</v>
      </c>
    </row>
    <row r="621" spans="1:6" ht="46.5">
      <c r="A621" s="218" t="s">
        <v>89</v>
      </c>
      <c r="B621" s="334" t="s">
        <v>69</v>
      </c>
      <c r="C621" s="303" t="s">
        <v>174</v>
      </c>
      <c r="D621" s="230" t="s">
        <v>150</v>
      </c>
      <c r="E621" s="230"/>
      <c r="F621" s="335">
        <f>F622+F623+F624</f>
        <v>267</v>
      </c>
    </row>
    <row r="622" spans="1:6" ht="30.75">
      <c r="A622" s="218" t="s">
        <v>913</v>
      </c>
      <c r="B622" s="334" t="s">
        <v>69</v>
      </c>
      <c r="C622" s="303" t="s">
        <v>174</v>
      </c>
      <c r="D622" s="230" t="s">
        <v>150</v>
      </c>
      <c r="E622" s="230">
        <v>120</v>
      </c>
      <c r="F622" s="335">
        <v>45</v>
      </c>
    </row>
    <row r="623" spans="1:6" ht="30.75">
      <c r="A623" s="218" t="s">
        <v>923</v>
      </c>
      <c r="B623" s="334" t="s">
        <v>69</v>
      </c>
      <c r="C623" s="303" t="s">
        <v>174</v>
      </c>
      <c r="D623" s="230" t="s">
        <v>150</v>
      </c>
      <c r="E623" s="230">
        <v>240</v>
      </c>
      <c r="F623" s="335">
        <v>208.6</v>
      </c>
    </row>
    <row r="624" spans="1:6" ht="15">
      <c r="A624" s="218" t="s">
        <v>927</v>
      </c>
      <c r="B624" s="334" t="s">
        <v>69</v>
      </c>
      <c r="C624" s="303" t="s">
        <v>174</v>
      </c>
      <c r="D624" s="230" t="s">
        <v>150</v>
      </c>
      <c r="E624" s="230">
        <v>850</v>
      </c>
      <c r="F624" s="335">
        <v>13.4</v>
      </c>
    </row>
    <row r="625" spans="1:6" ht="15">
      <c r="A625" s="207" t="s">
        <v>268</v>
      </c>
      <c r="B625" s="291" t="s">
        <v>69</v>
      </c>
      <c r="C625" s="203" t="s">
        <v>269</v>
      </c>
      <c r="D625" s="277"/>
      <c r="E625" s="277"/>
      <c r="F625" s="321">
        <f>F626</f>
        <v>15974.4</v>
      </c>
    </row>
    <row r="626" spans="1:6" ht="15">
      <c r="A626" s="207" t="s">
        <v>182</v>
      </c>
      <c r="B626" s="291" t="s">
        <v>69</v>
      </c>
      <c r="C626" s="203" t="s">
        <v>183</v>
      </c>
      <c r="D626" s="277"/>
      <c r="E626" s="277"/>
      <c r="F626" s="321">
        <f>F627</f>
        <v>15974.4</v>
      </c>
    </row>
    <row r="627" spans="1:6" s="333" customFormat="1" ht="62.25">
      <c r="A627" s="207" t="s">
        <v>208</v>
      </c>
      <c r="B627" s="291" t="s">
        <v>69</v>
      </c>
      <c r="C627" s="203" t="s">
        <v>183</v>
      </c>
      <c r="D627" s="277" t="s">
        <v>8</v>
      </c>
      <c r="E627" s="277"/>
      <c r="F627" s="321">
        <f>F628</f>
        <v>15974.4</v>
      </c>
    </row>
    <row r="628" spans="1:6" ht="93">
      <c r="A628" s="212" t="s">
        <v>592</v>
      </c>
      <c r="B628" s="291" t="s">
        <v>69</v>
      </c>
      <c r="C628" s="203" t="s">
        <v>183</v>
      </c>
      <c r="D628" s="277" t="s">
        <v>22</v>
      </c>
      <c r="E628" s="277"/>
      <c r="F628" s="321">
        <f>F629</f>
        <v>15974.4</v>
      </c>
    </row>
    <row r="629" spans="1:6" ht="108.75">
      <c r="A629" s="213" t="s">
        <v>605</v>
      </c>
      <c r="B629" s="287" t="s">
        <v>69</v>
      </c>
      <c r="C629" s="214" t="s">
        <v>183</v>
      </c>
      <c r="D629" s="230" t="s">
        <v>68</v>
      </c>
      <c r="E629" s="253" t="s">
        <v>177</v>
      </c>
      <c r="F629" s="256">
        <f>F630</f>
        <v>15974.4</v>
      </c>
    </row>
    <row r="630" spans="1:6" ht="30.75">
      <c r="A630" s="213" t="s">
        <v>931</v>
      </c>
      <c r="B630" s="287" t="s">
        <v>69</v>
      </c>
      <c r="C630" s="214" t="s">
        <v>183</v>
      </c>
      <c r="D630" s="230" t="s">
        <v>68</v>
      </c>
      <c r="E630" s="253">
        <v>310</v>
      </c>
      <c r="F630" s="256">
        <v>15974.4</v>
      </c>
    </row>
    <row r="631" spans="1:6" ht="62.25">
      <c r="A631" s="207" t="s">
        <v>859</v>
      </c>
      <c r="B631" s="291" t="s">
        <v>82</v>
      </c>
      <c r="C631" s="203"/>
      <c r="D631" s="277"/>
      <c r="E631" s="277"/>
      <c r="F631" s="321">
        <f>F640+F651+F632</f>
        <v>74556.79999999999</v>
      </c>
    </row>
    <row r="632" spans="1:6" ht="15">
      <c r="A632" s="207" t="s">
        <v>267</v>
      </c>
      <c r="B632" s="291" t="s">
        <v>82</v>
      </c>
      <c r="C632" s="203" t="s">
        <v>266</v>
      </c>
      <c r="D632" s="277"/>
      <c r="E632" s="277"/>
      <c r="F632" s="321">
        <f>F633</f>
        <v>5793.2</v>
      </c>
    </row>
    <row r="633" spans="1:6" s="333" customFormat="1" ht="15">
      <c r="A633" s="207" t="s">
        <v>153</v>
      </c>
      <c r="B633" s="291" t="s">
        <v>82</v>
      </c>
      <c r="C633" s="203" t="s">
        <v>151</v>
      </c>
      <c r="D633" s="277"/>
      <c r="E633" s="277"/>
      <c r="F633" s="321">
        <f>F634</f>
        <v>5793.2</v>
      </c>
    </row>
    <row r="634" spans="1:6" s="333" customFormat="1" ht="30.75">
      <c r="A634" s="207" t="s">
        <v>401</v>
      </c>
      <c r="B634" s="331" t="s">
        <v>82</v>
      </c>
      <c r="C634" s="301" t="s">
        <v>151</v>
      </c>
      <c r="D634" s="300" t="s">
        <v>4</v>
      </c>
      <c r="E634" s="300"/>
      <c r="F634" s="332">
        <f>F635</f>
        <v>5793.2</v>
      </c>
    </row>
    <row r="635" spans="1:6" s="333" customFormat="1" ht="15">
      <c r="A635" s="212" t="s">
        <v>242</v>
      </c>
      <c r="B635" s="291" t="s">
        <v>82</v>
      </c>
      <c r="C635" s="203" t="s">
        <v>151</v>
      </c>
      <c r="D635" s="277" t="s">
        <v>237</v>
      </c>
      <c r="E635" s="277"/>
      <c r="F635" s="321">
        <f>F636</f>
        <v>5793.2</v>
      </c>
    </row>
    <row r="636" spans="1:6" s="333" customFormat="1" ht="46.5">
      <c r="A636" s="244" t="s">
        <v>405</v>
      </c>
      <c r="B636" s="334" t="s">
        <v>82</v>
      </c>
      <c r="C636" s="303" t="s">
        <v>151</v>
      </c>
      <c r="D636" s="230" t="s">
        <v>238</v>
      </c>
      <c r="E636" s="230"/>
      <c r="F636" s="335">
        <f>F637+F638+F639</f>
        <v>5793.2</v>
      </c>
    </row>
    <row r="637" spans="1:6" s="196" customFormat="1" ht="15">
      <c r="A637" s="231" t="s">
        <v>922</v>
      </c>
      <c r="B637" s="334" t="s">
        <v>82</v>
      </c>
      <c r="C637" s="303" t="s">
        <v>151</v>
      </c>
      <c r="D637" s="230" t="s">
        <v>238</v>
      </c>
      <c r="E637" s="230">
        <v>110</v>
      </c>
      <c r="F637" s="335">
        <v>5599.2</v>
      </c>
    </row>
    <row r="638" spans="1:6" s="333" customFormat="1" ht="30.75">
      <c r="A638" s="231" t="s">
        <v>923</v>
      </c>
      <c r="B638" s="334" t="s">
        <v>82</v>
      </c>
      <c r="C638" s="303" t="s">
        <v>151</v>
      </c>
      <c r="D638" s="230" t="s">
        <v>238</v>
      </c>
      <c r="E638" s="230">
        <v>240</v>
      </c>
      <c r="F638" s="335">
        <f>72+60+55</f>
        <v>187</v>
      </c>
    </row>
    <row r="639" spans="1:6" ht="15">
      <c r="A639" s="231" t="s">
        <v>927</v>
      </c>
      <c r="B639" s="334" t="s">
        <v>82</v>
      </c>
      <c r="C639" s="303" t="s">
        <v>151</v>
      </c>
      <c r="D639" s="230" t="s">
        <v>238</v>
      </c>
      <c r="E639" s="230">
        <v>850</v>
      </c>
      <c r="F639" s="335">
        <f>2+5</f>
        <v>7</v>
      </c>
    </row>
    <row r="640" spans="1:6" ht="15">
      <c r="A640" s="207" t="s">
        <v>281</v>
      </c>
      <c r="B640" s="291" t="s">
        <v>82</v>
      </c>
      <c r="C640" s="203" t="s">
        <v>276</v>
      </c>
      <c r="D640" s="277"/>
      <c r="E640" s="277"/>
      <c r="F640" s="321">
        <f>F641</f>
        <v>64454.2</v>
      </c>
    </row>
    <row r="641" spans="1:6" ht="15">
      <c r="A641" s="207" t="s">
        <v>63</v>
      </c>
      <c r="B641" s="291" t="s">
        <v>82</v>
      </c>
      <c r="C641" s="203" t="s">
        <v>62</v>
      </c>
      <c r="D641" s="277"/>
      <c r="E641" s="277"/>
      <c r="F641" s="321">
        <f>F642</f>
        <v>64454.2</v>
      </c>
    </row>
    <row r="642" spans="1:6" ht="62.25">
      <c r="A642" s="207" t="s">
        <v>414</v>
      </c>
      <c r="B642" s="291" t="s">
        <v>82</v>
      </c>
      <c r="C642" s="203" t="s">
        <v>62</v>
      </c>
      <c r="D642" s="277" t="s">
        <v>6</v>
      </c>
      <c r="E642" s="277"/>
      <c r="F642" s="321">
        <f>F643+F646</f>
        <v>64454.2</v>
      </c>
    </row>
    <row r="643" spans="1:6" ht="108.75">
      <c r="A643" s="212" t="s">
        <v>608</v>
      </c>
      <c r="B643" s="291" t="s">
        <v>82</v>
      </c>
      <c r="C643" s="203" t="s">
        <v>62</v>
      </c>
      <c r="D643" s="277" t="s">
        <v>20</v>
      </c>
      <c r="E643" s="277"/>
      <c r="F643" s="321">
        <f>F644</f>
        <v>62635</v>
      </c>
    </row>
    <row r="644" spans="1:6" ht="124.5">
      <c r="A644" s="223" t="s">
        <v>418</v>
      </c>
      <c r="B644" s="287" t="s">
        <v>82</v>
      </c>
      <c r="C644" s="214" t="s">
        <v>62</v>
      </c>
      <c r="D644" s="253" t="s">
        <v>84</v>
      </c>
      <c r="E644" s="253"/>
      <c r="F644" s="256">
        <f>F645</f>
        <v>62635</v>
      </c>
    </row>
    <row r="645" spans="1:6" ht="15">
      <c r="A645" s="213" t="s">
        <v>926</v>
      </c>
      <c r="B645" s="287" t="s">
        <v>82</v>
      </c>
      <c r="C645" s="214" t="s">
        <v>62</v>
      </c>
      <c r="D645" s="253" t="s">
        <v>84</v>
      </c>
      <c r="E645" s="253">
        <v>610</v>
      </c>
      <c r="F645" s="256">
        <f>62695-60</f>
        <v>62635</v>
      </c>
    </row>
    <row r="646" spans="1:6" ht="108.75">
      <c r="A646" s="212" t="s">
        <v>609</v>
      </c>
      <c r="B646" s="291" t="s">
        <v>82</v>
      </c>
      <c r="C646" s="203" t="s">
        <v>62</v>
      </c>
      <c r="D646" s="277" t="s">
        <v>21</v>
      </c>
      <c r="E646" s="277"/>
      <c r="F646" s="321">
        <f>F647+F649</f>
        <v>1819.2</v>
      </c>
    </row>
    <row r="647" spans="1:6" ht="108.75">
      <c r="A647" s="223" t="s">
        <v>610</v>
      </c>
      <c r="B647" s="287" t="s">
        <v>82</v>
      </c>
      <c r="C647" s="214" t="s">
        <v>62</v>
      </c>
      <c r="D647" s="253" t="s">
        <v>85</v>
      </c>
      <c r="E647" s="253"/>
      <c r="F647" s="256">
        <f>F648</f>
        <v>1319.2</v>
      </c>
    </row>
    <row r="648" spans="1:6" ht="15">
      <c r="A648" s="223" t="s">
        <v>926</v>
      </c>
      <c r="B648" s="287" t="s">
        <v>82</v>
      </c>
      <c r="C648" s="214" t="s">
        <v>62</v>
      </c>
      <c r="D648" s="253" t="s">
        <v>85</v>
      </c>
      <c r="E648" s="253">
        <v>610</v>
      </c>
      <c r="F648" s="256">
        <v>1319.2</v>
      </c>
    </row>
    <row r="649" spans="1:6" ht="140.25">
      <c r="A649" s="223" t="s">
        <v>1029</v>
      </c>
      <c r="B649" s="287" t="s">
        <v>82</v>
      </c>
      <c r="C649" s="214" t="s">
        <v>62</v>
      </c>
      <c r="D649" s="253" t="s">
        <v>1028</v>
      </c>
      <c r="E649" s="253"/>
      <c r="F649" s="256">
        <f>F650</f>
        <v>500</v>
      </c>
    </row>
    <row r="650" spans="1:6" ht="15">
      <c r="A650" s="223" t="s">
        <v>926</v>
      </c>
      <c r="B650" s="287" t="s">
        <v>82</v>
      </c>
      <c r="C650" s="214" t="s">
        <v>62</v>
      </c>
      <c r="D650" s="253" t="s">
        <v>1028</v>
      </c>
      <c r="E650" s="253" t="s">
        <v>917</v>
      </c>
      <c r="F650" s="256">
        <v>500</v>
      </c>
    </row>
    <row r="651" spans="1:6" ht="15">
      <c r="A651" s="207" t="s">
        <v>282</v>
      </c>
      <c r="B651" s="291" t="s">
        <v>82</v>
      </c>
      <c r="C651" s="203" t="s">
        <v>277</v>
      </c>
      <c r="D651" s="277"/>
      <c r="E651" s="277"/>
      <c r="F651" s="321">
        <f>F652</f>
        <v>4309.4</v>
      </c>
    </row>
    <row r="652" spans="1:6" ht="15">
      <c r="A652" s="207" t="s">
        <v>58</v>
      </c>
      <c r="B652" s="291" t="s">
        <v>82</v>
      </c>
      <c r="C652" s="203" t="s">
        <v>57</v>
      </c>
      <c r="D652" s="277"/>
      <c r="E652" s="277"/>
      <c r="F652" s="321">
        <f>F653+F676</f>
        <v>4309.4</v>
      </c>
    </row>
    <row r="653" spans="1:6" ht="62.25">
      <c r="A653" s="207" t="s">
        <v>414</v>
      </c>
      <c r="B653" s="291" t="s">
        <v>82</v>
      </c>
      <c r="C653" s="203" t="s">
        <v>57</v>
      </c>
      <c r="D653" s="277" t="s">
        <v>6</v>
      </c>
      <c r="E653" s="277"/>
      <c r="F653" s="321">
        <f>F654+F661+F667</f>
        <v>3999.3999999999996</v>
      </c>
    </row>
    <row r="654" spans="1:6" ht="78">
      <c r="A654" s="212" t="s">
        <v>415</v>
      </c>
      <c r="B654" s="291" t="s">
        <v>82</v>
      </c>
      <c r="C654" s="203" t="s">
        <v>57</v>
      </c>
      <c r="D654" s="277" t="s">
        <v>19</v>
      </c>
      <c r="E654" s="277"/>
      <c r="F654" s="321">
        <f>F655+F659</f>
        <v>3297.7</v>
      </c>
    </row>
    <row r="655" spans="1:6" s="274" customFormat="1" ht="108.75">
      <c r="A655" s="223" t="s">
        <v>416</v>
      </c>
      <c r="B655" s="287" t="s">
        <v>82</v>
      </c>
      <c r="C655" s="214" t="s">
        <v>57</v>
      </c>
      <c r="D655" s="253" t="s">
        <v>81</v>
      </c>
      <c r="E655" s="253"/>
      <c r="F655" s="256">
        <f>F656+F657+F658</f>
        <v>3176</v>
      </c>
    </row>
    <row r="656" spans="1:6" s="324" customFormat="1" ht="15">
      <c r="A656" s="223" t="s">
        <v>922</v>
      </c>
      <c r="B656" s="287" t="s">
        <v>82</v>
      </c>
      <c r="C656" s="214" t="s">
        <v>57</v>
      </c>
      <c r="D656" s="253" t="s">
        <v>81</v>
      </c>
      <c r="E656" s="253">
        <v>110</v>
      </c>
      <c r="F656" s="256">
        <v>2716.7</v>
      </c>
    </row>
    <row r="657" spans="1:6" s="324" customFormat="1" ht="30.75">
      <c r="A657" s="223" t="s">
        <v>923</v>
      </c>
      <c r="B657" s="287" t="s">
        <v>82</v>
      </c>
      <c r="C657" s="214" t="s">
        <v>57</v>
      </c>
      <c r="D657" s="253" t="s">
        <v>81</v>
      </c>
      <c r="E657" s="253">
        <v>240</v>
      </c>
      <c r="F657" s="256">
        <v>458</v>
      </c>
    </row>
    <row r="658" spans="1:6" s="325" customFormat="1" ht="15">
      <c r="A658" s="231" t="s">
        <v>927</v>
      </c>
      <c r="B658" s="287" t="s">
        <v>82</v>
      </c>
      <c r="C658" s="214" t="s">
        <v>57</v>
      </c>
      <c r="D658" s="285" t="s">
        <v>81</v>
      </c>
      <c r="E658" s="285">
        <v>850</v>
      </c>
      <c r="F658" s="256">
        <v>1.3</v>
      </c>
    </row>
    <row r="659" spans="1:6" s="325" customFormat="1" ht="124.5">
      <c r="A659" s="231" t="s">
        <v>1141</v>
      </c>
      <c r="B659" s="374">
        <v>117</v>
      </c>
      <c r="C659" s="214" t="s">
        <v>57</v>
      </c>
      <c r="D659" s="285" t="s">
        <v>1128</v>
      </c>
      <c r="E659" s="285"/>
      <c r="F659" s="256">
        <f>F660</f>
        <v>121.7</v>
      </c>
    </row>
    <row r="660" spans="1:6" s="325" customFormat="1" ht="15">
      <c r="A660" s="231" t="s">
        <v>922</v>
      </c>
      <c r="B660" s="374">
        <v>117</v>
      </c>
      <c r="C660" s="214" t="s">
        <v>57</v>
      </c>
      <c r="D660" s="285" t="s">
        <v>1128</v>
      </c>
      <c r="E660" s="285" t="s">
        <v>5</v>
      </c>
      <c r="F660" s="256">
        <v>121.7</v>
      </c>
    </row>
    <row r="661" spans="1:6" s="325" customFormat="1" ht="93">
      <c r="A661" s="212" t="s">
        <v>417</v>
      </c>
      <c r="B661" s="291" t="s">
        <v>82</v>
      </c>
      <c r="C661" s="203" t="s">
        <v>57</v>
      </c>
      <c r="D661" s="277" t="s">
        <v>20</v>
      </c>
      <c r="E661" s="277"/>
      <c r="F661" s="321">
        <f>F662+F665</f>
        <v>380</v>
      </c>
    </row>
    <row r="662" spans="1:6" s="325" customFormat="1" ht="124.5">
      <c r="A662" s="223" t="s">
        <v>611</v>
      </c>
      <c r="B662" s="287" t="s">
        <v>82</v>
      </c>
      <c r="C662" s="214" t="s">
        <v>57</v>
      </c>
      <c r="D662" s="253" t="s">
        <v>83</v>
      </c>
      <c r="E662" s="253"/>
      <c r="F662" s="256">
        <f>F663+F664</f>
        <v>320</v>
      </c>
    </row>
    <row r="663" spans="1:6" s="274" customFormat="1" ht="30.75">
      <c r="A663" s="223" t="s">
        <v>923</v>
      </c>
      <c r="B663" s="287" t="s">
        <v>82</v>
      </c>
      <c r="C663" s="214" t="s">
        <v>57</v>
      </c>
      <c r="D663" s="253" t="s">
        <v>83</v>
      </c>
      <c r="E663" s="253">
        <v>240</v>
      </c>
      <c r="F663" s="256">
        <v>130</v>
      </c>
    </row>
    <row r="664" spans="1:6" s="274" customFormat="1" ht="15">
      <c r="A664" s="223" t="s">
        <v>926</v>
      </c>
      <c r="B664" s="287" t="s">
        <v>82</v>
      </c>
      <c r="C664" s="214" t="s">
        <v>57</v>
      </c>
      <c r="D664" s="253" t="s">
        <v>83</v>
      </c>
      <c r="E664" s="253">
        <v>610</v>
      </c>
      <c r="F664" s="256">
        <v>190</v>
      </c>
    </row>
    <row r="665" spans="1:6" s="274" customFormat="1" ht="124.5">
      <c r="A665" s="223" t="s">
        <v>612</v>
      </c>
      <c r="B665" s="287" t="s">
        <v>82</v>
      </c>
      <c r="C665" s="214" t="s">
        <v>57</v>
      </c>
      <c r="D665" s="253" t="s">
        <v>258</v>
      </c>
      <c r="E665" s="253"/>
      <c r="F665" s="256">
        <f>F666</f>
        <v>60</v>
      </c>
    </row>
    <row r="666" spans="1:6" s="274" customFormat="1" ht="15">
      <c r="A666" s="223" t="s">
        <v>926</v>
      </c>
      <c r="B666" s="287" t="s">
        <v>82</v>
      </c>
      <c r="C666" s="214" t="s">
        <v>57</v>
      </c>
      <c r="D666" s="253" t="s">
        <v>258</v>
      </c>
      <c r="E666" s="253">
        <v>610</v>
      </c>
      <c r="F666" s="256">
        <v>60</v>
      </c>
    </row>
    <row r="667" spans="1:6" s="274" customFormat="1" ht="108.75">
      <c r="A667" s="212" t="s">
        <v>609</v>
      </c>
      <c r="B667" s="291" t="s">
        <v>82</v>
      </c>
      <c r="C667" s="203" t="s">
        <v>57</v>
      </c>
      <c r="D667" s="277" t="s">
        <v>21</v>
      </c>
      <c r="E667" s="277"/>
      <c r="F667" s="321">
        <f>F668+F671+F672+F674</f>
        <v>321.7</v>
      </c>
    </row>
    <row r="668" spans="1:6" s="274" customFormat="1" ht="124.5">
      <c r="A668" s="223" t="s">
        <v>613</v>
      </c>
      <c r="B668" s="287" t="s">
        <v>82</v>
      </c>
      <c r="C668" s="214" t="s">
        <v>57</v>
      </c>
      <c r="D668" s="253" t="s">
        <v>117</v>
      </c>
      <c r="E668" s="253"/>
      <c r="F668" s="256">
        <f>F669</f>
        <v>40</v>
      </c>
    </row>
    <row r="669" spans="1:6" s="274" customFormat="1" ht="30.75">
      <c r="A669" s="223" t="s">
        <v>923</v>
      </c>
      <c r="B669" s="287" t="s">
        <v>82</v>
      </c>
      <c r="C669" s="214" t="s">
        <v>57</v>
      </c>
      <c r="D669" s="253" t="s">
        <v>117</v>
      </c>
      <c r="E669" s="253">
        <v>240</v>
      </c>
      <c r="F669" s="256">
        <v>40</v>
      </c>
    </row>
    <row r="670" spans="1:6" s="274" customFormat="1" ht="108.75">
      <c r="A670" s="223" t="s">
        <v>614</v>
      </c>
      <c r="B670" s="287" t="s">
        <v>82</v>
      </c>
      <c r="C670" s="214" t="s">
        <v>57</v>
      </c>
      <c r="D670" s="253" t="s">
        <v>118</v>
      </c>
      <c r="E670" s="253"/>
      <c r="F670" s="256">
        <f>F671</f>
        <v>10</v>
      </c>
    </row>
    <row r="671" spans="1:6" s="274" customFormat="1" ht="30.75">
      <c r="A671" s="223" t="s">
        <v>923</v>
      </c>
      <c r="B671" s="287" t="s">
        <v>82</v>
      </c>
      <c r="C671" s="214" t="s">
        <v>57</v>
      </c>
      <c r="D671" s="253" t="s">
        <v>118</v>
      </c>
      <c r="E671" s="253">
        <v>240</v>
      </c>
      <c r="F671" s="256">
        <v>10</v>
      </c>
    </row>
    <row r="672" spans="1:6" s="274" customFormat="1" ht="140.25">
      <c r="A672" s="223" t="s">
        <v>1142</v>
      </c>
      <c r="B672" s="374">
        <v>117</v>
      </c>
      <c r="C672" s="214" t="s">
        <v>57</v>
      </c>
      <c r="D672" s="310" t="s">
        <v>1129</v>
      </c>
      <c r="E672" s="253"/>
      <c r="F672" s="256">
        <f>F673</f>
        <v>29.3</v>
      </c>
    </row>
    <row r="673" spans="1:6" s="274" customFormat="1" ht="30.75">
      <c r="A673" s="223" t="s">
        <v>923</v>
      </c>
      <c r="B673" s="374">
        <v>117</v>
      </c>
      <c r="C673" s="214" t="s">
        <v>57</v>
      </c>
      <c r="D673" s="310" t="s">
        <v>1129</v>
      </c>
      <c r="E673" s="253" t="s">
        <v>914</v>
      </c>
      <c r="F673" s="256">
        <v>29.3</v>
      </c>
    </row>
    <row r="674" spans="1:6" s="274" customFormat="1" ht="124.5">
      <c r="A674" s="223" t="s">
        <v>1143</v>
      </c>
      <c r="B674" s="374">
        <v>117</v>
      </c>
      <c r="C674" s="214" t="s">
        <v>57</v>
      </c>
      <c r="D674" s="310" t="s">
        <v>1130</v>
      </c>
      <c r="E674" s="253"/>
      <c r="F674" s="256">
        <f>F675</f>
        <v>242.4</v>
      </c>
    </row>
    <row r="675" spans="1:6" s="274" customFormat="1" ht="30.75">
      <c r="A675" s="223" t="s">
        <v>923</v>
      </c>
      <c r="B675" s="374">
        <v>117</v>
      </c>
      <c r="C675" s="214" t="s">
        <v>57</v>
      </c>
      <c r="D675" s="310" t="s">
        <v>1130</v>
      </c>
      <c r="E675" s="253" t="s">
        <v>914</v>
      </c>
      <c r="F675" s="256">
        <v>242.4</v>
      </c>
    </row>
    <row r="676" spans="1:6" s="328" customFormat="1" ht="52.5" customHeight="1">
      <c r="A676" s="207" t="s">
        <v>0</v>
      </c>
      <c r="B676" s="356" t="s">
        <v>82</v>
      </c>
      <c r="C676" s="203" t="s">
        <v>57</v>
      </c>
      <c r="D676" s="367" t="s">
        <v>10</v>
      </c>
      <c r="E676" s="277"/>
      <c r="F676" s="321">
        <f>F677</f>
        <v>310</v>
      </c>
    </row>
    <row r="677" spans="1:6" s="328" customFormat="1" ht="108.75">
      <c r="A677" s="212" t="s">
        <v>567</v>
      </c>
      <c r="B677" s="356" t="s">
        <v>82</v>
      </c>
      <c r="C677" s="203" t="s">
        <v>57</v>
      </c>
      <c r="D677" s="367" t="s">
        <v>40</v>
      </c>
      <c r="E677" s="277"/>
      <c r="F677" s="321">
        <f>F678</f>
        <v>310</v>
      </c>
    </row>
    <row r="678" spans="1:6" s="324" customFormat="1" ht="156">
      <c r="A678" s="225" t="s">
        <v>899</v>
      </c>
      <c r="B678" s="326" t="s">
        <v>82</v>
      </c>
      <c r="C678" s="214" t="s">
        <v>57</v>
      </c>
      <c r="D678" s="253" t="s">
        <v>815</v>
      </c>
      <c r="E678" s="253"/>
      <c r="F678" s="256">
        <f>F679</f>
        <v>310</v>
      </c>
    </row>
    <row r="679" spans="1:6" s="324" customFormat="1" ht="15">
      <c r="A679" s="124" t="s">
        <v>75</v>
      </c>
      <c r="B679" s="326" t="s">
        <v>82</v>
      </c>
      <c r="C679" s="214" t="s">
        <v>57</v>
      </c>
      <c r="D679" s="253" t="s">
        <v>815</v>
      </c>
      <c r="E679" s="253" t="s">
        <v>185</v>
      </c>
      <c r="F679" s="256">
        <f>155+155</f>
        <v>310</v>
      </c>
    </row>
    <row r="680" spans="1:6" ht="62.25">
      <c r="A680" s="207" t="s">
        <v>343</v>
      </c>
      <c r="B680" s="291" t="s">
        <v>260</v>
      </c>
      <c r="C680" s="203"/>
      <c r="D680" s="277"/>
      <c r="E680" s="277"/>
      <c r="F680" s="321">
        <f>F681+F697</f>
        <v>12979.3</v>
      </c>
    </row>
    <row r="681" spans="1:6" ht="15">
      <c r="A681" s="207" t="s">
        <v>267</v>
      </c>
      <c r="B681" s="291" t="s">
        <v>260</v>
      </c>
      <c r="C681" s="203" t="s">
        <v>266</v>
      </c>
      <c r="D681" s="277"/>
      <c r="E681" s="277"/>
      <c r="F681" s="321">
        <f>F682</f>
        <v>11929.3</v>
      </c>
    </row>
    <row r="682" spans="1:6" ht="15">
      <c r="A682" s="207" t="s">
        <v>153</v>
      </c>
      <c r="B682" s="291" t="s">
        <v>260</v>
      </c>
      <c r="C682" s="203" t="s">
        <v>151</v>
      </c>
      <c r="D682" s="277"/>
      <c r="E682" s="277"/>
      <c r="F682" s="321">
        <f>F687+F683</f>
        <v>11929.3</v>
      </c>
    </row>
    <row r="683" spans="1:6" ht="46.5">
      <c r="A683" s="207" t="s">
        <v>3</v>
      </c>
      <c r="B683" s="291" t="s">
        <v>260</v>
      </c>
      <c r="C683" s="203" t="s">
        <v>151</v>
      </c>
      <c r="D683" s="277" t="s">
        <v>14</v>
      </c>
      <c r="E683" s="277"/>
      <c r="F683" s="321">
        <f>F684</f>
        <v>188</v>
      </c>
    </row>
    <row r="684" spans="1:6" ht="62.25">
      <c r="A684" s="212" t="s">
        <v>597</v>
      </c>
      <c r="B684" s="291" t="s">
        <v>260</v>
      </c>
      <c r="C684" s="203" t="s">
        <v>151</v>
      </c>
      <c r="D684" s="277" t="s">
        <v>49</v>
      </c>
      <c r="E684" s="277"/>
      <c r="F684" s="321">
        <f>F685</f>
        <v>188</v>
      </c>
    </row>
    <row r="685" spans="1:6" ht="156">
      <c r="A685" s="223" t="s">
        <v>684</v>
      </c>
      <c r="B685" s="374">
        <v>118</v>
      </c>
      <c r="C685" s="214" t="s">
        <v>151</v>
      </c>
      <c r="D685" s="253" t="s">
        <v>216</v>
      </c>
      <c r="E685" s="253"/>
      <c r="F685" s="256">
        <f>F686</f>
        <v>188</v>
      </c>
    </row>
    <row r="686" spans="1:6" ht="30.75">
      <c r="A686" s="218" t="s">
        <v>923</v>
      </c>
      <c r="B686" s="374">
        <v>118</v>
      </c>
      <c r="C686" s="214" t="s">
        <v>151</v>
      </c>
      <c r="D686" s="253" t="s">
        <v>216</v>
      </c>
      <c r="E686" s="253">
        <v>240</v>
      </c>
      <c r="F686" s="256">
        <v>188</v>
      </c>
    </row>
    <row r="687" spans="1:6" ht="30.75">
      <c r="A687" s="207" t="s">
        <v>401</v>
      </c>
      <c r="B687" s="331" t="s">
        <v>260</v>
      </c>
      <c r="C687" s="301" t="s">
        <v>151</v>
      </c>
      <c r="D687" s="300" t="s">
        <v>4</v>
      </c>
      <c r="E687" s="300"/>
      <c r="F687" s="332">
        <f>F688</f>
        <v>11741.3</v>
      </c>
    </row>
    <row r="688" spans="1:6" ht="15">
      <c r="A688" s="212" t="s">
        <v>242</v>
      </c>
      <c r="B688" s="291" t="s">
        <v>260</v>
      </c>
      <c r="C688" s="301" t="s">
        <v>151</v>
      </c>
      <c r="D688" s="277" t="s">
        <v>237</v>
      </c>
      <c r="E688" s="277"/>
      <c r="F688" s="321">
        <f>F689+F693</f>
        <v>11741.3</v>
      </c>
    </row>
    <row r="689" spans="1:6" ht="46.5">
      <c r="A689" s="244" t="s">
        <v>405</v>
      </c>
      <c r="B689" s="334" t="s">
        <v>260</v>
      </c>
      <c r="C689" s="303" t="s">
        <v>151</v>
      </c>
      <c r="D689" s="230" t="s">
        <v>238</v>
      </c>
      <c r="E689" s="230"/>
      <c r="F689" s="335">
        <f>F690+F691+F692</f>
        <v>8090.1</v>
      </c>
    </row>
    <row r="690" spans="1:6" ht="15">
      <c r="A690" s="231" t="s">
        <v>922</v>
      </c>
      <c r="B690" s="334" t="s">
        <v>260</v>
      </c>
      <c r="C690" s="303" t="s">
        <v>151</v>
      </c>
      <c r="D690" s="230" t="s">
        <v>238</v>
      </c>
      <c r="E690" s="230">
        <v>110</v>
      </c>
      <c r="F690" s="335">
        <f>8263-410.9</f>
        <v>7852.1</v>
      </c>
    </row>
    <row r="691" spans="1:6" ht="30.75">
      <c r="A691" s="231" t="s">
        <v>923</v>
      </c>
      <c r="B691" s="334" t="s">
        <v>260</v>
      </c>
      <c r="C691" s="303" t="s">
        <v>151</v>
      </c>
      <c r="D691" s="230" t="s">
        <v>238</v>
      </c>
      <c r="E691" s="230">
        <v>240</v>
      </c>
      <c r="F691" s="335">
        <v>108</v>
      </c>
    </row>
    <row r="692" spans="1:6" ht="15">
      <c r="A692" s="231" t="s">
        <v>927</v>
      </c>
      <c r="B692" s="334" t="s">
        <v>260</v>
      </c>
      <c r="C692" s="303" t="s">
        <v>151</v>
      </c>
      <c r="D692" s="230" t="s">
        <v>238</v>
      </c>
      <c r="E692" s="230">
        <v>850</v>
      </c>
      <c r="F692" s="335">
        <v>130</v>
      </c>
    </row>
    <row r="693" spans="1:6" ht="78">
      <c r="A693" s="306" t="s">
        <v>944</v>
      </c>
      <c r="B693" s="337" t="s">
        <v>260</v>
      </c>
      <c r="C693" s="303" t="s">
        <v>151</v>
      </c>
      <c r="D693" s="305" t="s">
        <v>866</v>
      </c>
      <c r="E693" s="234"/>
      <c r="F693" s="258">
        <f>F694+F695+F696</f>
        <v>3651.2</v>
      </c>
    </row>
    <row r="694" spans="1:6" ht="15">
      <c r="A694" s="231" t="s">
        <v>922</v>
      </c>
      <c r="B694" s="337" t="s">
        <v>260</v>
      </c>
      <c r="C694" s="303" t="s">
        <v>151</v>
      </c>
      <c r="D694" s="305" t="s">
        <v>866</v>
      </c>
      <c r="E694" s="234">
        <v>110</v>
      </c>
      <c r="F694" s="258">
        <v>3519.2</v>
      </c>
    </row>
    <row r="695" spans="1:6" ht="30.75">
      <c r="A695" s="231" t="s">
        <v>923</v>
      </c>
      <c r="B695" s="337" t="s">
        <v>260</v>
      </c>
      <c r="C695" s="303" t="s">
        <v>151</v>
      </c>
      <c r="D695" s="305" t="s">
        <v>866</v>
      </c>
      <c r="E695" s="234">
        <v>240</v>
      </c>
      <c r="F695" s="258">
        <v>130</v>
      </c>
    </row>
    <row r="696" spans="1:6" ht="15">
      <c r="A696" s="231" t="s">
        <v>927</v>
      </c>
      <c r="B696" s="337" t="s">
        <v>260</v>
      </c>
      <c r="C696" s="303" t="s">
        <v>151</v>
      </c>
      <c r="D696" s="305" t="s">
        <v>866</v>
      </c>
      <c r="E696" s="234">
        <v>850</v>
      </c>
      <c r="F696" s="258">
        <v>2</v>
      </c>
    </row>
    <row r="697" spans="1:6" ht="15">
      <c r="A697" s="343" t="s">
        <v>275</v>
      </c>
      <c r="B697" s="251" t="s">
        <v>260</v>
      </c>
      <c r="C697" s="340" t="s">
        <v>274</v>
      </c>
      <c r="D697" s="341"/>
      <c r="E697" s="242"/>
      <c r="F697" s="249">
        <f>F698</f>
        <v>1050</v>
      </c>
    </row>
    <row r="698" spans="1:6" ht="15">
      <c r="A698" s="375" t="s">
        <v>988</v>
      </c>
      <c r="B698" s="251" t="s">
        <v>260</v>
      </c>
      <c r="C698" s="340" t="s">
        <v>990</v>
      </c>
      <c r="D698" s="341"/>
      <c r="E698" s="242"/>
      <c r="F698" s="249">
        <f>F699</f>
        <v>1050</v>
      </c>
    </row>
    <row r="699" spans="1:6" ht="46.5">
      <c r="A699" s="364" t="s">
        <v>425</v>
      </c>
      <c r="B699" s="251" t="s">
        <v>260</v>
      </c>
      <c r="C699" s="340" t="s">
        <v>990</v>
      </c>
      <c r="D699" s="341" t="s">
        <v>13</v>
      </c>
      <c r="E699" s="234"/>
      <c r="F699" s="249">
        <f>F700</f>
        <v>1050</v>
      </c>
    </row>
    <row r="700" spans="1:6" ht="78">
      <c r="A700" s="212" t="s">
        <v>518</v>
      </c>
      <c r="B700" s="251" t="s">
        <v>260</v>
      </c>
      <c r="C700" s="340" t="s">
        <v>990</v>
      </c>
      <c r="D700" s="341" t="s">
        <v>210</v>
      </c>
      <c r="E700" s="234"/>
      <c r="F700" s="249">
        <f>F701</f>
        <v>1050</v>
      </c>
    </row>
    <row r="701" spans="1:6" ht="108.75">
      <c r="A701" s="231" t="s">
        <v>989</v>
      </c>
      <c r="B701" s="337" t="s">
        <v>260</v>
      </c>
      <c r="C701" s="307" t="s">
        <v>990</v>
      </c>
      <c r="D701" s="305" t="s">
        <v>991</v>
      </c>
      <c r="E701" s="234"/>
      <c r="F701" s="258">
        <f>F702</f>
        <v>1050</v>
      </c>
    </row>
    <row r="702" spans="1:6" ht="15">
      <c r="A702" s="231" t="s">
        <v>924</v>
      </c>
      <c r="B702" s="337" t="s">
        <v>260</v>
      </c>
      <c r="C702" s="307" t="s">
        <v>990</v>
      </c>
      <c r="D702" s="305" t="s">
        <v>991</v>
      </c>
      <c r="E702" s="234">
        <v>410</v>
      </c>
      <c r="F702" s="258">
        <v>1050</v>
      </c>
    </row>
    <row r="703" spans="1:6" s="325" customFormat="1" ht="62.25">
      <c r="A703" s="207" t="s">
        <v>689</v>
      </c>
      <c r="B703" s="291" t="s">
        <v>70</v>
      </c>
      <c r="C703" s="203"/>
      <c r="D703" s="277"/>
      <c r="E703" s="277"/>
      <c r="F703" s="321">
        <f>F704+F848+F854</f>
        <v>1324742.4</v>
      </c>
    </row>
    <row r="704" spans="1:6" s="325" customFormat="1" ht="15">
      <c r="A704" s="207" t="s">
        <v>281</v>
      </c>
      <c r="B704" s="291" t="s">
        <v>70</v>
      </c>
      <c r="C704" s="203" t="s">
        <v>276</v>
      </c>
      <c r="D704" s="277"/>
      <c r="E704" s="277"/>
      <c r="F704" s="321">
        <f>F705+F724+F802+F794+F789</f>
        <v>1295653.7</v>
      </c>
    </row>
    <row r="705" spans="1:6" s="325" customFormat="1" ht="15">
      <c r="A705" s="207" t="s">
        <v>179</v>
      </c>
      <c r="B705" s="291" t="s">
        <v>70</v>
      </c>
      <c r="C705" s="203" t="s">
        <v>180</v>
      </c>
      <c r="D705" s="277"/>
      <c r="E705" s="277"/>
      <c r="F705" s="321">
        <f>F706</f>
        <v>518787.7</v>
      </c>
    </row>
    <row r="706" spans="1:6" s="324" customFormat="1" ht="62.25">
      <c r="A706" s="207" t="s">
        <v>208</v>
      </c>
      <c r="B706" s="291" t="s">
        <v>70</v>
      </c>
      <c r="C706" s="203" t="s">
        <v>180</v>
      </c>
      <c r="D706" s="277" t="s">
        <v>8</v>
      </c>
      <c r="E706" s="277"/>
      <c r="F706" s="321">
        <f>F707</f>
        <v>518787.7</v>
      </c>
    </row>
    <row r="707" spans="1:6" s="325" customFormat="1" ht="93">
      <c r="A707" s="212" t="s">
        <v>592</v>
      </c>
      <c r="B707" s="291" t="s">
        <v>70</v>
      </c>
      <c r="C707" s="203" t="s">
        <v>180</v>
      </c>
      <c r="D707" s="277" t="s">
        <v>22</v>
      </c>
      <c r="E707" s="277"/>
      <c r="F707" s="321">
        <f>F708+F712+F714+F718+F710+F720+F716+F722</f>
        <v>518787.7</v>
      </c>
    </row>
    <row r="708" spans="1:6" ht="108.75">
      <c r="A708" s="213" t="s">
        <v>615</v>
      </c>
      <c r="B708" s="287" t="s">
        <v>70</v>
      </c>
      <c r="C708" s="214" t="s">
        <v>180</v>
      </c>
      <c r="D708" s="215" t="s">
        <v>66</v>
      </c>
      <c r="E708" s="215"/>
      <c r="F708" s="256">
        <f>F709</f>
        <v>249493.8</v>
      </c>
    </row>
    <row r="709" spans="1:6" ht="15">
      <c r="A709" s="213" t="s">
        <v>926</v>
      </c>
      <c r="B709" s="287" t="s">
        <v>70</v>
      </c>
      <c r="C709" s="214" t="s">
        <v>180</v>
      </c>
      <c r="D709" s="215" t="s">
        <v>66</v>
      </c>
      <c r="E709" s="215">
        <v>610</v>
      </c>
      <c r="F709" s="256">
        <v>249493.8</v>
      </c>
    </row>
    <row r="710" spans="1:6" s="324" customFormat="1" ht="108.75">
      <c r="A710" s="223" t="s">
        <v>987</v>
      </c>
      <c r="B710" s="287" t="s">
        <v>70</v>
      </c>
      <c r="C710" s="214" t="s">
        <v>180</v>
      </c>
      <c r="D710" s="253" t="s">
        <v>986</v>
      </c>
      <c r="E710" s="214"/>
      <c r="F710" s="256">
        <f>F711</f>
        <v>1100.7</v>
      </c>
    </row>
    <row r="711" spans="1:6" ht="15">
      <c r="A711" s="213" t="s">
        <v>926</v>
      </c>
      <c r="B711" s="287" t="s">
        <v>70</v>
      </c>
      <c r="C711" s="214" t="s">
        <v>180</v>
      </c>
      <c r="D711" s="253" t="s">
        <v>986</v>
      </c>
      <c r="E711" s="253" t="s">
        <v>917</v>
      </c>
      <c r="F711" s="256">
        <v>1100.7</v>
      </c>
    </row>
    <row r="712" spans="1:6" ht="108.75">
      <c r="A712" s="213" t="s">
        <v>616</v>
      </c>
      <c r="B712" s="287" t="s">
        <v>70</v>
      </c>
      <c r="C712" s="214" t="s">
        <v>180</v>
      </c>
      <c r="D712" s="253" t="s">
        <v>121</v>
      </c>
      <c r="E712" s="253"/>
      <c r="F712" s="256">
        <f>F713</f>
        <v>1704.6</v>
      </c>
    </row>
    <row r="713" spans="1:6" s="333" customFormat="1" ht="15">
      <c r="A713" s="221" t="s">
        <v>926</v>
      </c>
      <c r="B713" s="287" t="s">
        <v>70</v>
      </c>
      <c r="C713" s="214" t="s">
        <v>180</v>
      </c>
      <c r="D713" s="253" t="s">
        <v>121</v>
      </c>
      <c r="E713" s="253">
        <v>610</v>
      </c>
      <c r="F713" s="256">
        <f>700+1004.6</f>
        <v>1704.6</v>
      </c>
    </row>
    <row r="714" spans="1:6" s="333" customFormat="1" ht="108.75">
      <c r="A714" s="213" t="s">
        <v>763</v>
      </c>
      <c r="B714" s="287" t="s">
        <v>70</v>
      </c>
      <c r="C714" s="214" t="s">
        <v>180</v>
      </c>
      <c r="D714" s="253" t="s">
        <v>760</v>
      </c>
      <c r="E714" s="253"/>
      <c r="F714" s="256">
        <f>F715</f>
        <v>300</v>
      </c>
    </row>
    <row r="715" spans="1:6" s="333" customFormat="1" ht="15">
      <c r="A715" s="221" t="s">
        <v>926</v>
      </c>
      <c r="B715" s="287" t="s">
        <v>70</v>
      </c>
      <c r="C715" s="214" t="s">
        <v>180</v>
      </c>
      <c r="D715" s="253" t="s">
        <v>760</v>
      </c>
      <c r="E715" s="253">
        <v>610</v>
      </c>
      <c r="F715" s="256">
        <v>300</v>
      </c>
    </row>
    <row r="716" spans="1:6" s="333" customFormat="1" ht="108.75">
      <c r="A716" s="231" t="s">
        <v>1121</v>
      </c>
      <c r="B716" s="287" t="s">
        <v>70</v>
      </c>
      <c r="C716" s="214" t="s">
        <v>180</v>
      </c>
      <c r="D716" s="253" t="s">
        <v>1087</v>
      </c>
      <c r="E716" s="253"/>
      <c r="F716" s="256">
        <f>F717</f>
        <v>2162.5</v>
      </c>
    </row>
    <row r="717" spans="1:6" s="333" customFormat="1" ht="15">
      <c r="A717" s="221" t="s">
        <v>926</v>
      </c>
      <c r="B717" s="287" t="s">
        <v>70</v>
      </c>
      <c r="C717" s="214" t="s">
        <v>180</v>
      </c>
      <c r="D717" s="253" t="s">
        <v>1087</v>
      </c>
      <c r="E717" s="253" t="s">
        <v>917</v>
      </c>
      <c r="F717" s="256">
        <v>2162.5</v>
      </c>
    </row>
    <row r="718" spans="1:6" s="333" customFormat="1" ht="108.75">
      <c r="A718" s="213" t="s">
        <v>617</v>
      </c>
      <c r="B718" s="287" t="s">
        <v>70</v>
      </c>
      <c r="C718" s="214" t="s">
        <v>180</v>
      </c>
      <c r="D718" s="230" t="s">
        <v>67</v>
      </c>
      <c r="E718" s="253" t="s">
        <v>177</v>
      </c>
      <c r="F718" s="256">
        <f>F719</f>
        <v>261011.1</v>
      </c>
    </row>
    <row r="719" spans="1:6" s="333" customFormat="1" ht="15">
      <c r="A719" s="213" t="s">
        <v>926</v>
      </c>
      <c r="B719" s="287" t="s">
        <v>70</v>
      </c>
      <c r="C719" s="214" t="s">
        <v>180</v>
      </c>
      <c r="D719" s="230" t="s">
        <v>67</v>
      </c>
      <c r="E719" s="253">
        <v>610</v>
      </c>
      <c r="F719" s="256">
        <v>261011.1</v>
      </c>
    </row>
    <row r="720" spans="1:6" s="333" customFormat="1" ht="124.5">
      <c r="A720" s="231" t="s">
        <v>1031</v>
      </c>
      <c r="B720" s="287" t="s">
        <v>70</v>
      </c>
      <c r="C720" s="214" t="s">
        <v>180</v>
      </c>
      <c r="D720" s="293" t="s">
        <v>1030</v>
      </c>
      <c r="E720" s="253"/>
      <c r="F720" s="256">
        <f>F721</f>
        <v>2945</v>
      </c>
    </row>
    <row r="721" spans="1:6" s="333" customFormat="1" ht="15">
      <c r="A721" s="231" t="s">
        <v>926</v>
      </c>
      <c r="B721" s="287" t="s">
        <v>70</v>
      </c>
      <c r="C721" s="214" t="s">
        <v>180</v>
      </c>
      <c r="D721" s="293" t="s">
        <v>1030</v>
      </c>
      <c r="E721" s="253" t="s">
        <v>917</v>
      </c>
      <c r="F721" s="256">
        <v>2945</v>
      </c>
    </row>
    <row r="722" spans="1:6" s="333" customFormat="1" ht="108.75">
      <c r="A722" s="231" t="s">
        <v>1178</v>
      </c>
      <c r="B722" s="326" t="s">
        <v>70</v>
      </c>
      <c r="C722" s="214" t="s">
        <v>180</v>
      </c>
      <c r="D722" s="293" t="s">
        <v>1177</v>
      </c>
      <c r="E722" s="253"/>
      <c r="F722" s="256">
        <f>F723</f>
        <v>70</v>
      </c>
    </row>
    <row r="723" spans="1:6" s="333" customFormat="1" ht="15">
      <c r="A723" s="231" t="s">
        <v>926</v>
      </c>
      <c r="B723" s="326" t="s">
        <v>70</v>
      </c>
      <c r="C723" s="214" t="s">
        <v>180</v>
      </c>
      <c r="D723" s="293" t="s">
        <v>1177</v>
      </c>
      <c r="E723" s="253" t="s">
        <v>917</v>
      </c>
      <c r="F723" s="256">
        <v>70</v>
      </c>
    </row>
    <row r="724" spans="1:6" s="324" customFormat="1" ht="15">
      <c r="A724" s="207" t="s">
        <v>63</v>
      </c>
      <c r="B724" s="291" t="s">
        <v>70</v>
      </c>
      <c r="C724" s="203" t="s">
        <v>62</v>
      </c>
      <c r="D724" s="277"/>
      <c r="E724" s="277"/>
      <c r="F724" s="321">
        <f>F731+F775+F781+F725+F785</f>
        <v>752708.1999999998</v>
      </c>
    </row>
    <row r="725" spans="1:6" s="324" customFormat="1" ht="62.25">
      <c r="A725" s="207" t="s">
        <v>207</v>
      </c>
      <c r="B725" s="329">
        <v>119</v>
      </c>
      <c r="C725" s="330" t="s">
        <v>62</v>
      </c>
      <c r="D725" s="277" t="s">
        <v>7</v>
      </c>
      <c r="E725" s="277"/>
      <c r="F725" s="321">
        <f>F726</f>
        <v>11230</v>
      </c>
    </row>
    <row r="726" spans="1:6" s="333" customFormat="1" ht="93">
      <c r="A726" s="212" t="s">
        <v>604</v>
      </c>
      <c r="B726" s="291" t="s">
        <v>70</v>
      </c>
      <c r="C726" s="329" t="s">
        <v>62</v>
      </c>
      <c r="D726" s="329" t="s">
        <v>18</v>
      </c>
      <c r="E726" s="329"/>
      <c r="F726" s="321">
        <f>F729+F727</f>
        <v>11230</v>
      </c>
    </row>
    <row r="727" spans="1:6" ht="108.75">
      <c r="A727" s="223" t="s">
        <v>1044</v>
      </c>
      <c r="B727" s="214">
        <v>119</v>
      </c>
      <c r="C727" s="214" t="s">
        <v>62</v>
      </c>
      <c r="D727" s="285" t="s">
        <v>1045</v>
      </c>
      <c r="E727" s="285"/>
      <c r="F727" s="256">
        <f>F728</f>
        <v>230</v>
      </c>
    </row>
    <row r="728" spans="1:6" ht="15">
      <c r="A728" s="223" t="s">
        <v>926</v>
      </c>
      <c r="B728" s="214">
        <v>119</v>
      </c>
      <c r="C728" s="214" t="s">
        <v>62</v>
      </c>
      <c r="D728" s="285" t="s">
        <v>1045</v>
      </c>
      <c r="E728" s="285" t="s">
        <v>917</v>
      </c>
      <c r="F728" s="256">
        <v>230</v>
      </c>
    </row>
    <row r="729" spans="1:6" ht="124.5">
      <c r="A729" s="223" t="s">
        <v>1014</v>
      </c>
      <c r="B729" s="214">
        <v>119</v>
      </c>
      <c r="C729" s="214" t="s">
        <v>62</v>
      </c>
      <c r="D729" s="285" t="s">
        <v>1015</v>
      </c>
      <c r="E729" s="285"/>
      <c r="F729" s="256">
        <f>F730</f>
        <v>11000</v>
      </c>
    </row>
    <row r="730" spans="1:6" ht="15">
      <c r="A730" s="223" t="s">
        <v>926</v>
      </c>
      <c r="B730" s="214">
        <v>119</v>
      </c>
      <c r="C730" s="214" t="s">
        <v>62</v>
      </c>
      <c r="D730" s="285" t="s">
        <v>1015</v>
      </c>
      <c r="E730" s="285" t="s">
        <v>917</v>
      </c>
      <c r="F730" s="256">
        <v>11000</v>
      </c>
    </row>
    <row r="731" spans="1:6" s="324" customFormat="1" ht="62.25">
      <c r="A731" s="207" t="s">
        <v>208</v>
      </c>
      <c r="B731" s="291" t="s">
        <v>70</v>
      </c>
      <c r="C731" s="203" t="s">
        <v>62</v>
      </c>
      <c r="D731" s="277" t="s">
        <v>8</v>
      </c>
      <c r="E731" s="277"/>
      <c r="F731" s="321">
        <f>F732+F758</f>
        <v>737715.0999999999</v>
      </c>
    </row>
    <row r="732" spans="1:6" s="324" customFormat="1" ht="108.75">
      <c r="A732" s="212" t="s">
        <v>606</v>
      </c>
      <c r="B732" s="291" t="s">
        <v>70</v>
      </c>
      <c r="C732" s="203" t="s">
        <v>62</v>
      </c>
      <c r="D732" s="277" t="s">
        <v>24</v>
      </c>
      <c r="E732" s="277"/>
      <c r="F732" s="321">
        <f>F733+F737+F739+F741+F743+F746+F754+F735+F748+F752+F756+F751</f>
        <v>606113.3999999999</v>
      </c>
    </row>
    <row r="733" spans="1:6" ht="124.5">
      <c r="A733" s="213" t="s">
        <v>618</v>
      </c>
      <c r="B733" s="287" t="s">
        <v>70</v>
      </c>
      <c r="C733" s="214" t="s">
        <v>62</v>
      </c>
      <c r="D733" s="293" t="s">
        <v>71</v>
      </c>
      <c r="E733" s="253"/>
      <c r="F733" s="256">
        <f>F734</f>
        <v>71776.9</v>
      </c>
    </row>
    <row r="734" spans="1:6" ht="15">
      <c r="A734" s="213" t="s">
        <v>926</v>
      </c>
      <c r="B734" s="287" t="s">
        <v>70</v>
      </c>
      <c r="C734" s="214" t="s">
        <v>62</v>
      </c>
      <c r="D734" s="293" t="s">
        <v>71</v>
      </c>
      <c r="E734" s="253">
        <v>610</v>
      </c>
      <c r="F734" s="256">
        <v>71776.9</v>
      </c>
    </row>
    <row r="735" spans="1:6" ht="124.5">
      <c r="A735" s="262" t="s">
        <v>981</v>
      </c>
      <c r="B735" s="287" t="s">
        <v>70</v>
      </c>
      <c r="C735" s="214" t="s">
        <v>62</v>
      </c>
      <c r="D735" s="293" t="s">
        <v>982</v>
      </c>
      <c r="E735" s="253"/>
      <c r="F735" s="256">
        <f>F736</f>
        <v>1065</v>
      </c>
    </row>
    <row r="736" spans="1:6" ht="15">
      <c r="A736" s="221" t="s">
        <v>926</v>
      </c>
      <c r="B736" s="287" t="s">
        <v>70</v>
      </c>
      <c r="C736" s="214" t="s">
        <v>62</v>
      </c>
      <c r="D736" s="293" t="s">
        <v>982</v>
      </c>
      <c r="E736" s="253" t="s">
        <v>917</v>
      </c>
      <c r="F736" s="256">
        <v>1065</v>
      </c>
    </row>
    <row r="737" spans="1:6" ht="124.5">
      <c r="A737" s="213" t="s">
        <v>619</v>
      </c>
      <c r="B737" s="287" t="s">
        <v>70</v>
      </c>
      <c r="C737" s="214" t="s">
        <v>62</v>
      </c>
      <c r="D737" s="293" t="s">
        <v>246</v>
      </c>
      <c r="E737" s="253"/>
      <c r="F737" s="256">
        <f>F738</f>
        <v>46374.7</v>
      </c>
    </row>
    <row r="738" spans="1:6" ht="108.75">
      <c r="A738" s="263" t="s">
        <v>925</v>
      </c>
      <c r="B738" s="287" t="s">
        <v>70</v>
      </c>
      <c r="C738" s="214" t="s">
        <v>62</v>
      </c>
      <c r="D738" s="293" t="s">
        <v>246</v>
      </c>
      <c r="E738" s="253">
        <v>460</v>
      </c>
      <c r="F738" s="256">
        <v>46374.7</v>
      </c>
    </row>
    <row r="739" spans="1:6" ht="124.5">
      <c r="A739" s="262" t="s">
        <v>620</v>
      </c>
      <c r="B739" s="287" t="s">
        <v>70</v>
      </c>
      <c r="C739" s="214" t="s">
        <v>62</v>
      </c>
      <c r="D739" s="293" t="s">
        <v>122</v>
      </c>
      <c r="E739" s="253"/>
      <c r="F739" s="256">
        <f>F740</f>
        <v>1300</v>
      </c>
    </row>
    <row r="740" spans="1:6" ht="15">
      <c r="A740" s="221" t="s">
        <v>926</v>
      </c>
      <c r="B740" s="287" t="s">
        <v>70</v>
      </c>
      <c r="C740" s="214" t="s">
        <v>62</v>
      </c>
      <c r="D740" s="293" t="s">
        <v>122</v>
      </c>
      <c r="E740" s="253">
        <v>610</v>
      </c>
      <c r="F740" s="256">
        <v>1300</v>
      </c>
    </row>
    <row r="741" spans="1:6" ht="124.5">
      <c r="A741" s="262" t="s">
        <v>621</v>
      </c>
      <c r="B741" s="287" t="s">
        <v>70</v>
      </c>
      <c r="C741" s="214" t="s">
        <v>62</v>
      </c>
      <c r="D741" s="293" t="s">
        <v>123</v>
      </c>
      <c r="E741" s="253"/>
      <c r="F741" s="256">
        <f>F742</f>
        <v>2949.4</v>
      </c>
    </row>
    <row r="742" spans="1:6" ht="15">
      <c r="A742" s="221" t="s">
        <v>926</v>
      </c>
      <c r="B742" s="287" t="s">
        <v>70</v>
      </c>
      <c r="C742" s="214" t="s">
        <v>62</v>
      </c>
      <c r="D742" s="293" t="s">
        <v>123</v>
      </c>
      <c r="E742" s="253">
        <v>610</v>
      </c>
      <c r="F742" s="256">
        <v>2949.4</v>
      </c>
    </row>
    <row r="743" spans="1:6" ht="124.5">
      <c r="A743" s="262" t="s">
        <v>622</v>
      </c>
      <c r="B743" s="287" t="s">
        <v>70</v>
      </c>
      <c r="C743" s="214" t="s">
        <v>62</v>
      </c>
      <c r="D743" s="293" t="s">
        <v>124</v>
      </c>
      <c r="E743" s="253"/>
      <c r="F743" s="256">
        <f>F745+F744</f>
        <v>850</v>
      </c>
    </row>
    <row r="744" spans="1:6" ht="30.75">
      <c r="A744" s="231" t="s">
        <v>923</v>
      </c>
      <c r="B744" s="287" t="s">
        <v>70</v>
      </c>
      <c r="C744" s="214" t="s">
        <v>62</v>
      </c>
      <c r="D744" s="293" t="s">
        <v>124</v>
      </c>
      <c r="E744" s="253">
        <v>240</v>
      </c>
      <c r="F744" s="256">
        <v>350</v>
      </c>
    </row>
    <row r="745" spans="1:6" ht="15">
      <c r="A745" s="221" t="s">
        <v>926</v>
      </c>
      <c r="B745" s="287" t="s">
        <v>70</v>
      </c>
      <c r="C745" s="214" t="s">
        <v>62</v>
      </c>
      <c r="D745" s="293" t="s">
        <v>124</v>
      </c>
      <c r="E745" s="253">
        <v>610</v>
      </c>
      <c r="F745" s="256">
        <v>500</v>
      </c>
    </row>
    <row r="746" spans="1:6" ht="124.5">
      <c r="A746" s="376" t="s">
        <v>762</v>
      </c>
      <c r="B746" s="287" t="s">
        <v>70</v>
      </c>
      <c r="C746" s="214" t="s">
        <v>62</v>
      </c>
      <c r="D746" s="293" t="s">
        <v>761</v>
      </c>
      <c r="E746" s="253"/>
      <c r="F746" s="256">
        <f>F747</f>
        <v>200</v>
      </c>
    </row>
    <row r="747" spans="1:6" ht="15">
      <c r="A747" s="221" t="s">
        <v>926</v>
      </c>
      <c r="B747" s="287" t="s">
        <v>70</v>
      </c>
      <c r="C747" s="214" t="s">
        <v>62</v>
      </c>
      <c r="D747" s="293" t="s">
        <v>761</v>
      </c>
      <c r="E747" s="253">
        <v>610</v>
      </c>
      <c r="F747" s="256">
        <v>200</v>
      </c>
    </row>
    <row r="748" spans="1:6" ht="124.5">
      <c r="A748" s="377" t="s">
        <v>1020</v>
      </c>
      <c r="B748" s="287" t="s">
        <v>70</v>
      </c>
      <c r="C748" s="214" t="s">
        <v>62</v>
      </c>
      <c r="D748" s="293" t="s">
        <v>1017</v>
      </c>
      <c r="E748" s="253"/>
      <c r="F748" s="256">
        <f>F749</f>
        <v>12551.1</v>
      </c>
    </row>
    <row r="749" spans="1:6" ht="15">
      <c r="A749" s="221" t="s">
        <v>926</v>
      </c>
      <c r="B749" s="287" t="s">
        <v>70</v>
      </c>
      <c r="C749" s="214" t="s">
        <v>62</v>
      </c>
      <c r="D749" s="293" t="s">
        <v>1017</v>
      </c>
      <c r="E749" s="253" t="s">
        <v>917</v>
      </c>
      <c r="F749" s="256">
        <v>12551.1</v>
      </c>
    </row>
    <row r="750" spans="1:6" ht="96" customHeight="1">
      <c r="A750" s="378" t="s">
        <v>1137</v>
      </c>
      <c r="B750" s="374">
        <v>119</v>
      </c>
      <c r="C750" s="214" t="s">
        <v>62</v>
      </c>
      <c r="D750" s="293" t="s">
        <v>1124</v>
      </c>
      <c r="E750" s="253"/>
      <c r="F750" s="256">
        <v>1174.7</v>
      </c>
    </row>
    <row r="751" spans="1:6" ht="15">
      <c r="A751" s="379" t="s">
        <v>926</v>
      </c>
      <c r="B751" s="374">
        <v>119</v>
      </c>
      <c r="C751" s="214" t="s">
        <v>62</v>
      </c>
      <c r="D751" s="293" t="s">
        <v>1124</v>
      </c>
      <c r="E751" s="253" t="s">
        <v>917</v>
      </c>
      <c r="F751" s="256">
        <v>1174.7</v>
      </c>
    </row>
    <row r="752" spans="1:6" ht="124.5">
      <c r="A752" s="380" t="s">
        <v>1021</v>
      </c>
      <c r="B752" s="287" t="s">
        <v>70</v>
      </c>
      <c r="C752" s="214" t="s">
        <v>62</v>
      </c>
      <c r="D752" s="293" t="s">
        <v>1018</v>
      </c>
      <c r="E752" s="253"/>
      <c r="F752" s="256">
        <f>F753</f>
        <v>22528</v>
      </c>
    </row>
    <row r="753" spans="1:6" ht="108.75">
      <c r="A753" s="263" t="s">
        <v>925</v>
      </c>
      <c r="B753" s="287" t="s">
        <v>70</v>
      </c>
      <c r="C753" s="214" t="s">
        <v>62</v>
      </c>
      <c r="D753" s="293" t="s">
        <v>1018</v>
      </c>
      <c r="E753" s="253" t="s">
        <v>919</v>
      </c>
      <c r="F753" s="256">
        <v>22528</v>
      </c>
    </row>
    <row r="754" spans="1:6" ht="140.25">
      <c r="A754" s="225" t="s">
        <v>623</v>
      </c>
      <c r="B754" s="287" t="s">
        <v>70</v>
      </c>
      <c r="C754" s="214" t="s">
        <v>62</v>
      </c>
      <c r="D754" s="293" t="s">
        <v>72</v>
      </c>
      <c r="E754" s="253"/>
      <c r="F754" s="256">
        <f>F755</f>
        <v>433668.6</v>
      </c>
    </row>
    <row r="755" spans="1:6" ht="15">
      <c r="A755" s="231" t="s">
        <v>926</v>
      </c>
      <c r="B755" s="287" t="s">
        <v>70</v>
      </c>
      <c r="C755" s="214" t="s">
        <v>62</v>
      </c>
      <c r="D755" s="293" t="s">
        <v>72</v>
      </c>
      <c r="E755" s="253">
        <v>610</v>
      </c>
      <c r="F755" s="256">
        <v>433668.6</v>
      </c>
    </row>
    <row r="756" spans="1:6" ht="140.25">
      <c r="A756" s="265" t="s">
        <v>1033</v>
      </c>
      <c r="B756" s="287" t="s">
        <v>70</v>
      </c>
      <c r="C756" s="214" t="s">
        <v>62</v>
      </c>
      <c r="D756" s="293" t="s">
        <v>1032</v>
      </c>
      <c r="E756" s="253"/>
      <c r="F756" s="256">
        <f>F757</f>
        <v>11675</v>
      </c>
    </row>
    <row r="757" spans="1:6" ht="15">
      <c r="A757" s="231" t="s">
        <v>926</v>
      </c>
      <c r="B757" s="287" t="s">
        <v>70</v>
      </c>
      <c r="C757" s="214" t="s">
        <v>62</v>
      </c>
      <c r="D757" s="293" t="s">
        <v>1032</v>
      </c>
      <c r="E757" s="253" t="s">
        <v>917</v>
      </c>
      <c r="F757" s="256">
        <v>11675</v>
      </c>
    </row>
    <row r="758" spans="1:6" ht="93">
      <c r="A758" s="212" t="s">
        <v>624</v>
      </c>
      <c r="B758" s="291" t="s">
        <v>70</v>
      </c>
      <c r="C758" s="203" t="s">
        <v>62</v>
      </c>
      <c r="D758" s="277" t="s">
        <v>25</v>
      </c>
      <c r="E758" s="277"/>
      <c r="F758" s="321">
        <f>F759+F761+F765+F767+F769+F763+F773+F771</f>
        <v>131601.7</v>
      </c>
    </row>
    <row r="759" spans="1:6" ht="108.75">
      <c r="A759" s="213" t="s">
        <v>625</v>
      </c>
      <c r="B759" s="287" t="s">
        <v>70</v>
      </c>
      <c r="C759" s="214" t="s">
        <v>62</v>
      </c>
      <c r="D759" s="293" t="s">
        <v>247</v>
      </c>
      <c r="E759" s="253"/>
      <c r="F759" s="256">
        <f>F760</f>
        <v>124745.5</v>
      </c>
    </row>
    <row r="760" spans="1:6" ht="15">
      <c r="A760" s="213" t="s">
        <v>926</v>
      </c>
      <c r="B760" s="287" t="s">
        <v>70</v>
      </c>
      <c r="C760" s="214" t="s">
        <v>62</v>
      </c>
      <c r="D760" s="293" t="s">
        <v>247</v>
      </c>
      <c r="E760" s="253">
        <v>610</v>
      </c>
      <c r="F760" s="256">
        <f>119328.3+1033+4384.2</f>
        <v>124745.5</v>
      </c>
    </row>
    <row r="761" spans="1:6" ht="108.75">
      <c r="A761" s="262" t="s">
        <v>626</v>
      </c>
      <c r="B761" s="287" t="s">
        <v>70</v>
      </c>
      <c r="C761" s="214" t="s">
        <v>62</v>
      </c>
      <c r="D761" s="293" t="s">
        <v>248</v>
      </c>
      <c r="E761" s="253"/>
      <c r="F761" s="256">
        <f>F762</f>
        <v>988.1</v>
      </c>
    </row>
    <row r="762" spans="1:6" ht="15">
      <c r="A762" s="221" t="s">
        <v>926</v>
      </c>
      <c r="B762" s="287" t="s">
        <v>70</v>
      </c>
      <c r="C762" s="214" t="s">
        <v>62</v>
      </c>
      <c r="D762" s="293" t="s">
        <v>248</v>
      </c>
      <c r="E762" s="253">
        <v>610</v>
      </c>
      <c r="F762" s="256">
        <f>500+488.1</f>
        <v>988.1</v>
      </c>
    </row>
    <row r="763" spans="1:6" ht="108.75">
      <c r="A763" s="262" t="s">
        <v>974</v>
      </c>
      <c r="B763" s="287" t="s">
        <v>70</v>
      </c>
      <c r="C763" s="214" t="s">
        <v>62</v>
      </c>
      <c r="D763" s="293" t="s">
        <v>124</v>
      </c>
      <c r="E763" s="253"/>
      <c r="F763" s="256">
        <f>F764</f>
        <v>700</v>
      </c>
    </row>
    <row r="764" spans="1:6" ht="15">
      <c r="A764" s="221" t="s">
        <v>926</v>
      </c>
      <c r="B764" s="287" t="s">
        <v>70</v>
      </c>
      <c r="C764" s="214" t="s">
        <v>62</v>
      </c>
      <c r="D764" s="293" t="s">
        <v>124</v>
      </c>
      <c r="E764" s="253">
        <v>610</v>
      </c>
      <c r="F764" s="256">
        <v>700</v>
      </c>
    </row>
    <row r="765" spans="1:6" s="333" customFormat="1" ht="108.75">
      <c r="A765" s="298" t="s">
        <v>627</v>
      </c>
      <c r="B765" s="287" t="s">
        <v>70</v>
      </c>
      <c r="C765" s="214" t="s">
        <v>62</v>
      </c>
      <c r="D765" s="293" t="s">
        <v>125</v>
      </c>
      <c r="E765" s="253"/>
      <c r="F765" s="256">
        <f>F766</f>
        <v>339.7</v>
      </c>
    </row>
    <row r="766" spans="1:6" s="333" customFormat="1" ht="15">
      <c r="A766" s="221" t="s">
        <v>926</v>
      </c>
      <c r="B766" s="287" t="s">
        <v>70</v>
      </c>
      <c r="C766" s="214" t="s">
        <v>62</v>
      </c>
      <c r="D766" s="293" t="s">
        <v>125</v>
      </c>
      <c r="E766" s="253">
        <v>610</v>
      </c>
      <c r="F766" s="256">
        <f>200+70+69.7</f>
        <v>339.7</v>
      </c>
    </row>
    <row r="767" spans="1:6" s="333" customFormat="1" ht="93">
      <c r="A767" s="298" t="s">
        <v>91</v>
      </c>
      <c r="B767" s="287" t="s">
        <v>70</v>
      </c>
      <c r="C767" s="214" t="s">
        <v>62</v>
      </c>
      <c r="D767" s="293" t="s">
        <v>126</v>
      </c>
      <c r="E767" s="253"/>
      <c r="F767" s="256">
        <f>F768</f>
        <v>1300</v>
      </c>
    </row>
    <row r="768" spans="1:6" s="333" customFormat="1" ht="15">
      <c r="A768" s="221" t="s">
        <v>926</v>
      </c>
      <c r="B768" s="287" t="s">
        <v>70</v>
      </c>
      <c r="C768" s="214" t="s">
        <v>62</v>
      </c>
      <c r="D768" s="293" t="s">
        <v>126</v>
      </c>
      <c r="E768" s="253">
        <v>610</v>
      </c>
      <c r="F768" s="256">
        <v>1300</v>
      </c>
    </row>
    <row r="769" spans="1:6" s="333" customFormat="1" ht="93">
      <c r="A769" s="298" t="s">
        <v>807</v>
      </c>
      <c r="B769" s="287" t="s">
        <v>70</v>
      </c>
      <c r="C769" s="214" t="s">
        <v>62</v>
      </c>
      <c r="D769" s="293" t="s">
        <v>806</v>
      </c>
      <c r="E769" s="253"/>
      <c r="F769" s="256">
        <f>F770</f>
        <v>300</v>
      </c>
    </row>
    <row r="770" spans="1:6" s="333" customFormat="1" ht="15">
      <c r="A770" s="221" t="s">
        <v>926</v>
      </c>
      <c r="B770" s="287" t="s">
        <v>70</v>
      </c>
      <c r="C770" s="214" t="s">
        <v>62</v>
      </c>
      <c r="D770" s="293" t="s">
        <v>806</v>
      </c>
      <c r="E770" s="253">
        <v>610</v>
      </c>
      <c r="F770" s="256">
        <v>300</v>
      </c>
    </row>
    <row r="771" spans="1:6" s="333" customFormat="1" ht="108.75">
      <c r="A771" s="231" t="s">
        <v>1091</v>
      </c>
      <c r="B771" s="287" t="s">
        <v>70</v>
      </c>
      <c r="C771" s="214" t="s">
        <v>62</v>
      </c>
      <c r="D771" s="293" t="s">
        <v>1090</v>
      </c>
      <c r="E771" s="253"/>
      <c r="F771" s="256">
        <f>F772</f>
        <v>1841.4</v>
      </c>
    </row>
    <row r="772" spans="1:6" s="333" customFormat="1" ht="15">
      <c r="A772" s="221" t="s">
        <v>926</v>
      </c>
      <c r="B772" s="287" t="s">
        <v>70</v>
      </c>
      <c r="C772" s="214" t="s">
        <v>62</v>
      </c>
      <c r="D772" s="293" t="s">
        <v>1090</v>
      </c>
      <c r="E772" s="253" t="s">
        <v>917</v>
      </c>
      <c r="F772" s="256">
        <v>1841.4</v>
      </c>
    </row>
    <row r="773" spans="1:6" s="333" customFormat="1" ht="140.25">
      <c r="A773" s="231" t="s">
        <v>1035</v>
      </c>
      <c r="B773" s="287" t="s">
        <v>70</v>
      </c>
      <c r="C773" s="214" t="s">
        <v>62</v>
      </c>
      <c r="D773" s="292" t="s">
        <v>1034</v>
      </c>
      <c r="E773" s="285"/>
      <c r="F773" s="256">
        <f>F774</f>
        <v>1387</v>
      </c>
    </row>
    <row r="774" spans="1:6" s="333" customFormat="1" ht="15">
      <c r="A774" s="221" t="s">
        <v>926</v>
      </c>
      <c r="B774" s="287" t="s">
        <v>70</v>
      </c>
      <c r="C774" s="214" t="s">
        <v>62</v>
      </c>
      <c r="D774" s="292" t="s">
        <v>1034</v>
      </c>
      <c r="E774" s="285" t="s">
        <v>917</v>
      </c>
      <c r="F774" s="256">
        <f>987+400</f>
        <v>1387</v>
      </c>
    </row>
    <row r="775" spans="1:6" s="333" customFormat="1" ht="62.25">
      <c r="A775" s="207" t="s">
        <v>0</v>
      </c>
      <c r="B775" s="291" t="s">
        <v>70</v>
      </c>
      <c r="C775" s="203" t="s">
        <v>62</v>
      </c>
      <c r="D775" s="373" t="s">
        <v>10</v>
      </c>
      <c r="E775" s="329"/>
      <c r="F775" s="321">
        <f>F776</f>
        <v>1332.6</v>
      </c>
    </row>
    <row r="776" spans="1:6" s="333" customFormat="1" ht="108.75">
      <c r="A776" s="212" t="s">
        <v>500</v>
      </c>
      <c r="B776" s="291" t="s">
        <v>70</v>
      </c>
      <c r="C776" s="203" t="s">
        <v>62</v>
      </c>
      <c r="D776" s="373" t="s">
        <v>40</v>
      </c>
      <c r="E776" s="329"/>
      <c r="F776" s="321">
        <f>F777+F779</f>
        <v>1332.6</v>
      </c>
    </row>
    <row r="777" spans="1:6" s="324" customFormat="1" ht="140.25">
      <c r="A777" s="225" t="s">
        <v>569</v>
      </c>
      <c r="B777" s="374">
        <v>119</v>
      </c>
      <c r="C777" s="214" t="s">
        <v>62</v>
      </c>
      <c r="D777" s="253" t="s">
        <v>285</v>
      </c>
      <c r="E777" s="253"/>
      <c r="F777" s="256">
        <f>F778</f>
        <v>200</v>
      </c>
    </row>
    <row r="778" spans="1:6" s="324" customFormat="1" ht="15">
      <c r="A778" s="221" t="s">
        <v>926</v>
      </c>
      <c r="B778" s="374" t="s">
        <v>70</v>
      </c>
      <c r="C778" s="214" t="s">
        <v>62</v>
      </c>
      <c r="D778" s="253" t="s">
        <v>285</v>
      </c>
      <c r="E778" s="253">
        <v>610</v>
      </c>
      <c r="F778" s="256">
        <v>200</v>
      </c>
    </row>
    <row r="779" spans="1:6" s="324" customFormat="1" ht="99.75" customHeight="1">
      <c r="A779" s="381" t="s">
        <v>1138</v>
      </c>
      <c r="B779" s="374">
        <v>119</v>
      </c>
      <c r="C779" s="339" t="s">
        <v>62</v>
      </c>
      <c r="D779" s="253" t="s">
        <v>1125</v>
      </c>
      <c r="E779" s="253"/>
      <c r="F779" s="256">
        <f>F780</f>
        <v>1132.6</v>
      </c>
    </row>
    <row r="780" spans="1:6" s="324" customFormat="1" ht="15">
      <c r="A780" s="221" t="s">
        <v>926</v>
      </c>
      <c r="B780" s="374">
        <v>119</v>
      </c>
      <c r="C780" s="339" t="s">
        <v>62</v>
      </c>
      <c r="D780" s="253" t="s">
        <v>1125</v>
      </c>
      <c r="E780" s="253" t="s">
        <v>917</v>
      </c>
      <c r="F780" s="256">
        <v>1132.6</v>
      </c>
    </row>
    <row r="781" spans="1:6" s="333" customFormat="1" ht="62.25">
      <c r="A781" s="207" t="s">
        <v>1</v>
      </c>
      <c r="B781" s="291" t="s">
        <v>70</v>
      </c>
      <c r="C781" s="330" t="s">
        <v>62</v>
      </c>
      <c r="D781" s="277" t="s">
        <v>11</v>
      </c>
      <c r="E781" s="277"/>
      <c r="F781" s="321">
        <f>F782</f>
        <v>45</v>
      </c>
    </row>
    <row r="782" spans="1:6" s="333" customFormat="1" ht="93">
      <c r="A782" s="212" t="s">
        <v>502</v>
      </c>
      <c r="B782" s="291" t="s">
        <v>70</v>
      </c>
      <c r="C782" s="330" t="s">
        <v>62</v>
      </c>
      <c r="D782" s="277" t="s">
        <v>41</v>
      </c>
      <c r="E782" s="277"/>
      <c r="F782" s="321">
        <f>F783</f>
        <v>45</v>
      </c>
    </row>
    <row r="783" spans="1:6" s="333" customFormat="1" ht="140.25">
      <c r="A783" s="238" t="s">
        <v>872</v>
      </c>
      <c r="B783" s="287" t="s">
        <v>70</v>
      </c>
      <c r="C783" s="339" t="s">
        <v>62</v>
      </c>
      <c r="D783" s="293" t="s">
        <v>805</v>
      </c>
      <c r="E783" s="253"/>
      <c r="F783" s="256">
        <f>F784</f>
        <v>45</v>
      </c>
    </row>
    <row r="784" spans="1:6" s="333" customFormat="1" ht="15">
      <c r="A784" s="221" t="s">
        <v>926</v>
      </c>
      <c r="B784" s="287" t="s">
        <v>70</v>
      </c>
      <c r="C784" s="339" t="s">
        <v>62</v>
      </c>
      <c r="D784" s="293" t="s">
        <v>805</v>
      </c>
      <c r="E784" s="253">
        <v>610</v>
      </c>
      <c r="F784" s="256">
        <v>45</v>
      </c>
    </row>
    <row r="785" spans="1:6" s="333" customFormat="1" ht="30.75">
      <c r="A785" s="266" t="s">
        <v>401</v>
      </c>
      <c r="B785" s="382">
        <v>119</v>
      </c>
      <c r="C785" s="330" t="s">
        <v>62</v>
      </c>
      <c r="D785" s="373" t="s">
        <v>4</v>
      </c>
      <c r="E785" s="253"/>
      <c r="F785" s="256">
        <f>F786</f>
        <v>2385.5</v>
      </c>
    </row>
    <row r="786" spans="1:6" s="333" customFormat="1" ht="15">
      <c r="A786" s="266" t="s">
        <v>242</v>
      </c>
      <c r="B786" s="382">
        <v>119</v>
      </c>
      <c r="C786" s="330" t="s">
        <v>62</v>
      </c>
      <c r="D786" s="373" t="s">
        <v>237</v>
      </c>
      <c r="E786" s="253"/>
      <c r="F786" s="256">
        <f>F787</f>
        <v>2385.5</v>
      </c>
    </row>
    <row r="787" spans="1:6" s="333" customFormat="1" ht="62.25">
      <c r="A787" s="221" t="s">
        <v>1168</v>
      </c>
      <c r="B787" s="374">
        <v>119</v>
      </c>
      <c r="C787" s="339" t="s">
        <v>62</v>
      </c>
      <c r="D787" s="293" t="s">
        <v>1167</v>
      </c>
      <c r="E787" s="253"/>
      <c r="F787" s="256">
        <f>F788</f>
        <v>2385.5</v>
      </c>
    </row>
    <row r="788" spans="1:6" s="333" customFormat="1" ht="15">
      <c r="A788" s="221" t="s">
        <v>926</v>
      </c>
      <c r="B788" s="374">
        <v>119</v>
      </c>
      <c r="C788" s="339" t="s">
        <v>62</v>
      </c>
      <c r="D788" s="293" t="s">
        <v>1167</v>
      </c>
      <c r="E788" s="253" t="s">
        <v>917</v>
      </c>
      <c r="F788" s="256">
        <v>2385.5</v>
      </c>
    </row>
    <row r="789" spans="1:6" s="333" customFormat="1" ht="30.75">
      <c r="A789" s="207" t="s">
        <v>1131</v>
      </c>
      <c r="B789" s="382">
        <v>119</v>
      </c>
      <c r="C789" s="203" t="s">
        <v>1132</v>
      </c>
      <c r="D789" s="293"/>
      <c r="E789" s="253"/>
      <c r="F789" s="256">
        <f>F790</f>
        <v>240</v>
      </c>
    </row>
    <row r="790" spans="1:6" s="333" customFormat="1" ht="62.25">
      <c r="A790" s="207" t="s">
        <v>208</v>
      </c>
      <c r="B790" s="382">
        <v>119</v>
      </c>
      <c r="C790" s="330" t="s">
        <v>1132</v>
      </c>
      <c r="D790" s="373" t="s">
        <v>8</v>
      </c>
      <c r="E790" s="253"/>
      <c r="F790" s="256">
        <f>F791</f>
        <v>240</v>
      </c>
    </row>
    <row r="791" spans="1:6" s="333" customFormat="1" ht="93">
      <c r="A791" s="212" t="s">
        <v>461</v>
      </c>
      <c r="B791" s="382">
        <v>119</v>
      </c>
      <c r="C791" s="330" t="s">
        <v>1132</v>
      </c>
      <c r="D791" s="373" t="s">
        <v>26</v>
      </c>
      <c r="E791" s="253"/>
      <c r="F791" s="256">
        <f>F792</f>
        <v>240</v>
      </c>
    </row>
    <row r="792" spans="1:6" s="333" customFormat="1" ht="108.75">
      <c r="A792" s="223" t="s">
        <v>1162</v>
      </c>
      <c r="B792" s="374">
        <v>119</v>
      </c>
      <c r="C792" s="339" t="s">
        <v>1132</v>
      </c>
      <c r="D792" s="293" t="s">
        <v>1133</v>
      </c>
      <c r="E792" s="253"/>
      <c r="F792" s="256">
        <f>F793</f>
        <v>240</v>
      </c>
    </row>
    <row r="793" spans="1:6" s="333" customFormat="1" ht="15">
      <c r="A793" s="223" t="s">
        <v>926</v>
      </c>
      <c r="B793" s="374">
        <v>119</v>
      </c>
      <c r="C793" s="339" t="s">
        <v>1132</v>
      </c>
      <c r="D793" s="293" t="s">
        <v>1133</v>
      </c>
      <c r="E793" s="253" t="s">
        <v>917</v>
      </c>
      <c r="F793" s="256">
        <v>240</v>
      </c>
    </row>
    <row r="794" spans="1:6" ht="15">
      <c r="A794" s="207" t="s">
        <v>223</v>
      </c>
      <c r="B794" s="291" t="s">
        <v>70</v>
      </c>
      <c r="C794" s="203" t="s">
        <v>222</v>
      </c>
      <c r="D794" s="373"/>
      <c r="E794" s="277"/>
      <c r="F794" s="321">
        <f>F795</f>
        <v>4017</v>
      </c>
    </row>
    <row r="795" spans="1:6" ht="62.25">
      <c r="A795" s="207" t="s">
        <v>208</v>
      </c>
      <c r="B795" s="291" t="s">
        <v>70</v>
      </c>
      <c r="C795" s="203" t="s">
        <v>222</v>
      </c>
      <c r="D795" s="373" t="s">
        <v>8</v>
      </c>
      <c r="E795" s="277"/>
      <c r="F795" s="321">
        <f>F796+F799</f>
        <v>4017</v>
      </c>
    </row>
    <row r="796" spans="1:6" s="333" customFormat="1" ht="108.75">
      <c r="A796" s="344" t="s">
        <v>606</v>
      </c>
      <c r="B796" s="356">
        <v>119</v>
      </c>
      <c r="C796" s="330" t="s">
        <v>222</v>
      </c>
      <c r="D796" s="373" t="s">
        <v>24</v>
      </c>
      <c r="E796" s="277"/>
      <c r="F796" s="321">
        <f>F797</f>
        <v>3999</v>
      </c>
    </row>
    <row r="797" spans="1:6" s="333" customFormat="1" ht="124.5">
      <c r="A797" s="380" t="s">
        <v>1089</v>
      </c>
      <c r="B797" s="326" t="s">
        <v>70</v>
      </c>
      <c r="C797" s="339" t="s">
        <v>222</v>
      </c>
      <c r="D797" s="293" t="s">
        <v>1088</v>
      </c>
      <c r="E797" s="253"/>
      <c r="F797" s="256">
        <f>F798</f>
        <v>3999</v>
      </c>
    </row>
    <row r="798" spans="1:6" s="333" customFormat="1" ht="15">
      <c r="A798" s="221" t="s">
        <v>926</v>
      </c>
      <c r="B798" s="326" t="s">
        <v>70</v>
      </c>
      <c r="C798" s="339" t="s">
        <v>222</v>
      </c>
      <c r="D798" s="383" t="s">
        <v>1088</v>
      </c>
      <c r="E798" s="253" t="s">
        <v>917</v>
      </c>
      <c r="F798" s="256">
        <v>3999</v>
      </c>
    </row>
    <row r="799" spans="1:6" s="333" customFormat="1" ht="108.75">
      <c r="A799" s="420" t="s">
        <v>639</v>
      </c>
      <c r="B799" s="356" t="s">
        <v>70</v>
      </c>
      <c r="C799" s="330" t="s">
        <v>222</v>
      </c>
      <c r="D799" s="384" t="s">
        <v>1126</v>
      </c>
      <c r="E799" s="277"/>
      <c r="F799" s="321">
        <f>F800</f>
        <v>18</v>
      </c>
    </row>
    <row r="800" spans="1:6" s="333" customFormat="1" ht="108.75">
      <c r="A800" s="259" t="s">
        <v>1139</v>
      </c>
      <c r="B800" s="326" t="s">
        <v>70</v>
      </c>
      <c r="C800" s="339" t="s">
        <v>222</v>
      </c>
      <c r="D800" s="383" t="s">
        <v>1126</v>
      </c>
      <c r="E800" s="253"/>
      <c r="F800" s="256">
        <f>F801</f>
        <v>18</v>
      </c>
    </row>
    <row r="801" spans="1:6" s="333" customFormat="1" ht="15">
      <c r="A801" s="221" t="s">
        <v>926</v>
      </c>
      <c r="B801" s="326" t="s">
        <v>70</v>
      </c>
      <c r="C801" s="339" t="s">
        <v>222</v>
      </c>
      <c r="D801" s="383" t="s">
        <v>1182</v>
      </c>
      <c r="E801" s="253" t="s">
        <v>917</v>
      </c>
      <c r="F801" s="256">
        <v>18</v>
      </c>
    </row>
    <row r="802" spans="1:6" ht="15">
      <c r="A802" s="207" t="s">
        <v>175</v>
      </c>
      <c r="B802" s="291" t="s">
        <v>70</v>
      </c>
      <c r="C802" s="203" t="s">
        <v>174</v>
      </c>
      <c r="D802" s="373"/>
      <c r="E802" s="277"/>
      <c r="F802" s="321">
        <f>F803+F832+F842+F829</f>
        <v>19900.8</v>
      </c>
    </row>
    <row r="803" spans="1:6" ht="62.25">
      <c r="A803" s="207" t="s">
        <v>208</v>
      </c>
      <c r="B803" s="291" t="s">
        <v>70</v>
      </c>
      <c r="C803" s="203" t="s">
        <v>174</v>
      </c>
      <c r="D803" s="373" t="s">
        <v>8</v>
      </c>
      <c r="E803" s="277"/>
      <c r="F803" s="321">
        <f>F814+F818+F825+F809+F804</f>
        <v>6731.8</v>
      </c>
    </row>
    <row r="804" spans="1:6" ht="93">
      <c r="A804" s="212" t="s">
        <v>592</v>
      </c>
      <c r="B804" s="291" t="s">
        <v>70</v>
      </c>
      <c r="C804" s="203" t="s">
        <v>174</v>
      </c>
      <c r="D804" s="373" t="s">
        <v>22</v>
      </c>
      <c r="E804" s="277"/>
      <c r="F804" s="321">
        <f>F805+F807</f>
        <v>658.1</v>
      </c>
    </row>
    <row r="805" spans="1:6" s="333" customFormat="1" ht="108.75">
      <c r="A805" s="231" t="s">
        <v>1121</v>
      </c>
      <c r="B805" s="287" t="s">
        <v>70</v>
      </c>
      <c r="C805" s="214" t="s">
        <v>174</v>
      </c>
      <c r="D805" s="253" t="s">
        <v>1087</v>
      </c>
      <c r="E805" s="253"/>
      <c r="F805" s="256">
        <f>F806</f>
        <v>558.1</v>
      </c>
    </row>
    <row r="806" spans="1:6" s="333" customFormat="1" ht="15">
      <c r="A806" s="221" t="s">
        <v>926</v>
      </c>
      <c r="B806" s="287" t="s">
        <v>70</v>
      </c>
      <c r="C806" s="214" t="s">
        <v>174</v>
      </c>
      <c r="D806" s="253" t="s">
        <v>1087</v>
      </c>
      <c r="E806" s="253" t="s">
        <v>917</v>
      </c>
      <c r="F806" s="256">
        <v>558.1</v>
      </c>
    </row>
    <row r="807" spans="1:6" s="333" customFormat="1" ht="108.75">
      <c r="A807" s="231" t="s">
        <v>1178</v>
      </c>
      <c r="B807" s="326">
        <v>119</v>
      </c>
      <c r="C807" s="214" t="s">
        <v>174</v>
      </c>
      <c r="D807" s="253" t="s">
        <v>1177</v>
      </c>
      <c r="E807" s="253"/>
      <c r="F807" s="256">
        <f>F808</f>
        <v>100</v>
      </c>
    </row>
    <row r="808" spans="1:6" s="333" customFormat="1" ht="15">
      <c r="A808" s="221" t="s">
        <v>926</v>
      </c>
      <c r="B808" s="326">
        <v>119</v>
      </c>
      <c r="C808" s="214" t="s">
        <v>174</v>
      </c>
      <c r="D808" s="253" t="s">
        <v>1177</v>
      </c>
      <c r="E808" s="253"/>
      <c r="F808" s="256">
        <v>100</v>
      </c>
    </row>
    <row r="809" spans="1:6" ht="108.75">
      <c r="A809" s="212" t="s">
        <v>606</v>
      </c>
      <c r="B809" s="291" t="s">
        <v>70</v>
      </c>
      <c r="C809" s="203" t="s">
        <v>174</v>
      </c>
      <c r="D809" s="373" t="s">
        <v>24</v>
      </c>
      <c r="E809" s="277" t="s">
        <v>917</v>
      </c>
      <c r="F809" s="321">
        <f>F810+F812</f>
        <v>2153.7</v>
      </c>
    </row>
    <row r="810" spans="1:6" ht="140.25">
      <c r="A810" s="377" t="s">
        <v>1019</v>
      </c>
      <c r="B810" s="287" t="s">
        <v>70</v>
      </c>
      <c r="C810" s="214" t="s">
        <v>174</v>
      </c>
      <c r="D810" s="293" t="s">
        <v>1016</v>
      </c>
      <c r="E810" s="253"/>
      <c r="F810" s="256">
        <f>F811</f>
        <v>2033.7</v>
      </c>
    </row>
    <row r="811" spans="1:6" ht="15">
      <c r="A811" s="221" t="s">
        <v>926</v>
      </c>
      <c r="B811" s="287" t="s">
        <v>70</v>
      </c>
      <c r="C811" s="214" t="s">
        <v>174</v>
      </c>
      <c r="D811" s="293" t="s">
        <v>1016</v>
      </c>
      <c r="E811" s="253" t="s">
        <v>917</v>
      </c>
      <c r="F811" s="256">
        <v>2033.7</v>
      </c>
    </row>
    <row r="812" spans="1:6" ht="124.5">
      <c r="A812" s="381" t="s">
        <v>1140</v>
      </c>
      <c r="B812" s="374">
        <v>119</v>
      </c>
      <c r="C812" s="214" t="s">
        <v>174</v>
      </c>
      <c r="D812" s="293" t="s">
        <v>1127</v>
      </c>
      <c r="E812" s="253"/>
      <c r="F812" s="256">
        <f>F813</f>
        <v>120</v>
      </c>
    </row>
    <row r="813" spans="1:6" ht="15">
      <c r="A813" s="221" t="s">
        <v>926</v>
      </c>
      <c r="B813" s="374">
        <v>119</v>
      </c>
      <c r="C813" s="214" t="s">
        <v>174</v>
      </c>
      <c r="D813" s="293" t="s">
        <v>1127</v>
      </c>
      <c r="E813" s="253" t="s">
        <v>917</v>
      </c>
      <c r="F813" s="256">
        <v>120</v>
      </c>
    </row>
    <row r="814" spans="1:6" ht="93">
      <c r="A814" s="212" t="s">
        <v>637</v>
      </c>
      <c r="B814" s="291" t="s">
        <v>70</v>
      </c>
      <c r="C814" s="203" t="s">
        <v>174</v>
      </c>
      <c r="D814" s="277" t="s">
        <v>26</v>
      </c>
      <c r="E814" s="277"/>
      <c r="F814" s="321">
        <f>F815</f>
        <v>250</v>
      </c>
    </row>
    <row r="815" spans="1:6" s="324" customFormat="1" ht="124.5">
      <c r="A815" s="213" t="s">
        <v>638</v>
      </c>
      <c r="B815" s="287" t="s">
        <v>70</v>
      </c>
      <c r="C815" s="214" t="s">
        <v>174</v>
      </c>
      <c r="D815" s="253" t="s">
        <v>127</v>
      </c>
      <c r="E815" s="253"/>
      <c r="F815" s="256">
        <f>F817+F816</f>
        <v>250</v>
      </c>
    </row>
    <row r="816" spans="1:6" ht="30.75">
      <c r="A816" s="231" t="s">
        <v>923</v>
      </c>
      <c r="B816" s="287" t="s">
        <v>70</v>
      </c>
      <c r="C816" s="214" t="s">
        <v>174</v>
      </c>
      <c r="D816" s="253" t="s">
        <v>127</v>
      </c>
      <c r="E816" s="253">
        <v>240</v>
      </c>
      <c r="F816" s="256">
        <v>150</v>
      </c>
    </row>
    <row r="817" spans="1:6" ht="15">
      <c r="A817" s="221" t="s">
        <v>926</v>
      </c>
      <c r="B817" s="287" t="s">
        <v>70</v>
      </c>
      <c r="C817" s="214" t="s">
        <v>174</v>
      </c>
      <c r="D817" s="253" t="s">
        <v>127</v>
      </c>
      <c r="E817" s="253">
        <v>610</v>
      </c>
      <c r="F817" s="256">
        <v>100</v>
      </c>
    </row>
    <row r="818" spans="1:6" s="333" customFormat="1" ht="108.75">
      <c r="A818" s="212" t="s">
        <v>639</v>
      </c>
      <c r="B818" s="291" t="s">
        <v>70</v>
      </c>
      <c r="C818" s="203" t="s">
        <v>174</v>
      </c>
      <c r="D818" s="277" t="s">
        <v>27</v>
      </c>
      <c r="E818" s="277"/>
      <c r="F818" s="321">
        <f>F819+F821+F823</f>
        <v>3200</v>
      </c>
    </row>
    <row r="819" spans="1:6" ht="140.25">
      <c r="A819" s="298" t="s">
        <v>640</v>
      </c>
      <c r="B819" s="287" t="s">
        <v>70</v>
      </c>
      <c r="C819" s="214" t="s">
        <v>174</v>
      </c>
      <c r="D819" s="253" t="s">
        <v>128</v>
      </c>
      <c r="E819" s="253"/>
      <c r="F819" s="256">
        <f>F820</f>
        <v>2200</v>
      </c>
    </row>
    <row r="820" spans="1:6" ht="15">
      <c r="A820" s="221" t="s">
        <v>926</v>
      </c>
      <c r="B820" s="287" t="s">
        <v>70</v>
      </c>
      <c r="C820" s="214" t="s">
        <v>174</v>
      </c>
      <c r="D820" s="253" t="s">
        <v>128</v>
      </c>
      <c r="E820" s="253">
        <v>610</v>
      </c>
      <c r="F820" s="256">
        <v>2200</v>
      </c>
    </row>
    <row r="821" spans="1:6" ht="124.5">
      <c r="A821" s="298" t="s">
        <v>641</v>
      </c>
      <c r="B821" s="287" t="s">
        <v>70</v>
      </c>
      <c r="C821" s="214" t="s">
        <v>174</v>
      </c>
      <c r="D821" s="253" t="s">
        <v>129</v>
      </c>
      <c r="E821" s="253"/>
      <c r="F821" s="256">
        <f>F822</f>
        <v>350</v>
      </c>
    </row>
    <row r="822" spans="1:6" s="324" customFormat="1" ht="15">
      <c r="A822" s="221" t="s">
        <v>926</v>
      </c>
      <c r="B822" s="287" t="s">
        <v>70</v>
      </c>
      <c r="C822" s="214" t="s">
        <v>174</v>
      </c>
      <c r="D822" s="253" t="s">
        <v>129</v>
      </c>
      <c r="E822" s="253">
        <v>610</v>
      </c>
      <c r="F822" s="256">
        <v>350</v>
      </c>
    </row>
    <row r="823" spans="1:6" ht="124.5">
      <c r="A823" s="298" t="s">
        <v>642</v>
      </c>
      <c r="B823" s="287" t="s">
        <v>70</v>
      </c>
      <c r="C823" s="214" t="s">
        <v>174</v>
      </c>
      <c r="D823" s="253" t="s">
        <v>130</v>
      </c>
      <c r="E823" s="253"/>
      <c r="F823" s="256">
        <f>F824</f>
        <v>650</v>
      </c>
    </row>
    <row r="824" spans="1:6" ht="15">
      <c r="A824" s="221" t="s">
        <v>926</v>
      </c>
      <c r="B824" s="287" t="s">
        <v>70</v>
      </c>
      <c r="C824" s="214" t="s">
        <v>174</v>
      </c>
      <c r="D824" s="253" t="s">
        <v>130</v>
      </c>
      <c r="E824" s="253">
        <v>610</v>
      </c>
      <c r="F824" s="256">
        <v>650</v>
      </c>
    </row>
    <row r="825" spans="1:6" ht="108.75">
      <c r="A825" s="212" t="s">
        <v>643</v>
      </c>
      <c r="B825" s="291" t="s">
        <v>70</v>
      </c>
      <c r="C825" s="203" t="s">
        <v>174</v>
      </c>
      <c r="D825" s="277" t="s">
        <v>28</v>
      </c>
      <c r="E825" s="277"/>
      <c r="F825" s="321">
        <f>F826</f>
        <v>470</v>
      </c>
    </row>
    <row r="826" spans="1:6" ht="124.5">
      <c r="A826" s="213" t="s">
        <v>877</v>
      </c>
      <c r="B826" s="287" t="s">
        <v>70</v>
      </c>
      <c r="C826" s="214" t="s">
        <v>174</v>
      </c>
      <c r="D826" s="293" t="s">
        <v>131</v>
      </c>
      <c r="E826" s="253"/>
      <c r="F826" s="256">
        <f>F827+F828</f>
        <v>470</v>
      </c>
    </row>
    <row r="827" spans="1:6" ht="15">
      <c r="A827" s="221" t="s">
        <v>926</v>
      </c>
      <c r="B827" s="287" t="s">
        <v>70</v>
      </c>
      <c r="C827" s="214" t="s">
        <v>174</v>
      </c>
      <c r="D827" s="293" t="s">
        <v>131</v>
      </c>
      <c r="E827" s="285">
        <v>610</v>
      </c>
      <c r="F827" s="256">
        <v>400</v>
      </c>
    </row>
    <row r="828" spans="1:6" ht="30.75">
      <c r="A828" s="231" t="s">
        <v>923</v>
      </c>
      <c r="B828" s="374">
        <v>119</v>
      </c>
      <c r="C828" s="214" t="s">
        <v>174</v>
      </c>
      <c r="D828" s="293" t="s">
        <v>131</v>
      </c>
      <c r="E828" s="285">
        <v>240</v>
      </c>
      <c r="F828" s="256">
        <v>70</v>
      </c>
    </row>
    <row r="829" spans="1:6" ht="88.5" customHeight="1">
      <c r="A829" s="385" t="s">
        <v>500</v>
      </c>
      <c r="B829" s="382">
        <v>119</v>
      </c>
      <c r="C829" s="356" t="s">
        <v>174</v>
      </c>
      <c r="D829" s="291" t="s">
        <v>40</v>
      </c>
      <c r="E829" s="321"/>
      <c r="F829" s="321">
        <f>F830</f>
        <v>800</v>
      </c>
    </row>
    <row r="830" spans="1:6" ht="124.5">
      <c r="A830" s="231" t="s">
        <v>1166</v>
      </c>
      <c r="B830" s="374">
        <v>119</v>
      </c>
      <c r="C830" s="214" t="s">
        <v>174</v>
      </c>
      <c r="D830" s="293" t="s">
        <v>964</v>
      </c>
      <c r="E830" s="285"/>
      <c r="F830" s="256">
        <f>F831</f>
        <v>800</v>
      </c>
    </row>
    <row r="831" spans="1:6" ht="15">
      <c r="A831" s="231" t="s">
        <v>926</v>
      </c>
      <c r="B831" s="374">
        <v>119</v>
      </c>
      <c r="C831" s="214" t="s">
        <v>174</v>
      </c>
      <c r="D831" s="293" t="s">
        <v>964</v>
      </c>
      <c r="E831" s="285" t="s">
        <v>917</v>
      </c>
      <c r="F831" s="256">
        <v>800</v>
      </c>
    </row>
    <row r="832" spans="1:6" ht="46.5">
      <c r="A832" s="207" t="s">
        <v>425</v>
      </c>
      <c r="B832" s="291" t="s">
        <v>70</v>
      </c>
      <c r="C832" s="203" t="s">
        <v>174</v>
      </c>
      <c r="D832" s="277" t="s">
        <v>13</v>
      </c>
      <c r="E832" s="277"/>
      <c r="F832" s="321">
        <f>F833</f>
        <v>214</v>
      </c>
    </row>
    <row r="833" spans="1:6" ht="78">
      <c r="A833" s="212" t="s">
        <v>518</v>
      </c>
      <c r="B833" s="291" t="s">
        <v>70</v>
      </c>
      <c r="C833" s="203" t="s">
        <v>174</v>
      </c>
      <c r="D833" s="277" t="s">
        <v>210</v>
      </c>
      <c r="E833" s="277"/>
      <c r="F833" s="321">
        <f>F834+F836+F838+F840</f>
        <v>214</v>
      </c>
    </row>
    <row r="834" spans="1:6" ht="140.25">
      <c r="A834" s="223" t="s">
        <v>519</v>
      </c>
      <c r="B834" s="287" t="s">
        <v>70</v>
      </c>
      <c r="C834" s="214" t="s">
        <v>174</v>
      </c>
      <c r="D834" s="253" t="s">
        <v>211</v>
      </c>
      <c r="E834" s="253"/>
      <c r="F834" s="256">
        <f>F835</f>
        <v>85</v>
      </c>
    </row>
    <row r="835" spans="1:6" ht="15">
      <c r="A835" s="221" t="s">
        <v>926</v>
      </c>
      <c r="B835" s="287" t="s">
        <v>70</v>
      </c>
      <c r="C835" s="214" t="s">
        <v>174</v>
      </c>
      <c r="D835" s="253" t="s">
        <v>211</v>
      </c>
      <c r="E835" s="253">
        <v>610</v>
      </c>
      <c r="F835" s="256">
        <v>85</v>
      </c>
    </row>
    <row r="836" spans="1:6" ht="124.5">
      <c r="A836" s="223" t="s">
        <v>644</v>
      </c>
      <c r="B836" s="287" t="s">
        <v>70</v>
      </c>
      <c r="C836" s="214" t="s">
        <v>174</v>
      </c>
      <c r="D836" s="253" t="s">
        <v>212</v>
      </c>
      <c r="E836" s="253"/>
      <c r="F836" s="256">
        <f>F837</f>
        <v>14</v>
      </c>
    </row>
    <row r="837" spans="1:6" ht="15">
      <c r="A837" s="221" t="s">
        <v>926</v>
      </c>
      <c r="B837" s="287" t="s">
        <v>70</v>
      </c>
      <c r="C837" s="214" t="s">
        <v>174</v>
      </c>
      <c r="D837" s="253" t="s">
        <v>212</v>
      </c>
      <c r="E837" s="253">
        <v>610</v>
      </c>
      <c r="F837" s="256">
        <v>14</v>
      </c>
    </row>
    <row r="838" spans="1:6" ht="108.75">
      <c r="A838" s="223" t="s">
        <v>552</v>
      </c>
      <c r="B838" s="287" t="s">
        <v>70</v>
      </c>
      <c r="C838" s="214" t="s">
        <v>174</v>
      </c>
      <c r="D838" s="253" t="s">
        <v>213</v>
      </c>
      <c r="E838" s="253"/>
      <c r="F838" s="256">
        <f>F839</f>
        <v>110</v>
      </c>
    </row>
    <row r="839" spans="1:6" ht="15">
      <c r="A839" s="221" t="s">
        <v>926</v>
      </c>
      <c r="B839" s="287" t="s">
        <v>70</v>
      </c>
      <c r="C839" s="214" t="s">
        <v>174</v>
      </c>
      <c r="D839" s="253" t="s">
        <v>213</v>
      </c>
      <c r="E839" s="253">
        <v>610</v>
      </c>
      <c r="F839" s="256">
        <v>110</v>
      </c>
    </row>
    <row r="840" spans="1:6" s="196" customFormat="1" ht="93">
      <c r="A840" s="221" t="s">
        <v>520</v>
      </c>
      <c r="B840" s="287" t="s">
        <v>70</v>
      </c>
      <c r="C840" s="214" t="s">
        <v>174</v>
      </c>
      <c r="D840" s="253" t="s">
        <v>214</v>
      </c>
      <c r="E840" s="253"/>
      <c r="F840" s="256">
        <f>F841</f>
        <v>5</v>
      </c>
    </row>
    <row r="841" spans="1:6" ht="15">
      <c r="A841" s="221" t="s">
        <v>926</v>
      </c>
      <c r="B841" s="287" t="s">
        <v>70</v>
      </c>
      <c r="C841" s="214" t="s">
        <v>174</v>
      </c>
      <c r="D841" s="253" t="s">
        <v>214</v>
      </c>
      <c r="E841" s="253">
        <v>610</v>
      </c>
      <c r="F841" s="256">
        <v>5</v>
      </c>
    </row>
    <row r="842" spans="1:6" ht="30.75">
      <c r="A842" s="207" t="s">
        <v>401</v>
      </c>
      <c r="B842" s="331" t="s">
        <v>70</v>
      </c>
      <c r="C842" s="301" t="s">
        <v>174</v>
      </c>
      <c r="D842" s="300" t="s">
        <v>4</v>
      </c>
      <c r="E842" s="300"/>
      <c r="F842" s="332">
        <f>F843</f>
        <v>12155</v>
      </c>
    </row>
    <row r="843" spans="1:6" ht="15">
      <c r="A843" s="212" t="s">
        <v>242</v>
      </c>
      <c r="B843" s="291" t="s">
        <v>70</v>
      </c>
      <c r="C843" s="301" t="s">
        <v>174</v>
      </c>
      <c r="D843" s="277" t="s">
        <v>237</v>
      </c>
      <c r="E843" s="277"/>
      <c r="F843" s="321">
        <f>F844</f>
        <v>12155</v>
      </c>
    </row>
    <row r="844" spans="1:6" ht="46.5">
      <c r="A844" s="244" t="s">
        <v>405</v>
      </c>
      <c r="B844" s="334" t="s">
        <v>70</v>
      </c>
      <c r="C844" s="303" t="s">
        <v>174</v>
      </c>
      <c r="D844" s="230" t="s">
        <v>238</v>
      </c>
      <c r="E844" s="230"/>
      <c r="F844" s="335">
        <f>F845+F846+F847</f>
        <v>12155</v>
      </c>
    </row>
    <row r="845" spans="1:6" ht="15">
      <c r="A845" s="231" t="s">
        <v>922</v>
      </c>
      <c r="B845" s="334" t="s">
        <v>70</v>
      </c>
      <c r="C845" s="303" t="s">
        <v>174</v>
      </c>
      <c r="D845" s="230" t="s">
        <v>238</v>
      </c>
      <c r="E845" s="230">
        <v>110</v>
      </c>
      <c r="F845" s="335">
        <v>11988</v>
      </c>
    </row>
    <row r="846" spans="1:6" ht="30.75">
      <c r="A846" s="231" t="s">
        <v>923</v>
      </c>
      <c r="B846" s="334" t="s">
        <v>70</v>
      </c>
      <c r="C846" s="303" t="s">
        <v>174</v>
      </c>
      <c r="D846" s="230" t="s">
        <v>238</v>
      </c>
      <c r="E846" s="230">
        <v>240</v>
      </c>
      <c r="F846" s="335">
        <v>165</v>
      </c>
    </row>
    <row r="847" spans="1:6" ht="15">
      <c r="A847" s="231" t="s">
        <v>927</v>
      </c>
      <c r="B847" s="334" t="s">
        <v>70</v>
      </c>
      <c r="C847" s="303" t="s">
        <v>174</v>
      </c>
      <c r="D847" s="230" t="s">
        <v>238</v>
      </c>
      <c r="E847" s="230">
        <v>850</v>
      </c>
      <c r="F847" s="335">
        <v>2</v>
      </c>
    </row>
    <row r="848" spans="1:6" ht="15">
      <c r="A848" s="207" t="s">
        <v>268</v>
      </c>
      <c r="B848" s="291" t="s">
        <v>70</v>
      </c>
      <c r="C848" s="203" t="s">
        <v>269</v>
      </c>
      <c r="D848" s="277"/>
      <c r="E848" s="277"/>
      <c r="F848" s="321">
        <f>F849</f>
        <v>28953.7</v>
      </c>
    </row>
    <row r="849" spans="1:6" ht="15">
      <c r="A849" s="207" t="s">
        <v>203</v>
      </c>
      <c r="B849" s="291" t="s">
        <v>70</v>
      </c>
      <c r="C849" s="203" t="s">
        <v>202</v>
      </c>
      <c r="D849" s="277"/>
      <c r="E849" s="277"/>
      <c r="F849" s="321">
        <f>F850</f>
        <v>28953.7</v>
      </c>
    </row>
    <row r="850" spans="1:6" ht="62.25">
      <c r="A850" s="207" t="s">
        <v>208</v>
      </c>
      <c r="B850" s="291" t="s">
        <v>70</v>
      </c>
      <c r="C850" s="203" t="s">
        <v>202</v>
      </c>
      <c r="D850" s="277" t="s">
        <v>8</v>
      </c>
      <c r="E850" s="277"/>
      <c r="F850" s="321">
        <f>F851</f>
        <v>28953.7</v>
      </c>
    </row>
    <row r="851" spans="1:6" ht="108.75">
      <c r="A851" s="212" t="s">
        <v>606</v>
      </c>
      <c r="B851" s="291" t="s">
        <v>70</v>
      </c>
      <c r="C851" s="203" t="s">
        <v>202</v>
      </c>
      <c r="D851" s="277" t="s">
        <v>24</v>
      </c>
      <c r="E851" s="277"/>
      <c r="F851" s="321">
        <f>F852</f>
        <v>28953.7</v>
      </c>
    </row>
    <row r="852" spans="1:6" ht="140.25">
      <c r="A852" s="297" t="s">
        <v>607</v>
      </c>
      <c r="B852" s="287" t="s">
        <v>70</v>
      </c>
      <c r="C852" s="214" t="s">
        <v>202</v>
      </c>
      <c r="D852" s="230" t="s">
        <v>73</v>
      </c>
      <c r="E852" s="285"/>
      <c r="F852" s="256">
        <f>F853</f>
        <v>28953.7</v>
      </c>
    </row>
    <row r="853" spans="1:6" ht="15">
      <c r="A853" s="221" t="s">
        <v>926</v>
      </c>
      <c r="B853" s="287" t="s">
        <v>70</v>
      </c>
      <c r="C853" s="214" t="s">
        <v>202</v>
      </c>
      <c r="D853" s="230" t="s">
        <v>73</v>
      </c>
      <c r="E853" s="253">
        <v>610</v>
      </c>
      <c r="F853" s="256">
        <v>28953.7</v>
      </c>
    </row>
    <row r="854" spans="1:6" ht="15">
      <c r="A854" s="207" t="s">
        <v>283</v>
      </c>
      <c r="B854" s="291" t="s">
        <v>70</v>
      </c>
      <c r="C854" s="203" t="s">
        <v>278</v>
      </c>
      <c r="D854" s="277"/>
      <c r="E854" s="277"/>
      <c r="F854" s="321">
        <f>F855</f>
        <v>135</v>
      </c>
    </row>
    <row r="855" spans="1:6" ht="15">
      <c r="A855" s="207" t="s">
        <v>65</v>
      </c>
      <c r="B855" s="291" t="s">
        <v>70</v>
      </c>
      <c r="C855" s="203" t="s">
        <v>64</v>
      </c>
      <c r="D855" s="277"/>
      <c r="E855" s="277"/>
      <c r="F855" s="321">
        <f>F856</f>
        <v>135</v>
      </c>
    </row>
    <row r="856" spans="1:6" s="324" customFormat="1" ht="62.25">
      <c r="A856" s="207" t="s">
        <v>207</v>
      </c>
      <c r="B856" s="291" t="s">
        <v>70</v>
      </c>
      <c r="C856" s="203" t="s">
        <v>64</v>
      </c>
      <c r="D856" s="277" t="s">
        <v>7</v>
      </c>
      <c r="E856" s="277"/>
      <c r="F856" s="321">
        <f>F857+F860</f>
        <v>135</v>
      </c>
    </row>
    <row r="857" spans="1:6" s="219" customFormat="1" ht="108.75">
      <c r="A857" s="212" t="s">
        <v>645</v>
      </c>
      <c r="B857" s="291" t="s">
        <v>70</v>
      </c>
      <c r="C857" s="203" t="s">
        <v>64</v>
      </c>
      <c r="D857" s="277" t="s">
        <v>16</v>
      </c>
      <c r="E857" s="277"/>
      <c r="F857" s="321">
        <f>F858</f>
        <v>80</v>
      </c>
    </row>
    <row r="858" spans="1:6" s="209" customFormat="1" ht="124.5">
      <c r="A858" s="223" t="s">
        <v>646</v>
      </c>
      <c r="B858" s="287" t="s">
        <v>70</v>
      </c>
      <c r="C858" s="214" t="s">
        <v>64</v>
      </c>
      <c r="D858" s="253" t="s">
        <v>119</v>
      </c>
      <c r="E858" s="253"/>
      <c r="F858" s="256">
        <f>F859</f>
        <v>80</v>
      </c>
    </row>
    <row r="859" spans="1:6" s="333" customFormat="1" ht="15">
      <c r="A859" s="223" t="s">
        <v>926</v>
      </c>
      <c r="B859" s="287" t="s">
        <v>70</v>
      </c>
      <c r="C859" s="214" t="s">
        <v>64</v>
      </c>
      <c r="D859" s="253" t="s">
        <v>119</v>
      </c>
      <c r="E859" s="253">
        <v>610</v>
      </c>
      <c r="F859" s="256">
        <v>80</v>
      </c>
    </row>
    <row r="860" spans="1:6" s="333" customFormat="1" ht="124.5">
      <c r="A860" s="212" t="s">
        <v>647</v>
      </c>
      <c r="B860" s="291" t="s">
        <v>70</v>
      </c>
      <c r="C860" s="203" t="s">
        <v>64</v>
      </c>
      <c r="D860" s="277" t="s">
        <v>17</v>
      </c>
      <c r="E860" s="277"/>
      <c r="F860" s="321">
        <f>F861</f>
        <v>55</v>
      </c>
    </row>
    <row r="861" spans="1:6" s="333" customFormat="1" ht="156">
      <c r="A861" s="223" t="s">
        <v>648</v>
      </c>
      <c r="B861" s="287" t="s">
        <v>70</v>
      </c>
      <c r="C861" s="214" t="s">
        <v>64</v>
      </c>
      <c r="D861" s="285" t="s">
        <v>683</v>
      </c>
      <c r="E861" s="285"/>
      <c r="F861" s="256">
        <f>F862</f>
        <v>55</v>
      </c>
    </row>
    <row r="862" spans="1:6" ht="15">
      <c r="A862" s="223" t="s">
        <v>926</v>
      </c>
      <c r="B862" s="287" t="s">
        <v>70</v>
      </c>
      <c r="C862" s="214" t="s">
        <v>64</v>
      </c>
      <c r="D862" s="285" t="s">
        <v>683</v>
      </c>
      <c r="E862" s="285">
        <v>610</v>
      </c>
      <c r="F862" s="256">
        <v>55</v>
      </c>
    </row>
    <row r="863" spans="1:6" ht="30.75">
      <c r="A863" s="207" t="s">
        <v>344</v>
      </c>
      <c r="B863" s="331" t="s">
        <v>261</v>
      </c>
      <c r="C863" s="301"/>
      <c r="D863" s="300"/>
      <c r="E863" s="300"/>
      <c r="F863" s="332">
        <f>F864</f>
        <v>3292.9</v>
      </c>
    </row>
    <row r="864" spans="1:6" ht="15">
      <c r="A864" s="207" t="s">
        <v>267</v>
      </c>
      <c r="B864" s="331" t="s">
        <v>261</v>
      </c>
      <c r="C864" s="301" t="s">
        <v>266</v>
      </c>
      <c r="D864" s="300"/>
      <c r="E864" s="300"/>
      <c r="F864" s="332">
        <f>F865+F880</f>
        <v>3292.9</v>
      </c>
    </row>
    <row r="865" spans="1:6" ht="46.5">
      <c r="A865" s="210" t="s">
        <v>155</v>
      </c>
      <c r="B865" s="331" t="s">
        <v>261</v>
      </c>
      <c r="C865" s="301" t="s">
        <v>154</v>
      </c>
      <c r="D865" s="300"/>
      <c r="E865" s="300"/>
      <c r="F865" s="332">
        <f>F866</f>
        <v>3285.2000000000003</v>
      </c>
    </row>
    <row r="866" spans="1:6" ht="46.5">
      <c r="A866" s="207" t="s">
        <v>164</v>
      </c>
      <c r="B866" s="331" t="s">
        <v>261</v>
      </c>
      <c r="C866" s="301" t="s">
        <v>154</v>
      </c>
      <c r="D866" s="300" t="s">
        <v>163</v>
      </c>
      <c r="E866" s="300"/>
      <c r="F866" s="332">
        <f>F867+F877</f>
        <v>3285.2000000000003</v>
      </c>
    </row>
    <row r="867" spans="1:6" ht="15">
      <c r="A867" s="212" t="s">
        <v>159</v>
      </c>
      <c r="B867" s="291" t="s">
        <v>261</v>
      </c>
      <c r="C867" s="301" t="s">
        <v>154</v>
      </c>
      <c r="D867" s="277" t="s">
        <v>158</v>
      </c>
      <c r="E867" s="277"/>
      <c r="F867" s="321">
        <f>F868+F874+F872</f>
        <v>1721.8000000000002</v>
      </c>
    </row>
    <row r="868" spans="1:6" ht="46.5">
      <c r="A868" s="218" t="s">
        <v>89</v>
      </c>
      <c r="B868" s="334" t="s">
        <v>261</v>
      </c>
      <c r="C868" s="303" t="s">
        <v>154</v>
      </c>
      <c r="D868" s="230" t="s">
        <v>150</v>
      </c>
      <c r="E868" s="230"/>
      <c r="F868" s="335">
        <f>F869+F870+F871</f>
        <v>528.2</v>
      </c>
    </row>
    <row r="869" spans="1:6" ht="30.75">
      <c r="A869" s="218" t="s">
        <v>913</v>
      </c>
      <c r="B869" s="334" t="s">
        <v>261</v>
      </c>
      <c r="C869" s="303" t="s">
        <v>154</v>
      </c>
      <c r="D869" s="230" t="s">
        <v>150</v>
      </c>
      <c r="E869" s="230">
        <v>120</v>
      </c>
      <c r="F869" s="335">
        <v>30</v>
      </c>
    </row>
    <row r="870" spans="1:6" ht="30.75">
      <c r="A870" s="218" t="s">
        <v>923</v>
      </c>
      <c r="B870" s="334" t="s">
        <v>261</v>
      </c>
      <c r="C870" s="303" t="s">
        <v>154</v>
      </c>
      <c r="D870" s="230" t="s">
        <v>150</v>
      </c>
      <c r="E870" s="230">
        <v>240</v>
      </c>
      <c r="F870" s="335">
        <v>498</v>
      </c>
    </row>
    <row r="871" spans="1:6" ht="15">
      <c r="A871" s="218" t="s">
        <v>927</v>
      </c>
      <c r="B871" s="334" t="s">
        <v>261</v>
      </c>
      <c r="C871" s="303" t="s">
        <v>154</v>
      </c>
      <c r="D871" s="230" t="s">
        <v>150</v>
      </c>
      <c r="E871" s="230">
        <v>850</v>
      </c>
      <c r="F871" s="335">
        <v>0.2</v>
      </c>
    </row>
    <row r="872" spans="1:6" ht="62.25">
      <c r="A872" s="238" t="s">
        <v>971</v>
      </c>
      <c r="B872" s="334" t="s">
        <v>261</v>
      </c>
      <c r="C872" s="339" t="s">
        <v>154</v>
      </c>
      <c r="D872" s="215" t="s">
        <v>970</v>
      </c>
      <c r="E872" s="215"/>
      <c r="F872" s="256">
        <f>F873</f>
        <v>256.6</v>
      </c>
    </row>
    <row r="873" spans="1:6" ht="30.75">
      <c r="A873" s="218" t="s">
        <v>913</v>
      </c>
      <c r="B873" s="334" t="s">
        <v>261</v>
      </c>
      <c r="C873" s="339" t="s">
        <v>154</v>
      </c>
      <c r="D873" s="215" t="s">
        <v>970</v>
      </c>
      <c r="E873" s="215">
        <v>120</v>
      </c>
      <c r="F873" s="256">
        <v>256.6</v>
      </c>
    </row>
    <row r="874" spans="1:6" ht="62.25">
      <c r="A874" s="306" t="s">
        <v>1001</v>
      </c>
      <c r="B874" s="287" t="s">
        <v>261</v>
      </c>
      <c r="C874" s="303" t="s">
        <v>154</v>
      </c>
      <c r="D874" s="305" t="s">
        <v>867</v>
      </c>
      <c r="E874" s="234"/>
      <c r="F874" s="256">
        <f>F876+F875</f>
        <v>937</v>
      </c>
    </row>
    <row r="875" spans="1:6" ht="30.75">
      <c r="A875" s="218" t="s">
        <v>913</v>
      </c>
      <c r="B875" s="287" t="s">
        <v>261</v>
      </c>
      <c r="C875" s="303" t="s">
        <v>154</v>
      </c>
      <c r="D875" s="305" t="s">
        <v>867</v>
      </c>
      <c r="E875" s="234">
        <v>120</v>
      </c>
      <c r="F875" s="256">
        <v>887</v>
      </c>
    </row>
    <row r="876" spans="1:6" ht="30.75">
      <c r="A876" s="218" t="s">
        <v>923</v>
      </c>
      <c r="B876" s="287" t="s">
        <v>261</v>
      </c>
      <c r="C876" s="303" t="s">
        <v>154</v>
      </c>
      <c r="D876" s="305" t="s">
        <v>867</v>
      </c>
      <c r="E876" s="234">
        <v>240</v>
      </c>
      <c r="F876" s="256">
        <v>50</v>
      </c>
    </row>
    <row r="877" spans="1:6" ht="46.5">
      <c r="A877" s="212" t="s">
        <v>90</v>
      </c>
      <c r="B877" s="291" t="s">
        <v>261</v>
      </c>
      <c r="C877" s="301" t="s">
        <v>154</v>
      </c>
      <c r="D877" s="277" t="s">
        <v>147</v>
      </c>
      <c r="E877" s="277"/>
      <c r="F877" s="321">
        <f>F878</f>
        <v>1563.4</v>
      </c>
    </row>
    <row r="878" spans="1:6" ht="108.75">
      <c r="A878" s="231" t="s">
        <v>901</v>
      </c>
      <c r="B878" s="334" t="s">
        <v>261</v>
      </c>
      <c r="C878" s="303" t="s">
        <v>154</v>
      </c>
      <c r="D878" s="230" t="s">
        <v>176</v>
      </c>
      <c r="E878" s="230"/>
      <c r="F878" s="335">
        <f>F879</f>
        <v>1563.4</v>
      </c>
    </row>
    <row r="879" spans="1:6" ht="30.75">
      <c r="A879" s="218" t="s">
        <v>913</v>
      </c>
      <c r="B879" s="334" t="s">
        <v>261</v>
      </c>
      <c r="C879" s="303" t="s">
        <v>154</v>
      </c>
      <c r="D879" s="230" t="s">
        <v>176</v>
      </c>
      <c r="E879" s="230">
        <v>120</v>
      </c>
      <c r="F879" s="335">
        <v>1563.4</v>
      </c>
    </row>
    <row r="880" spans="1:6" s="324" customFormat="1" ht="15">
      <c r="A880" s="207" t="s">
        <v>153</v>
      </c>
      <c r="B880" s="291" t="s">
        <v>261</v>
      </c>
      <c r="C880" s="330" t="s">
        <v>151</v>
      </c>
      <c r="D880" s="277"/>
      <c r="E880" s="277"/>
      <c r="F880" s="321">
        <f>F881</f>
        <v>7.7</v>
      </c>
    </row>
    <row r="881" spans="1:6" s="324" customFormat="1" ht="108.75">
      <c r="A881" s="207" t="s">
        <v>741</v>
      </c>
      <c r="B881" s="291" t="s">
        <v>261</v>
      </c>
      <c r="C881" s="330" t="s">
        <v>151</v>
      </c>
      <c r="D881" s="277" t="s">
        <v>12</v>
      </c>
      <c r="E881" s="277"/>
      <c r="F881" s="321">
        <f>F882</f>
        <v>7.7</v>
      </c>
    </row>
    <row r="882" spans="1:6" s="324" customFormat="1" ht="140.25">
      <c r="A882" s="212" t="s">
        <v>745</v>
      </c>
      <c r="B882" s="291" t="s">
        <v>261</v>
      </c>
      <c r="C882" s="330" t="s">
        <v>151</v>
      </c>
      <c r="D882" s="277" t="s">
        <v>45</v>
      </c>
      <c r="E882" s="277"/>
      <c r="F882" s="321">
        <f>F883</f>
        <v>7.7</v>
      </c>
    </row>
    <row r="883" spans="1:6" s="325" customFormat="1" ht="156">
      <c r="A883" s="223" t="s">
        <v>744</v>
      </c>
      <c r="B883" s="287" t="s">
        <v>261</v>
      </c>
      <c r="C883" s="339" t="s">
        <v>151</v>
      </c>
      <c r="D883" s="253" t="s">
        <v>191</v>
      </c>
      <c r="E883" s="253"/>
      <c r="F883" s="256">
        <f>F884</f>
        <v>7.7</v>
      </c>
    </row>
    <row r="884" spans="1:6" s="325" customFormat="1" ht="30.75">
      <c r="A884" s="225" t="s">
        <v>923</v>
      </c>
      <c r="B884" s="287" t="s">
        <v>261</v>
      </c>
      <c r="C884" s="339" t="s">
        <v>151</v>
      </c>
      <c r="D884" s="253" t="s">
        <v>191</v>
      </c>
      <c r="E884" s="253">
        <v>240</v>
      </c>
      <c r="F884" s="256">
        <v>7.7</v>
      </c>
    </row>
    <row r="885" spans="1:6" ht="15">
      <c r="A885" s="240" t="s">
        <v>56</v>
      </c>
      <c r="B885" s="331"/>
      <c r="C885" s="301"/>
      <c r="D885" s="300"/>
      <c r="E885" s="300"/>
      <c r="F885" s="332">
        <f>F863+F703+F680+F631+F597+F572+F560+F411+F171+F13+F538</f>
        <v>2666595.6</v>
      </c>
    </row>
  </sheetData>
  <sheetProtection/>
  <autoFilter ref="A12:F885"/>
  <mergeCells count="1">
    <mergeCell ref="A9:E9"/>
  </mergeCells>
  <printOptions/>
  <pageMargins left="0.5118110236220472" right="0" top="0" bottom="0" header="0" footer="0"/>
  <pageSetup fitToHeight="0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33"/>
  <sheetViews>
    <sheetView showGridLines="0" zoomScalePageLayoutView="0" workbookViewId="0" topLeftCell="A1">
      <selection activeCell="B6" sqref="B6"/>
    </sheetView>
  </sheetViews>
  <sheetFormatPr defaultColWidth="10.140625" defaultRowHeight="15"/>
  <cols>
    <col min="1" max="1" width="93.8515625" style="159" customWidth="1"/>
    <col min="2" max="2" width="18.57421875" style="146" customWidth="1"/>
    <col min="3" max="16384" width="10.140625" style="143" customWidth="1"/>
  </cols>
  <sheetData>
    <row r="1" spans="1:2" ht="15">
      <c r="A1" s="143"/>
      <c r="B1" s="38" t="s">
        <v>171</v>
      </c>
    </row>
    <row r="2" spans="1:2" ht="15">
      <c r="A2" s="144"/>
      <c r="B2" s="39" t="s">
        <v>170</v>
      </c>
    </row>
    <row r="3" spans="1:2" ht="15">
      <c r="A3" s="144"/>
      <c r="B3" s="39" t="s">
        <v>298</v>
      </c>
    </row>
    <row r="4" spans="1:2" ht="15">
      <c r="A4" s="144"/>
      <c r="B4" s="39" t="s">
        <v>945</v>
      </c>
    </row>
    <row r="5" spans="1:2" ht="15">
      <c r="A5" s="144"/>
      <c r="B5" s="39" t="s">
        <v>1206</v>
      </c>
    </row>
    <row r="6" spans="1:2" ht="15">
      <c r="A6" s="144"/>
      <c r="B6" s="42" t="s">
        <v>825</v>
      </c>
    </row>
    <row r="7" spans="1:2" ht="15">
      <c r="A7" s="144"/>
      <c r="B7" s="145"/>
    </row>
    <row r="8" spans="1:2" ht="89.25" customHeight="1">
      <c r="A8" s="421" t="s">
        <v>796</v>
      </c>
      <c r="B8" s="143"/>
    </row>
    <row r="9" ht="15">
      <c r="A9" s="143"/>
    </row>
    <row r="10" ht="15">
      <c r="A10" s="143"/>
    </row>
    <row r="11" spans="1:2" ht="45.75" customHeight="1">
      <c r="A11" s="147" t="s">
        <v>169</v>
      </c>
      <c r="B11" s="148" t="s">
        <v>165</v>
      </c>
    </row>
    <row r="12" spans="1:2" ht="15">
      <c r="A12" s="149">
        <v>1</v>
      </c>
      <c r="B12" s="150">
        <v>2</v>
      </c>
    </row>
    <row r="13" spans="1:2" s="152" customFormat="1" ht="36">
      <c r="A13" s="151" t="s">
        <v>410</v>
      </c>
      <c r="B13" s="100">
        <v>30953.4</v>
      </c>
    </row>
    <row r="14" spans="1:2" s="152" customFormat="1" ht="72">
      <c r="A14" s="151" t="s">
        <v>402</v>
      </c>
      <c r="B14" s="100">
        <v>94325.2</v>
      </c>
    </row>
    <row r="15" spans="1:2" s="154" customFormat="1" ht="17.25">
      <c r="A15" s="153" t="s">
        <v>421</v>
      </c>
      <c r="B15" s="101">
        <f>SUM(B13:B14)</f>
        <v>125278.6</v>
      </c>
    </row>
    <row r="16" spans="1:2" s="152" customFormat="1" ht="144">
      <c r="A16" s="155" t="s">
        <v>656</v>
      </c>
      <c r="B16" s="100">
        <v>200</v>
      </c>
    </row>
    <row r="17" spans="1:2" s="152" customFormat="1" ht="126">
      <c r="A17" s="155" t="s">
        <v>657</v>
      </c>
      <c r="B17" s="100">
        <v>200</v>
      </c>
    </row>
    <row r="18" spans="1:2" s="152" customFormat="1" ht="72">
      <c r="A18" s="155" t="s">
        <v>728</v>
      </c>
      <c r="B18" s="100">
        <v>1285</v>
      </c>
    </row>
    <row r="19" spans="1:2" s="152" customFormat="1" ht="162">
      <c r="A19" s="156" t="s">
        <v>733</v>
      </c>
      <c r="B19" s="100">
        <v>2217.8</v>
      </c>
    </row>
    <row r="20" spans="1:2" s="152" customFormat="1" ht="144">
      <c r="A20" s="157" t="s">
        <v>740</v>
      </c>
      <c r="B20" s="100">
        <v>8059.1</v>
      </c>
    </row>
    <row r="21" spans="1:2" s="154" customFormat="1" ht="126">
      <c r="A21" s="155" t="s">
        <v>814</v>
      </c>
      <c r="B21" s="100">
        <v>310</v>
      </c>
    </row>
    <row r="22" spans="1:2" s="154" customFormat="1" ht="108">
      <c r="A22" s="155" t="s">
        <v>880</v>
      </c>
      <c r="B22" s="100">
        <v>2261</v>
      </c>
    </row>
    <row r="23" spans="1:2" s="154" customFormat="1" ht="108">
      <c r="A23" s="155" t="s">
        <v>1069</v>
      </c>
      <c r="B23" s="100">
        <v>22099.8</v>
      </c>
    </row>
    <row r="24" spans="1:2" s="154" customFormat="1" ht="108">
      <c r="A24" s="155" t="s">
        <v>894</v>
      </c>
      <c r="B24" s="100">
        <v>62791.7</v>
      </c>
    </row>
    <row r="25" spans="1:2" s="154" customFormat="1" ht="90">
      <c r="A25" s="155" t="s">
        <v>1002</v>
      </c>
      <c r="B25" s="100">
        <v>21558</v>
      </c>
    </row>
    <row r="26" spans="1:2" s="154" customFormat="1" ht="54">
      <c r="A26" s="155" t="s">
        <v>1039</v>
      </c>
      <c r="B26" s="100">
        <v>2401.5</v>
      </c>
    </row>
    <row r="27" spans="1:2" s="154" customFormat="1" ht="72">
      <c r="A27" s="155" t="s">
        <v>1042</v>
      </c>
      <c r="B27" s="100">
        <v>9879.6</v>
      </c>
    </row>
    <row r="28" spans="1:2" s="154" customFormat="1" ht="54">
      <c r="A28" s="155" t="s">
        <v>1043</v>
      </c>
      <c r="B28" s="100">
        <v>12441</v>
      </c>
    </row>
    <row r="29" spans="1:2" s="154" customFormat="1" ht="54">
      <c r="A29" s="155" t="s">
        <v>1023</v>
      </c>
      <c r="B29" s="100">
        <v>5812.4</v>
      </c>
    </row>
    <row r="30" spans="1:2" s="154" customFormat="1" ht="54">
      <c r="A30" s="155" t="s">
        <v>1037</v>
      </c>
      <c r="B30" s="100">
        <f>665+5078+50</f>
        <v>5793</v>
      </c>
    </row>
    <row r="31" spans="1:2" s="154" customFormat="1" ht="36">
      <c r="A31" s="155" t="s">
        <v>1136</v>
      </c>
      <c r="B31" s="100">
        <v>5000</v>
      </c>
    </row>
    <row r="32" spans="1:2" s="152" customFormat="1" ht="18">
      <c r="A32" s="153" t="s">
        <v>887</v>
      </c>
      <c r="B32" s="101">
        <f>SUM(B16:B31)</f>
        <v>162309.9</v>
      </c>
    </row>
    <row r="33" spans="1:2" s="152" customFormat="1" ht="18">
      <c r="A33" s="158" t="s">
        <v>345</v>
      </c>
      <c r="B33" s="102">
        <f>B32+B15</f>
        <v>287588.5</v>
      </c>
    </row>
  </sheetData>
  <sheetProtection/>
  <printOptions/>
  <pageMargins left="0.5905511811023623" right="0.3937007874015748" top="0" bottom="0" header="0" footer="0"/>
  <pageSetup fitToHeight="3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="85" zoomScaleNormal="85" zoomScalePageLayoutView="0" workbookViewId="0" topLeftCell="A1">
      <selection activeCell="C6" sqref="C6"/>
    </sheetView>
  </sheetViews>
  <sheetFormatPr defaultColWidth="9.140625" defaultRowHeight="15"/>
  <cols>
    <col min="1" max="1" width="41.28125" style="170" customWidth="1"/>
    <col min="2" max="2" width="44.00390625" style="170" customWidth="1"/>
    <col min="3" max="3" width="16.421875" style="169" customWidth="1"/>
    <col min="4" max="16384" width="8.8515625" style="170" customWidth="1"/>
  </cols>
  <sheetData>
    <row r="1" spans="2:3" s="167" customFormat="1" ht="12.75">
      <c r="B1" s="48"/>
      <c r="C1" s="38" t="s">
        <v>171</v>
      </c>
    </row>
    <row r="2" spans="2:3" s="167" customFormat="1" ht="12.75">
      <c r="B2" s="48"/>
      <c r="C2" s="39" t="s">
        <v>170</v>
      </c>
    </row>
    <row r="3" spans="2:3" s="167" customFormat="1" ht="12.75">
      <c r="B3" s="48"/>
      <c r="C3" s="39" t="s">
        <v>298</v>
      </c>
    </row>
    <row r="4" spans="2:3" s="167" customFormat="1" ht="12.75">
      <c r="B4" s="48"/>
      <c r="C4" s="39" t="s">
        <v>945</v>
      </c>
    </row>
    <row r="5" spans="2:3" s="167" customFormat="1" ht="12.75">
      <c r="B5" s="48"/>
      <c r="C5" s="39" t="s">
        <v>1207</v>
      </c>
    </row>
    <row r="6" spans="1:3" s="167" customFormat="1" ht="13.5">
      <c r="A6" s="54"/>
      <c r="B6" s="54"/>
      <c r="C6" s="168" t="s">
        <v>932</v>
      </c>
    </row>
    <row r="8" spans="1:3" ht="123" customHeight="1">
      <c r="A8" s="463" t="s">
        <v>911</v>
      </c>
      <c r="B8" s="463"/>
      <c r="C8" s="170"/>
    </row>
    <row r="9" ht="18">
      <c r="A9" s="170" t="s">
        <v>826</v>
      </c>
    </row>
    <row r="11" spans="1:3" s="187" customFormat="1" ht="27">
      <c r="A11" s="186" t="s">
        <v>824</v>
      </c>
      <c r="B11" s="186" t="s">
        <v>827</v>
      </c>
      <c r="C11" s="185" t="s">
        <v>165</v>
      </c>
    </row>
    <row r="12" spans="1:3" ht="58.5" customHeight="1">
      <c r="A12" s="464" t="s">
        <v>840</v>
      </c>
      <c r="B12" s="465"/>
      <c r="C12" s="174">
        <f>SUM(C13:C19)</f>
        <v>2217.8</v>
      </c>
    </row>
    <row r="13" spans="1:3" ht="36">
      <c r="A13" s="96" t="s">
        <v>829</v>
      </c>
      <c r="B13" s="96" t="s">
        <v>845</v>
      </c>
      <c r="C13" s="171">
        <v>238</v>
      </c>
    </row>
    <row r="14" spans="1:3" ht="54">
      <c r="A14" s="96" t="s">
        <v>828</v>
      </c>
      <c r="B14" s="96" t="s">
        <v>1164</v>
      </c>
      <c r="C14" s="171">
        <v>100</v>
      </c>
    </row>
    <row r="15" spans="1:3" ht="36">
      <c r="A15" s="96" t="s">
        <v>830</v>
      </c>
      <c r="B15" s="96" t="s">
        <v>1204</v>
      </c>
      <c r="C15" s="171">
        <v>450</v>
      </c>
    </row>
    <row r="16" spans="1:3" ht="36">
      <c r="A16" s="161" t="s">
        <v>834</v>
      </c>
      <c r="B16" s="97" t="s">
        <v>850</v>
      </c>
      <c r="C16" s="171">
        <v>200</v>
      </c>
    </row>
    <row r="17" spans="1:3" ht="54">
      <c r="A17" s="160" t="s">
        <v>831</v>
      </c>
      <c r="B17" s="97" t="s">
        <v>851</v>
      </c>
      <c r="C17" s="171">
        <v>350</v>
      </c>
    </row>
    <row r="18" spans="1:3" ht="56.25" customHeight="1">
      <c r="A18" s="97" t="s">
        <v>832</v>
      </c>
      <c r="B18" s="97" t="s">
        <v>1063</v>
      </c>
      <c r="C18" s="171">
        <v>239.8</v>
      </c>
    </row>
    <row r="19" spans="1:3" ht="36">
      <c r="A19" s="190" t="s">
        <v>833</v>
      </c>
      <c r="B19" s="172" t="s">
        <v>847</v>
      </c>
      <c r="C19" s="171">
        <v>640</v>
      </c>
    </row>
    <row r="20" spans="1:3" ht="45" customHeight="1">
      <c r="A20" s="464" t="s">
        <v>841</v>
      </c>
      <c r="B20" s="466"/>
      <c r="C20" s="173">
        <f>SUM(C21:C41)</f>
        <v>8059.1</v>
      </c>
    </row>
    <row r="21" spans="1:3" ht="54">
      <c r="A21" s="455" t="s">
        <v>836</v>
      </c>
      <c r="B21" s="97" t="s">
        <v>842</v>
      </c>
      <c r="C21" s="171">
        <v>160.2</v>
      </c>
    </row>
    <row r="22" spans="1:3" ht="72">
      <c r="A22" s="456"/>
      <c r="B22" s="97" t="s">
        <v>1118</v>
      </c>
      <c r="C22" s="171">
        <v>141</v>
      </c>
    </row>
    <row r="23" spans="1:3" ht="126">
      <c r="A23" s="456"/>
      <c r="B23" s="97" t="s">
        <v>843</v>
      </c>
      <c r="C23" s="171">
        <v>339.3</v>
      </c>
    </row>
    <row r="24" spans="1:3" ht="72">
      <c r="A24" s="456"/>
      <c r="B24" s="97" t="s">
        <v>844</v>
      </c>
      <c r="C24" s="171">
        <v>188.4</v>
      </c>
    </row>
    <row r="25" spans="1:3" ht="54">
      <c r="A25" s="457"/>
      <c r="B25" s="97" t="s">
        <v>1205</v>
      </c>
      <c r="C25" s="171">
        <v>171.1</v>
      </c>
    </row>
    <row r="26" spans="1:3" ht="56.25" customHeight="1">
      <c r="A26" s="166" t="s">
        <v>828</v>
      </c>
      <c r="B26" s="97" t="s">
        <v>1163</v>
      </c>
      <c r="C26" s="171">
        <v>250</v>
      </c>
    </row>
    <row r="27" spans="1:3" ht="54">
      <c r="A27" s="96" t="s">
        <v>830</v>
      </c>
      <c r="B27" s="97" t="s">
        <v>1203</v>
      </c>
      <c r="C27" s="171">
        <v>250</v>
      </c>
    </row>
    <row r="28" spans="1:3" ht="102" customHeight="1">
      <c r="A28" s="462" t="s">
        <v>1171</v>
      </c>
      <c r="B28" s="97" t="s">
        <v>1113</v>
      </c>
      <c r="C28" s="171">
        <v>470</v>
      </c>
    </row>
    <row r="29" spans="1:3" ht="54">
      <c r="A29" s="461"/>
      <c r="B29" s="97" t="s">
        <v>993</v>
      </c>
      <c r="C29" s="171">
        <v>500</v>
      </c>
    </row>
    <row r="30" spans="1:3" ht="35.25" customHeight="1">
      <c r="A30" s="422" t="s">
        <v>834</v>
      </c>
      <c r="B30" s="97" t="s">
        <v>1047</v>
      </c>
      <c r="C30" s="171">
        <v>500</v>
      </c>
    </row>
    <row r="31" spans="1:3" ht="36">
      <c r="A31" s="460" t="s">
        <v>831</v>
      </c>
      <c r="B31" s="97" t="s">
        <v>852</v>
      </c>
      <c r="C31" s="171">
        <v>250</v>
      </c>
    </row>
    <row r="32" spans="1:3" ht="54">
      <c r="A32" s="461"/>
      <c r="B32" s="97" t="s">
        <v>994</v>
      </c>
      <c r="C32" s="171">
        <v>1412</v>
      </c>
    </row>
    <row r="33" spans="1:3" ht="36">
      <c r="A33" s="96" t="s">
        <v>837</v>
      </c>
      <c r="B33" s="96" t="s">
        <v>846</v>
      </c>
      <c r="C33" s="171">
        <v>100</v>
      </c>
    </row>
    <row r="34" spans="1:3" ht="72">
      <c r="A34" s="96" t="s">
        <v>832</v>
      </c>
      <c r="B34" s="99" t="s">
        <v>938</v>
      </c>
      <c r="C34" s="171">
        <v>100</v>
      </c>
    </row>
    <row r="35" spans="1:3" ht="54">
      <c r="A35" s="460" t="s">
        <v>838</v>
      </c>
      <c r="B35" s="97" t="s">
        <v>1119</v>
      </c>
      <c r="C35" s="171">
        <f>140+150</f>
        <v>290</v>
      </c>
    </row>
    <row r="36" spans="1:3" ht="36">
      <c r="A36" s="461"/>
      <c r="B36" s="97" t="s">
        <v>849</v>
      </c>
      <c r="C36" s="171">
        <v>100</v>
      </c>
    </row>
    <row r="37" spans="1:3" ht="54">
      <c r="A37" s="460" t="s">
        <v>839</v>
      </c>
      <c r="B37" s="96" t="s">
        <v>854</v>
      </c>
      <c r="C37" s="171">
        <v>125</v>
      </c>
    </row>
    <row r="38" spans="1:3" ht="54">
      <c r="A38" s="462"/>
      <c r="B38" s="96" t="s">
        <v>1165</v>
      </c>
      <c r="C38" s="171">
        <v>1544.1</v>
      </c>
    </row>
    <row r="39" spans="1:3" ht="72">
      <c r="A39" s="461"/>
      <c r="B39" s="96" t="s">
        <v>853</v>
      </c>
      <c r="C39" s="171">
        <v>118</v>
      </c>
    </row>
    <row r="40" spans="1:3" ht="49.5" customHeight="1">
      <c r="A40" s="188" t="s">
        <v>833</v>
      </c>
      <c r="B40" s="96" t="s">
        <v>1046</v>
      </c>
      <c r="C40" s="171">
        <v>500</v>
      </c>
    </row>
    <row r="41" spans="1:3" ht="54">
      <c r="A41" s="96" t="s">
        <v>835</v>
      </c>
      <c r="B41" s="97" t="s">
        <v>848</v>
      </c>
      <c r="C41" s="171">
        <v>550</v>
      </c>
    </row>
    <row r="42" spans="1:3" ht="18">
      <c r="A42" s="458" t="s">
        <v>1170</v>
      </c>
      <c r="B42" s="459"/>
      <c r="C42" s="173">
        <f>C12+C20</f>
        <v>10276.900000000001</v>
      </c>
    </row>
  </sheetData>
  <sheetProtection/>
  <mergeCells count="9">
    <mergeCell ref="A21:A25"/>
    <mergeCell ref="A42:B42"/>
    <mergeCell ref="A35:A36"/>
    <mergeCell ref="A28:A29"/>
    <mergeCell ref="A8:B8"/>
    <mergeCell ref="A31:A32"/>
    <mergeCell ref="A37:A39"/>
    <mergeCell ref="A12:B12"/>
    <mergeCell ref="A20:B20"/>
  </mergeCells>
  <printOptions/>
  <pageMargins left="0.7086614173228347" right="0.31496062992125984" top="0.15748031496062992" bottom="0.15748031496062992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Sovet2</cp:lastModifiedBy>
  <cp:lastPrinted>2015-11-12T16:12:11Z</cp:lastPrinted>
  <dcterms:created xsi:type="dcterms:W3CDTF">2013-10-22T11:59:53Z</dcterms:created>
  <dcterms:modified xsi:type="dcterms:W3CDTF">2015-11-20T06:56:56Z</dcterms:modified>
  <cp:category/>
  <cp:version/>
  <cp:contentType/>
  <cp:contentStatus/>
</cp:coreProperties>
</file>